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celgietzmann-sanders/schooling/population_dynamics/lab_10/"/>
    </mc:Choice>
  </mc:AlternateContent>
  <xr:revisionPtr revIDLastSave="0" documentId="13_ncr:1_{E20A8EFD-3544-6E49-BE0B-DF3067D64B58}" xr6:coauthVersionLast="47" xr6:coauthVersionMax="47" xr10:uidLastSave="{00000000-0000-0000-0000-000000000000}"/>
  <bookViews>
    <workbookView xWindow="28800" yWindow="-1400" windowWidth="38400" windowHeight="21600" tabRatio="500" xr2:uid="{00000000-000D-0000-FFFF-FFFF00000000}"/>
  </bookViews>
  <sheets>
    <sheet name="BLCR VPA" sheetId="2" r:id="rId1"/>
  </sheets>
  <definedNames>
    <definedName name="a" localSheetId="0">'BLCR VPA'!#REF!</definedName>
    <definedName name="a">#REF!</definedName>
    <definedName name="b" localSheetId="0">'BLCR VPA'!#REF!</definedName>
    <definedName name="b">#REF!</definedName>
    <definedName name="k" localSheetId="0">'BLCR VPA'!#REF!</definedName>
    <definedName name="k">#REF!</definedName>
    <definedName name="lim" localSheetId="0">'BLCR VPA'!#REF!</definedName>
    <definedName name="lim">#REF!</definedName>
    <definedName name="Linf" localSheetId="0">'BLCR VPA'!#REF!</definedName>
    <definedName name="Linf">#REF!</definedName>
    <definedName name="lmat" localSheetId="0">'BLCR VPA'!#REF!</definedName>
    <definedName name="lmat">#REF!</definedName>
    <definedName name="lsd" localSheetId="0">'BLCR VPA'!#REF!</definedName>
    <definedName name="lsd">#REF!</definedName>
    <definedName name="M" localSheetId="0">'BLCR VPA'!$B$3</definedName>
    <definedName name="M">#REF!</definedName>
    <definedName name="Natural_Mortality" localSheetId="0">'BLCR VPA'!$B$2</definedName>
    <definedName name="Natural_Mortality">#REF!</definedName>
    <definedName name="q" localSheetId="0">'BLCR VPA'!$B$10</definedName>
    <definedName name="q">#REF!</definedName>
    <definedName name="sig" localSheetId="0">'BLCR VPA'!$B$13</definedName>
    <definedName name="sig">#REF!</definedName>
    <definedName name="So" localSheetId="0">'BLCR VPA'!$B$4</definedName>
    <definedName name="So">#REF!</definedName>
    <definedName name="solver_adj" localSheetId="0" hidden="1">'BLCR VPA'!$B$5,'BLCR VPA'!$B$13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'BLCR VPA'!$B$5</definedName>
    <definedName name="solver_lhs2" localSheetId="0" hidden="1">'BLCR VPA'!$B$13</definedName>
    <definedName name="solver_lhs3" localSheetId="0" hidden="1">'BLCR VPA'!#REF!</definedName>
    <definedName name="solver_lhs4" localSheetId="0" hidden="1">'BLCR VPA'!#REF!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'BLCR VPA'!$B$14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0.00001</definedName>
    <definedName name="solver_rhs2" localSheetId="0" hidden="1">0.00001</definedName>
    <definedName name="solver_rhs3" localSheetId="0" hidden="1">0.00001</definedName>
    <definedName name="solver_rhs4" localSheetId="0" hidden="1">0.00001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ssig" localSheetId="0">'BLCR VPA'!#REF!</definedName>
    <definedName name="ssig">#REF!</definedName>
    <definedName name="TermF" localSheetId="0">'BLCR VPA'!$B$5</definedName>
    <definedName name="TermF">#REF!</definedName>
    <definedName name="to" localSheetId="0">'BLCR VPA'!#REF!</definedName>
    <definedName name="to">#REF!</definedName>
    <definedName name="vul" localSheetId="0">'BLCR VPA'!#REF!</definedName>
    <definedName name="vul">#REF!</definedName>
    <definedName name="wmat" localSheetId="0">'BLCR VPA'!#REF!</definedName>
    <definedName name="wmat">#REF!</definedName>
    <definedName name="zbar" localSheetId="0">'BLCR VPA'!$B$9</definedName>
    <definedName name="zb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8" i="2" l="1"/>
  <c r="J27" i="2" s="1"/>
  <c r="J40" i="2" s="1"/>
  <c r="B4" i="2"/>
  <c r="L28" i="2"/>
  <c r="L41" i="2" s="1"/>
  <c r="M28" i="2"/>
  <c r="M41" i="2" s="1"/>
  <c r="L27" i="2" l="1"/>
  <c r="K26" i="2" s="1"/>
  <c r="K39" i="2" s="1"/>
  <c r="I26" i="2"/>
  <c r="K27" i="2"/>
  <c r="J25" i="2" l="1"/>
  <c r="L40" i="2"/>
  <c r="H25" i="2"/>
  <c r="I39" i="2"/>
  <c r="K40" i="2"/>
  <c r="J26" i="2"/>
  <c r="J38" i="2"/>
  <c r="I24" i="2"/>
  <c r="G24" i="2" l="1"/>
  <c r="H38" i="2"/>
  <c r="J39" i="2"/>
  <c r="I25" i="2"/>
  <c r="I37" i="2"/>
  <c r="H23" i="2"/>
  <c r="F23" i="2" l="1"/>
  <c r="F36" i="2" s="1"/>
  <c r="G37" i="2"/>
  <c r="I38" i="2"/>
  <c r="H24" i="2"/>
  <c r="G22" i="2"/>
  <c r="H36" i="2"/>
  <c r="G35" i="2" l="1"/>
  <c r="F21" i="2"/>
  <c r="H37" i="2"/>
  <c r="G23" i="2"/>
  <c r="F34" i="2" l="1"/>
  <c r="G36" i="2"/>
  <c r="F22" i="2"/>
  <c r="P23" i="2"/>
  <c r="R23" i="2" s="1"/>
  <c r="F35" i="2" l="1"/>
  <c r="J28" i="2"/>
  <c r="J41" i="2" s="1"/>
  <c r="I27" i="2" l="1"/>
  <c r="O28" i="2"/>
  <c r="N28" i="2" s="1"/>
  <c r="M27" i="2" l="1"/>
  <c r="N41" i="2"/>
  <c r="H26" i="2"/>
  <c r="I40" i="2"/>
  <c r="G25" i="2" l="1"/>
  <c r="H39" i="2"/>
  <c r="O27" i="2"/>
  <c r="N27" i="2" s="1"/>
  <c r="L26" i="2"/>
  <c r="M40" i="2"/>
  <c r="K25" i="2" l="1"/>
  <c r="L39" i="2"/>
  <c r="N40" i="2"/>
  <c r="M26" i="2"/>
  <c r="F24" i="2"/>
  <c r="G38" i="2"/>
  <c r="P24" i="2" l="1"/>
  <c r="R24" i="2" s="1"/>
  <c r="F37" i="2"/>
  <c r="L25" i="2"/>
  <c r="M39" i="2"/>
  <c r="J24" i="2"/>
  <c r="K38" i="2"/>
  <c r="O26" i="2"/>
  <c r="N26" i="2" s="1"/>
  <c r="N39" i="2" l="1"/>
  <c r="M25" i="2"/>
  <c r="J37" i="2"/>
  <c r="I23" i="2"/>
  <c r="K24" i="2"/>
  <c r="L38" i="2"/>
  <c r="K37" i="2" l="1"/>
  <c r="J23" i="2"/>
  <c r="H22" i="2"/>
  <c r="I36" i="2"/>
  <c r="M38" i="2"/>
  <c r="L24" i="2"/>
  <c r="O25" i="2"/>
  <c r="N25" i="2" s="1"/>
  <c r="M24" i="2" s="1"/>
  <c r="L23" i="2" s="1"/>
  <c r="L36" i="2" l="1"/>
  <c r="K22" i="2"/>
  <c r="G21" i="2"/>
  <c r="H35" i="2"/>
  <c r="P22" i="2"/>
  <c r="R22" i="2" s="1"/>
  <c r="K23" i="2"/>
  <c r="L37" i="2"/>
  <c r="J36" i="2"/>
  <c r="I22" i="2"/>
  <c r="O24" i="2"/>
  <c r="N24" i="2" s="1"/>
  <c r="G34" i="2" l="1"/>
  <c r="F20" i="2"/>
  <c r="I35" i="2"/>
  <c r="H21" i="2"/>
  <c r="K36" i="2"/>
  <c r="J22" i="2"/>
  <c r="J21" i="2"/>
  <c r="K35" i="2"/>
  <c r="N37" i="2"/>
  <c r="M23" i="2"/>
  <c r="O23" i="2"/>
  <c r="N23" i="2" s="1"/>
  <c r="M22" i="2" s="1"/>
  <c r="L21" i="2" l="1"/>
  <c r="M35" i="2"/>
  <c r="L22" i="2"/>
  <c r="O22" i="2" s="1"/>
  <c r="N22" i="2" s="1"/>
  <c r="M21" i="2" s="1"/>
  <c r="L20" i="2" s="1"/>
  <c r="L33" i="2" s="1"/>
  <c r="M36" i="2"/>
  <c r="J34" i="2"/>
  <c r="I20" i="2"/>
  <c r="I33" i="2" s="1"/>
  <c r="I21" i="2"/>
  <c r="J35" i="2"/>
  <c r="H34" i="2"/>
  <c r="G20" i="2"/>
  <c r="G33" i="2" s="1"/>
  <c r="F33" i="2"/>
  <c r="P21" i="2"/>
  <c r="R21" i="2" s="1"/>
  <c r="K21" i="2" l="1"/>
  <c r="L35" i="2"/>
  <c r="I34" i="2"/>
  <c r="I44" i="2" s="1"/>
  <c r="H20" i="2"/>
  <c r="K20" i="2"/>
  <c r="K33" i="2" s="1"/>
  <c r="L34" i="2"/>
  <c r="L44" i="2" l="1"/>
  <c r="H33" i="2"/>
  <c r="P20" i="2"/>
  <c r="R20" i="2" s="1"/>
  <c r="J20" i="2"/>
  <c r="K34" i="2"/>
  <c r="K44" i="2" s="1"/>
  <c r="O21" i="2"/>
  <c r="N21" i="2" s="1"/>
  <c r="J33" i="2" l="1"/>
  <c r="J44" i="2" s="1"/>
  <c r="I45" i="2" s="1"/>
  <c r="I28" i="2" s="1"/>
  <c r="M20" i="2"/>
  <c r="M33" i="2" s="1"/>
  <c r="M44" i="2" s="1"/>
  <c r="N34" i="2"/>
  <c r="N44" i="2" s="1"/>
  <c r="I41" i="2" l="1"/>
  <c r="H27" i="2"/>
  <c r="O20" i="2"/>
  <c r="N20" i="2" s="1"/>
  <c r="G26" i="2" l="1"/>
  <c r="H40" i="2"/>
  <c r="H44" i="2" s="1"/>
  <c r="H45" i="2" s="1"/>
  <c r="H28" i="2" s="1"/>
  <c r="G27" i="2" l="1"/>
  <c r="H41" i="2"/>
  <c r="F25" i="2"/>
  <c r="G39" i="2"/>
  <c r="F38" i="2" l="1"/>
  <c r="P25" i="2"/>
  <c r="R25" i="2" s="1"/>
  <c r="F26" i="2"/>
  <c r="G40" i="2"/>
  <c r="G44" i="2" s="1"/>
  <c r="G45" i="2" s="1"/>
  <c r="G28" i="2" s="1"/>
  <c r="F27" i="2" l="1"/>
  <c r="G41" i="2"/>
  <c r="P28" i="2"/>
  <c r="R28" i="2" s="1"/>
  <c r="F39" i="2"/>
  <c r="P26" i="2"/>
  <c r="R26" i="2" s="1"/>
  <c r="F40" i="2" l="1"/>
  <c r="F44" i="2" s="1"/>
  <c r="F45" i="2" s="1"/>
  <c r="P27" i="2"/>
  <c r="R27" i="2" s="1"/>
  <c r="B9" i="2" s="1"/>
  <c r="B10" i="2" s="1"/>
  <c r="S28" i="2" l="1"/>
  <c r="T28" i="2" s="1"/>
  <c r="U28" i="2" s="1"/>
  <c r="S25" i="2"/>
  <c r="T25" i="2" s="1"/>
  <c r="U25" i="2" s="1"/>
  <c r="S20" i="2"/>
  <c r="T20" i="2" s="1"/>
  <c r="U20" i="2" s="1"/>
  <c r="S23" i="2"/>
  <c r="T23" i="2" s="1"/>
  <c r="U23" i="2" s="1"/>
  <c r="S21" i="2"/>
  <c r="T21" i="2" s="1"/>
  <c r="U21" i="2" s="1"/>
  <c r="S26" i="2"/>
  <c r="T26" i="2" s="1"/>
  <c r="U26" i="2" s="1"/>
  <c r="S27" i="2"/>
  <c r="T27" i="2" s="1"/>
  <c r="U27" i="2" s="1"/>
  <c r="S22" i="2"/>
  <c r="T22" i="2" s="1"/>
  <c r="U22" i="2" s="1"/>
  <c r="S24" i="2"/>
  <c r="T24" i="2" s="1"/>
  <c r="U24" i="2" s="1"/>
  <c r="B14" i="2" l="1"/>
  <c r="F5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 Matthias</author>
  </authors>
  <commentList>
    <comment ref="B9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Bryan Matthias: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Mean survey scaling parameter in log space</t>
        </r>
      </text>
    </comment>
    <comment ref="B10" authorId="0" shapeId="0" xr:uid="{00000000-0006-0000-0000-000002000000}">
      <text>
        <r>
          <rPr>
            <b/>
            <sz val="9"/>
            <color rgb="FF000000"/>
            <rFont val="Calibri"/>
            <family val="2"/>
          </rPr>
          <t>Bryan Matthias: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Mean Scaling parameter for survey</t>
        </r>
      </text>
    </comment>
    <comment ref="Q19" authorId="0" shapeId="0" xr:uid="{00000000-0006-0000-0000-000003000000}">
      <text>
        <r>
          <rPr>
            <b/>
            <sz val="9"/>
            <color rgb="FF000000"/>
            <rFont val="Calibri"/>
            <family val="2"/>
          </rPr>
          <t>Bryan Matthias: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Annual trawl CPUE</t>
        </r>
      </text>
    </comment>
    <comment ref="R19" authorId="0" shapeId="0" xr:uid="{00000000-0006-0000-0000-000004000000}">
      <text>
        <r>
          <rPr>
            <b/>
            <sz val="9"/>
            <color rgb="FF000000"/>
            <rFont val="Calibri"/>
            <family val="2"/>
          </rPr>
          <t>Bryan Matthias: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Scaling parameter for survey in log space</t>
        </r>
      </text>
    </comment>
    <comment ref="S19" authorId="0" shapeId="0" xr:uid="{00000000-0006-0000-0000-000005000000}">
      <text>
        <r>
          <rPr>
            <b/>
            <sz val="9"/>
            <color indexed="81"/>
            <rFont val="Calibri"/>
            <family val="2"/>
          </rPr>
          <t>Bryan Matthias:</t>
        </r>
        <r>
          <rPr>
            <sz val="9"/>
            <color indexed="81"/>
            <rFont val="Calibri"/>
            <family val="2"/>
          </rPr>
          <t xml:space="preserve">
Survey scaled to population numbers</t>
        </r>
      </text>
    </comment>
    <comment ref="G28" authorId="0" shapeId="0" xr:uid="{00000000-0006-0000-0000-000006000000}">
      <text>
        <r>
          <rPr>
            <b/>
            <sz val="9"/>
            <color indexed="81"/>
            <rFont val="Calibri"/>
            <family val="2"/>
          </rPr>
          <t>Bryan Matthias:</t>
        </r>
        <r>
          <rPr>
            <sz val="9"/>
            <color indexed="81"/>
            <rFont val="Calibri"/>
            <family val="2"/>
          </rPr>
          <t xml:space="preserve">
Terminal F was used, so we need to convert to termU in the equation</t>
        </r>
      </text>
    </comment>
  </commentList>
</comments>
</file>

<file path=xl/sharedStrings.xml><?xml version="1.0" encoding="utf-8"?>
<sst xmlns="http://schemas.openxmlformats.org/spreadsheetml/2006/main" count="29" uniqueCount="24">
  <si>
    <t>M</t>
  </si>
  <si>
    <t>So</t>
  </si>
  <si>
    <t>TermF</t>
  </si>
  <si>
    <t>Black Crappie Catch at Age Data, Lochloosa Lake, Florida</t>
  </si>
  <si>
    <t>AGE</t>
  </si>
  <si>
    <t>YEAR</t>
  </si>
  <si>
    <t>sig</t>
  </si>
  <si>
    <t>Estimated Population Size (VPA)</t>
  </si>
  <si>
    <t>zbar</t>
  </si>
  <si>
    <t>q</t>
  </si>
  <si>
    <t>Zstat</t>
  </si>
  <si>
    <t>rescaled survey</t>
  </si>
  <si>
    <t>U</t>
  </si>
  <si>
    <t>TLL</t>
  </si>
  <si>
    <t>AverageU</t>
  </si>
  <si>
    <t>relvul</t>
  </si>
  <si>
    <t>Exploitation At Age (U)</t>
  </si>
  <si>
    <t>Mortality</t>
  </si>
  <si>
    <t>Survey Scale</t>
  </si>
  <si>
    <t>Likelihood Components</t>
  </si>
  <si>
    <t>Devs</t>
  </si>
  <si>
    <t>LL</t>
  </si>
  <si>
    <t>Age 1-3</t>
  </si>
  <si>
    <t>Age 1-3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</si>
</sst>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  <a:r>
              <a:rPr lang="en-US" baseline="0"/>
              <a:t> Estimates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Trawl Estimate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'BLCR VPA'!$E$20:$E$28</c:f>
              <c:numCache>
                <c:formatCode>General</c:formatCode>
                <c:ptCount val="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</c:numCache>
            </c:numRef>
          </c:xVal>
          <c:yVal>
            <c:numRef>
              <c:f>'BLCR VPA'!$S$20:$S$28</c:f>
              <c:numCache>
                <c:formatCode>0</c:formatCode>
                <c:ptCount val="9"/>
                <c:pt idx="0">
                  <c:v>1158808.5304677733</c:v>
                </c:pt>
                <c:pt idx="1">
                  <c:v>567232.0698043314</c:v>
                </c:pt>
                <c:pt idx="2">
                  <c:v>976553.37950826378</c:v>
                </c:pt>
                <c:pt idx="3">
                  <c:v>556709.4081310227</c:v>
                </c:pt>
                <c:pt idx="4">
                  <c:v>206206.1077709072</c:v>
                </c:pt>
                <c:pt idx="5">
                  <c:v>321078.91506568703</c:v>
                </c:pt>
                <c:pt idx="6">
                  <c:v>621443.06036501494</c:v>
                </c:pt>
                <c:pt idx="7">
                  <c:v>237769.51828632411</c:v>
                </c:pt>
                <c:pt idx="8">
                  <c:v>580725.12367491552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4D-1045-88D5-D90412D83929}"/>
            </c:ext>
          </c:extLst>
        </c:ser>
        <c:ser>
          <c:idx val="1"/>
          <c:order val="1"/>
          <c:tx>
            <c:v>VPA Estimate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'BLCR VPA'!$E$20:$E$28</c:f>
              <c:numCache>
                <c:formatCode>General</c:formatCode>
                <c:ptCount val="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</c:numCache>
            </c:numRef>
          </c:xVal>
          <c:yVal>
            <c:numRef>
              <c:f>'BLCR VPA'!$P$20:$P$28</c:f>
              <c:numCache>
                <c:formatCode>0</c:formatCode>
                <c:ptCount val="9"/>
                <c:pt idx="0">
                  <c:v>584388.91388134519</c:v>
                </c:pt>
                <c:pt idx="1">
                  <c:v>1304910.0114184497</c:v>
                </c:pt>
                <c:pt idx="2">
                  <c:v>850524.8481461429</c:v>
                </c:pt>
                <c:pt idx="3">
                  <c:v>429106.33202928788</c:v>
                </c:pt>
                <c:pt idx="4">
                  <c:v>179418.76490377646</c:v>
                </c:pt>
                <c:pt idx="5">
                  <c:v>279618.55983235221</c:v>
                </c:pt>
                <c:pt idx="6">
                  <c:v>417209.15600367915</c:v>
                </c:pt>
                <c:pt idx="7">
                  <c:v>830371.44901364937</c:v>
                </c:pt>
                <c:pt idx="8">
                  <c:v>419704.76357718039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4D-1045-88D5-D90412D83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927167"/>
        <c:axId val="1118893391"/>
      </c:scatterChart>
      <c:valAx>
        <c:axId val="111892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93391"/>
        <c:crosses val="autoZero"/>
        <c:crossBetween val="midCat"/>
      </c:valAx>
      <c:valAx>
        <c:axId val="111889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2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 Residuals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'BLCR VPA'!$S$20:$S$28</c:f>
              <c:numCache>
                <c:formatCode>0</c:formatCode>
                <c:ptCount val="9"/>
                <c:pt idx="0">
                  <c:v>1158808.5304677733</c:v>
                </c:pt>
                <c:pt idx="1">
                  <c:v>567232.0698043314</c:v>
                </c:pt>
                <c:pt idx="2">
                  <c:v>976553.37950826378</c:v>
                </c:pt>
                <c:pt idx="3">
                  <c:v>556709.4081310227</c:v>
                </c:pt>
                <c:pt idx="4">
                  <c:v>206206.1077709072</c:v>
                </c:pt>
                <c:pt idx="5">
                  <c:v>321078.91506568703</c:v>
                </c:pt>
                <c:pt idx="6">
                  <c:v>621443.06036501494</c:v>
                </c:pt>
                <c:pt idx="7">
                  <c:v>237769.51828632411</c:v>
                </c:pt>
                <c:pt idx="8">
                  <c:v>580725.12367491552</c:v>
                </c:pt>
              </c:numCache>
            </c:numRef>
          </c:xVal>
          <c:yVal>
            <c:numRef>
              <c:f>'BLCR VPA'!$T$20:$T$28</c:f>
              <c:numCache>
                <c:formatCode>0.0000</c:formatCode>
                <c:ptCount val="9"/>
                <c:pt idx="0">
                  <c:v>0.68458091772500751</c:v>
                </c:pt>
                <c:pt idx="1">
                  <c:v>-0.83312084643442752</c:v>
                </c:pt>
                <c:pt idx="2">
                  <c:v>0.13817578560126265</c:v>
                </c:pt>
                <c:pt idx="3">
                  <c:v>0.26033864644498728</c:v>
                </c:pt>
                <c:pt idx="4">
                  <c:v>0.13915364947909659</c:v>
                </c:pt>
                <c:pt idx="5">
                  <c:v>0.13826054614147765</c:v>
                </c:pt>
                <c:pt idx="6">
                  <c:v>0.39845662108217894</c:v>
                </c:pt>
                <c:pt idx="7">
                  <c:v>-1.250571335714195</c:v>
                </c:pt>
                <c:pt idx="8">
                  <c:v>0.32472601567460124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C-9848-946F-5B28CB7DD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936095"/>
        <c:axId val="702605471"/>
      </c:scatterChart>
      <c:valAx>
        <c:axId val="70293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605471"/>
        <c:crosses val="autoZero"/>
        <c:crossBetween val="midCat"/>
      </c:valAx>
      <c:valAx>
        <c:axId val="70260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936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'BLCR VPA'!$E$53:$E$70</c:f>
              <c:numCache>
                <c:formatCode>General</c:formatCode>
                <c:ptCount val="1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</c:numCache>
            </c:numRef>
          </c:cat>
          <c:val>
            <c:numRef>
              <c:f>'BLCR VPA'!$F$53:$F$70</c:f>
              <c:numCache>
                <c:formatCode>General</c:formatCode>
                <c:ptCount val="18"/>
                <c:pt idx="0">
                  <c:v>8.1834178735971488</c:v>
                </c:pt>
                <c:pt idx="1">
                  <c:v>5.5507434461443843</c:v>
                </c:pt>
                <c:pt idx="2">
                  <c:v>4.7176199043485214</c:v>
                </c:pt>
                <c:pt idx="3">
                  <c:v>4.451965598239795</c:v>
                </c:pt>
                <c:pt idx="4">
                  <c:v>4.4203698592382095</c:v>
                </c:pt>
                <c:pt idx="5">
                  <c:v>4.4960487269987759</c:v>
                </c:pt>
                <c:pt idx="6">
                  <c:v>4.6223174680067727</c:v>
                </c:pt>
                <c:pt idx="7">
                  <c:v>4.7713452368128531</c:v>
                </c:pt>
                <c:pt idx="8">
                  <c:v>4.9286690634348087</c:v>
                </c:pt>
                <c:pt idx="9">
                  <c:v>5.0865347777009564</c:v>
                </c:pt>
                <c:pt idx="10">
                  <c:v>5.2407516618294592</c:v>
                </c:pt>
                <c:pt idx="11">
                  <c:v>5.3891004481938163</c:v>
                </c:pt>
                <c:pt idx="12">
                  <c:v>5.5304838407195422</c:v>
                </c:pt>
                <c:pt idx="13">
                  <c:v>5.6644541974607669</c:v>
                </c:pt>
                <c:pt idx="14">
                  <c:v>5.7909423169748893</c:v>
                </c:pt>
                <c:pt idx="15">
                  <c:v>5.9100977743121357</c:v>
                </c:pt>
                <c:pt idx="16">
                  <c:v>6.0221931753309512</c:v>
                </c:pt>
                <c:pt idx="17">
                  <c:v>6.127566031385614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D6-084F-80AC-97358D6C9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256112"/>
        <c:axId val="720257840"/>
      </c:lineChart>
      <c:catAx>
        <c:axId val="720256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Fterm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257840"/>
        <c:crosses val="autoZero"/>
        <c:auto val="1"/>
        <c:lblAlgn val="ctr"/>
        <c:lblOffset val="100"/>
        <c:noMultiLvlLbl val="0"/>
      </c:catAx>
      <c:valAx>
        <c:axId val="72025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25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32</xdr:row>
      <xdr:rowOff>19050</xdr:rowOff>
    </xdr:from>
    <xdr:to>
      <xdr:col>24</xdr:col>
      <xdr:colOff>139700</xdr:colOff>
      <xdr:row>46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A74E28-A36D-0710-0365-F144BF629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31750</xdr:colOff>
      <xdr:row>11</xdr:row>
      <xdr:rowOff>184150</xdr:rowOff>
    </xdr:from>
    <xdr:to>
      <xdr:col>29</xdr:col>
      <xdr:colOff>565150</xdr:colOff>
      <xdr:row>26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0AF327-1135-441E-8FFC-27A78927C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158750</xdr:colOff>
      <xdr:row>52</xdr:row>
      <xdr:rowOff>6350</xdr:rowOff>
    </xdr:from>
    <xdr:to>
      <xdr:col>14</xdr:col>
      <xdr:colOff>539750</xdr:colOff>
      <xdr:row>66</xdr:row>
      <xdr:rowOff>82550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29B9178-02DC-C032-4792-03EF8DA14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78"/>
  <sheetViews>
    <sheetView tabSelected="1" workbookViewId="0">
      <selection activeCell="S20" sqref="S20"/>
    </sheetView>
  </sheetViews>
  <sheetFormatPr baseColWidth="10" defaultColWidth="8.83203125" defaultRowHeight="15" x14ac:dyDescent="0.2"/>
  <cols>
    <col min="2" max="2" width="12" bestFit="1" customWidth="1"/>
    <col min="6" max="6" width="12.1640625" bestFit="1" customWidth="1"/>
    <col min="7" max="7" width="9.33203125" bestFit="1" customWidth="1"/>
    <col min="8" max="14" width="9.1640625" bestFit="1" customWidth="1"/>
    <col min="16" max="16" width="9.1640625" bestFit="1" customWidth="1"/>
    <col min="17" max="17" width="12.5" bestFit="1" customWidth="1"/>
    <col min="19" max="19" width="13.1640625" bestFit="1" customWidth="1"/>
    <col min="20" max="20" width="11.5" customWidth="1"/>
  </cols>
  <sheetData>
    <row r="2" spans="1:15" x14ac:dyDescent="0.2">
      <c r="A2" s="1" t="s">
        <v>17</v>
      </c>
      <c r="E2" s="1" t="s">
        <v>3</v>
      </c>
      <c r="F2" s="1"/>
    </row>
    <row r="3" spans="1:15" x14ac:dyDescent="0.2">
      <c r="A3" s="1" t="s">
        <v>0</v>
      </c>
      <c r="B3">
        <v>0.6</v>
      </c>
      <c r="G3" s="1" t="s">
        <v>4</v>
      </c>
    </row>
    <row r="4" spans="1:15" x14ac:dyDescent="0.2">
      <c r="A4" s="1" t="s">
        <v>1</v>
      </c>
      <c r="B4">
        <f>EXP(-B3)</f>
        <v>0.54881163609402639</v>
      </c>
      <c r="E4" s="1" t="s">
        <v>5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/>
    </row>
    <row r="5" spans="1:15" x14ac:dyDescent="0.2">
      <c r="A5" s="1" t="s">
        <v>2</v>
      </c>
      <c r="B5" s="4">
        <v>0.23467002994606956</v>
      </c>
      <c r="E5" s="1">
        <v>2006</v>
      </c>
      <c r="F5" s="2">
        <v>0</v>
      </c>
      <c r="G5" s="2">
        <v>2643.6000000000004</v>
      </c>
      <c r="H5" s="2">
        <v>8812</v>
      </c>
      <c r="I5" s="2">
        <v>1365.86</v>
      </c>
      <c r="J5" s="2">
        <v>220.29999999999998</v>
      </c>
      <c r="K5" s="2">
        <v>88.12</v>
      </c>
      <c r="L5" s="2">
        <v>44.06</v>
      </c>
      <c r="M5" s="2">
        <v>44.06</v>
      </c>
      <c r="N5" s="2">
        <v>0</v>
      </c>
      <c r="O5" s="2"/>
    </row>
    <row r="6" spans="1:15" x14ac:dyDescent="0.2">
      <c r="A6" s="1"/>
      <c r="E6" s="1">
        <v>2007</v>
      </c>
      <c r="F6" s="2">
        <v>0</v>
      </c>
      <c r="G6" s="2">
        <v>10883.6</v>
      </c>
      <c r="H6" s="2">
        <v>26120.639999999999</v>
      </c>
      <c r="I6" s="2">
        <v>11553.36</v>
      </c>
      <c r="J6" s="2">
        <v>1172.0800000000002</v>
      </c>
      <c r="K6" s="2">
        <v>167.44</v>
      </c>
      <c r="L6" s="2">
        <v>0</v>
      </c>
      <c r="M6" s="2">
        <v>0</v>
      </c>
      <c r="N6" s="2">
        <v>334.88</v>
      </c>
      <c r="O6" s="2"/>
    </row>
    <row r="7" spans="1:15" x14ac:dyDescent="0.2">
      <c r="E7" s="1">
        <v>2008</v>
      </c>
      <c r="F7" s="2">
        <v>0</v>
      </c>
      <c r="G7" s="2">
        <v>3186.9765100671143</v>
      </c>
      <c r="H7" s="2">
        <v>4118.0033557046982</v>
      </c>
      <c r="I7" s="2">
        <v>1718.8187919463087</v>
      </c>
      <c r="J7" s="2">
        <v>1611.3926174496644</v>
      </c>
      <c r="K7" s="2">
        <v>0</v>
      </c>
      <c r="L7" s="2">
        <v>0</v>
      </c>
      <c r="M7" s="2">
        <v>35.808724832214764</v>
      </c>
      <c r="N7" s="2">
        <v>0</v>
      </c>
      <c r="O7" s="2"/>
    </row>
    <row r="8" spans="1:15" x14ac:dyDescent="0.2">
      <c r="A8" s="1" t="s">
        <v>18</v>
      </c>
      <c r="E8" s="1">
        <v>2009</v>
      </c>
      <c r="F8" s="2">
        <v>0</v>
      </c>
      <c r="G8" s="2">
        <v>466.2281879194631</v>
      </c>
      <c r="H8" s="2">
        <v>9324.5637583892621</v>
      </c>
      <c r="I8" s="2">
        <v>4862.0939597315437</v>
      </c>
      <c r="J8" s="2">
        <v>3263.5973154362418</v>
      </c>
      <c r="K8" s="2">
        <v>1798.3087248322147</v>
      </c>
      <c r="L8" s="2">
        <v>133.20805369127515</v>
      </c>
      <c r="M8" s="2">
        <v>0</v>
      </c>
      <c r="N8" s="2">
        <v>0</v>
      </c>
      <c r="O8" s="2"/>
    </row>
    <row r="9" spans="1:15" x14ac:dyDescent="0.2">
      <c r="A9" s="1" t="s">
        <v>8</v>
      </c>
      <c r="B9">
        <f>AVERAGE(R20:R28)</f>
        <v>-12.135826764441724</v>
      </c>
      <c r="E9" s="1">
        <v>2010</v>
      </c>
      <c r="F9" s="2">
        <v>0</v>
      </c>
      <c r="G9" s="2">
        <v>0</v>
      </c>
      <c r="H9" s="2">
        <v>9600.6400000000012</v>
      </c>
      <c r="I9" s="2">
        <v>36688.160000000003</v>
      </c>
      <c r="J9" s="2">
        <v>2228.7200000000003</v>
      </c>
      <c r="K9" s="2">
        <v>2057.2800000000002</v>
      </c>
      <c r="L9" s="2">
        <v>685.76</v>
      </c>
      <c r="M9" s="2">
        <v>0</v>
      </c>
      <c r="N9" s="2">
        <v>171.44</v>
      </c>
      <c r="O9" s="2"/>
    </row>
    <row r="10" spans="1:15" x14ac:dyDescent="0.2">
      <c r="A10" s="1" t="s">
        <v>9</v>
      </c>
      <c r="B10">
        <f>EXP(B9)</f>
        <v>5.3638596157821944E-6</v>
      </c>
      <c r="E10" s="1">
        <v>2011</v>
      </c>
      <c r="F10" s="2">
        <v>0</v>
      </c>
      <c r="G10" s="2">
        <v>2162.5500000000002</v>
      </c>
      <c r="H10" s="2">
        <v>499.05</v>
      </c>
      <c r="I10" s="2">
        <v>2162.5500000000002</v>
      </c>
      <c r="J10" s="2">
        <v>4691.07</v>
      </c>
      <c r="K10" s="2">
        <v>266.16000000000003</v>
      </c>
      <c r="L10" s="2">
        <v>133.08000000000001</v>
      </c>
      <c r="M10" s="2">
        <v>66.540000000000006</v>
      </c>
      <c r="N10" s="2">
        <v>0</v>
      </c>
      <c r="O10" s="2"/>
    </row>
    <row r="11" spans="1:15" x14ac:dyDescent="0.2">
      <c r="E11" s="1">
        <v>2012</v>
      </c>
      <c r="F11" s="2">
        <v>0</v>
      </c>
      <c r="G11" s="2">
        <v>4930.2</v>
      </c>
      <c r="H11" s="2">
        <v>5751.9</v>
      </c>
      <c r="I11" s="2">
        <v>602.58000000000004</v>
      </c>
      <c r="J11" s="2">
        <v>1369.5</v>
      </c>
      <c r="K11" s="2">
        <v>3560.7000000000003</v>
      </c>
      <c r="L11" s="2">
        <v>54.78</v>
      </c>
      <c r="M11" s="2">
        <v>54.78</v>
      </c>
      <c r="N11" s="2">
        <v>109.56</v>
      </c>
      <c r="O11" s="2"/>
    </row>
    <row r="12" spans="1:15" x14ac:dyDescent="0.2">
      <c r="A12" s="1" t="s">
        <v>19</v>
      </c>
      <c r="E12" s="1">
        <v>2013</v>
      </c>
      <c r="F12" s="2">
        <v>0</v>
      </c>
      <c r="G12" s="2">
        <v>4693.09</v>
      </c>
      <c r="H12" s="2">
        <v>18469.580000000002</v>
      </c>
      <c r="I12" s="2">
        <v>7872.2800000000007</v>
      </c>
      <c r="J12" s="2">
        <v>1059.73</v>
      </c>
      <c r="K12" s="2">
        <v>4238.92</v>
      </c>
      <c r="L12" s="2">
        <v>8175.0599999999995</v>
      </c>
      <c r="M12" s="2">
        <v>605.56000000000006</v>
      </c>
      <c r="N12" s="2">
        <v>302.78000000000003</v>
      </c>
      <c r="O12" s="2"/>
    </row>
    <row r="13" spans="1:15" x14ac:dyDescent="0.2">
      <c r="A13" s="1" t="s">
        <v>6</v>
      </c>
      <c r="B13" s="4">
        <v>0.45463549716929952</v>
      </c>
      <c r="E13" s="1">
        <v>2014</v>
      </c>
      <c r="F13" s="2">
        <v>0</v>
      </c>
      <c r="G13" s="2">
        <v>6060.1333333333332</v>
      </c>
      <c r="H13" s="2">
        <v>8808.3333333333339</v>
      </c>
      <c r="I13" s="2">
        <v>3734.7333333333331</v>
      </c>
      <c r="J13" s="2">
        <v>845.6</v>
      </c>
      <c r="K13" s="2">
        <v>0</v>
      </c>
      <c r="L13" s="2">
        <v>211.4</v>
      </c>
      <c r="M13" s="2">
        <v>1127.4666666666667</v>
      </c>
      <c r="N13" s="2">
        <v>352.33333333333337</v>
      </c>
      <c r="O13" s="2"/>
    </row>
    <row r="14" spans="1:15" x14ac:dyDescent="0.2">
      <c r="A14" s="1" t="s">
        <v>13</v>
      </c>
      <c r="B14" s="5">
        <f>SUM(U20:U26)</f>
        <v>4.4147631590781771</v>
      </c>
    </row>
    <row r="16" spans="1:15" x14ac:dyDescent="0.2">
      <c r="E16" s="1" t="s">
        <v>7</v>
      </c>
      <c r="F16" s="1"/>
    </row>
    <row r="18" spans="5:21" x14ac:dyDescent="0.2">
      <c r="G18" s="1" t="s">
        <v>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5:21" x14ac:dyDescent="0.2">
      <c r="E19" s="1" t="s">
        <v>5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>
        <v>7</v>
      </c>
      <c r="M19" s="1">
        <v>8</v>
      </c>
      <c r="N19" s="1">
        <v>9</v>
      </c>
      <c r="O19" s="1" t="s">
        <v>12</v>
      </c>
      <c r="P19" s="1" t="s">
        <v>22</v>
      </c>
      <c r="Q19" s="1" t="s">
        <v>23</v>
      </c>
      <c r="R19" s="1" t="s">
        <v>10</v>
      </c>
      <c r="S19" s="1" t="s">
        <v>11</v>
      </c>
      <c r="T19" s="1" t="s">
        <v>20</v>
      </c>
      <c r="U19" s="1" t="s">
        <v>21</v>
      </c>
    </row>
    <row r="20" spans="5:21" x14ac:dyDescent="0.2">
      <c r="E20" s="1">
        <v>2006</v>
      </c>
      <c r="F20" s="2">
        <f t="shared" ref="F20:M27" si="0">G21/So+F5</f>
        <v>339896.54245250067</v>
      </c>
      <c r="G20" s="2">
        <f t="shared" si="0"/>
        <v>144363.75179546745</v>
      </c>
      <c r="H20" s="2">
        <f t="shared" si="0"/>
        <v>100128.61963337706</v>
      </c>
      <c r="I20" s="2">
        <f t="shared" si="0"/>
        <v>4307.3907678145142</v>
      </c>
      <c r="J20" s="2">
        <f t="shared" si="0"/>
        <v>14307.80773389883</v>
      </c>
      <c r="K20" s="2">
        <f t="shared" si="0"/>
        <v>207.00915329705271</v>
      </c>
      <c r="L20" s="2">
        <f t="shared" si="0"/>
        <v>44.06</v>
      </c>
      <c r="M20" s="2">
        <f t="shared" ref="M20" si="1">N21/So+M5</f>
        <v>4331.0419137525987</v>
      </c>
      <c r="N20" s="2">
        <f t="shared" ref="N20:N27" si="2">N5/O20</f>
        <v>0</v>
      </c>
      <c r="O20" s="3">
        <f t="shared" ref="O20:O27" si="3">SUM(J5:M5)/SUM(J20:M20)</f>
        <v>2.0992149525814234E-2</v>
      </c>
      <c r="P20" s="2">
        <f>SUM(F20:H20)</f>
        <v>584388.91388134519</v>
      </c>
      <c r="Q20">
        <v>6.2156862789999998</v>
      </c>
      <c r="R20">
        <f>LN(Q20/P20)</f>
        <v>-11.451245846716716</v>
      </c>
      <c r="S20" s="2">
        <f t="shared" ref="S20:S28" si="4">Q20/q</f>
        <v>1158808.5304677733</v>
      </c>
      <c r="T20" s="7">
        <f>LN(S20)-LN(P20)</f>
        <v>0.68458091772500751</v>
      </c>
      <c r="U20" s="6">
        <f>-LN(_xlfn.NORM.DIST(T20,0,sig,FALSE))</f>
        <v>1.2643655497647102</v>
      </c>
    </row>
    <row r="21" spans="5:21" x14ac:dyDescent="0.2">
      <c r="E21" s="1">
        <v>2007</v>
      </c>
      <c r="F21" s="2">
        <f t="shared" si="0"/>
        <v>1040593.1654780259</v>
      </c>
      <c r="G21" s="2">
        <f t="shared" si="0"/>
        <v>186539.17756605957</v>
      </c>
      <c r="H21" s="2">
        <f t="shared" si="0"/>
        <v>77777.668374364264</v>
      </c>
      <c r="I21" s="2">
        <f t="shared" si="0"/>
        <v>50115.623423569559</v>
      </c>
      <c r="J21" s="2">
        <f t="shared" si="0"/>
        <v>1614.3463133052014</v>
      </c>
      <c r="K21" s="2">
        <f t="shared" si="0"/>
        <v>7731.3881679282667</v>
      </c>
      <c r="L21" s="2">
        <f t="shared" si="0"/>
        <v>65.247750734789008</v>
      </c>
      <c r="M21" s="2">
        <f t="shared" ref="M21" si="5">N22/So+M6</f>
        <v>0</v>
      </c>
      <c r="N21" s="2">
        <f t="shared" si="2"/>
        <v>2352.7455579920638</v>
      </c>
      <c r="O21" s="3">
        <f t="shared" si="3"/>
        <v>0.14233583349565487</v>
      </c>
      <c r="P21" s="2">
        <f t="shared" ref="P21:P28" si="6">SUM(F21:H21)</f>
        <v>1304910.0114184497</v>
      </c>
      <c r="Q21">
        <v>3.0425531919999997</v>
      </c>
      <c r="R21">
        <f t="shared" ref="R21:R28" si="7">LN(Q21/P21)</f>
        <v>-12.968947610876151</v>
      </c>
      <c r="S21" s="2">
        <f t="shared" si="4"/>
        <v>567232.0698043314</v>
      </c>
      <c r="T21" s="7">
        <f t="shared" ref="T21:T28" si="8">LN(S21)-LN(P21)</f>
        <v>-0.83312084643442752</v>
      </c>
      <c r="U21" s="6">
        <f>-LN(_xlfn.NORM.DIST(T21,0,sig,FALSE))</f>
        <v>1.8097126033323636</v>
      </c>
    </row>
    <row r="22" spans="5:21" x14ac:dyDescent="0.2">
      <c r="E22" s="1">
        <v>2008</v>
      </c>
      <c r="F22" s="2">
        <f t="shared" si="0"/>
        <v>183033.38557881527</v>
      </c>
      <c r="G22" s="2">
        <f t="shared" si="0"/>
        <v>571089.63765425736</v>
      </c>
      <c r="H22" s="2">
        <f t="shared" si="0"/>
        <v>96401.824913070304</v>
      </c>
      <c r="I22" s="2">
        <f t="shared" si="0"/>
        <v>28349.978257890401</v>
      </c>
      <c r="J22" s="2">
        <f t="shared" si="0"/>
        <v>21163.418880978043</v>
      </c>
      <c r="K22" s="2">
        <f t="shared" si="0"/>
        <v>242.72089899430082</v>
      </c>
      <c r="L22" s="2">
        <f t="shared" si="0"/>
        <v>4151.1827693711257</v>
      </c>
      <c r="M22" s="2">
        <f t="shared" ref="M22" si="9">N23/So+M7</f>
        <v>35.808724832214764</v>
      </c>
      <c r="N22" s="2">
        <f t="shared" si="2"/>
        <v>0</v>
      </c>
      <c r="O22" s="3">
        <f t="shared" si="3"/>
        <v>6.4361071126297076E-2</v>
      </c>
      <c r="P22" s="2">
        <f t="shared" si="6"/>
        <v>850524.8481461429</v>
      </c>
      <c r="Q22">
        <v>5.2380952349999994</v>
      </c>
      <c r="R22">
        <f t="shared" si="7"/>
        <v>-11.997650978840463</v>
      </c>
      <c r="S22" s="2">
        <f t="shared" si="4"/>
        <v>976553.37950826378</v>
      </c>
      <c r="T22" s="7">
        <f t="shared" si="8"/>
        <v>0.13817578560126265</v>
      </c>
      <c r="U22" s="6">
        <f>-LN(_xlfn.NORM.DIST(T22,0,sig,FALSE))</f>
        <v>0.17686491249527059</v>
      </c>
    </row>
    <row r="23" spans="5:21" x14ac:dyDescent="0.2">
      <c r="E23" s="1">
        <v>2009</v>
      </c>
      <c r="F23" s="2">
        <f t="shared" si="0"/>
        <v>16983.891625254957</v>
      </c>
      <c r="G23" s="2">
        <f t="shared" si="0"/>
        <v>100450.85179933839</v>
      </c>
      <c r="H23" s="2">
        <f t="shared" si="0"/>
        <v>311671.58860469452</v>
      </c>
      <c r="I23" s="2">
        <f t="shared" si="0"/>
        <v>50646.435093906999</v>
      </c>
      <c r="J23" s="2">
        <f t="shared" si="0"/>
        <v>14615.490197585696</v>
      </c>
      <c r="K23" s="2">
        <f t="shared" si="0"/>
        <v>10730.379522640384</v>
      </c>
      <c r="L23" s="2">
        <f t="shared" si="0"/>
        <v>133.20805369127515</v>
      </c>
      <c r="M23" s="2">
        <f t="shared" ref="M23" si="10">N24/So+M8</f>
        <v>2278.2174073838987</v>
      </c>
      <c r="N23" s="2">
        <f t="shared" si="2"/>
        <v>0</v>
      </c>
      <c r="O23" s="3">
        <f t="shared" si="3"/>
        <v>0.18716211576189268</v>
      </c>
      <c r="P23" s="2">
        <f t="shared" si="6"/>
        <v>429106.33202928788</v>
      </c>
      <c r="Q23">
        <v>2.9861111120000001</v>
      </c>
      <c r="R23">
        <f t="shared" si="7"/>
        <v>-11.875488117996735</v>
      </c>
      <c r="S23" s="2">
        <f t="shared" si="4"/>
        <v>556709.4081310227</v>
      </c>
      <c r="T23" s="7">
        <f t="shared" si="8"/>
        <v>0.26033864644498728</v>
      </c>
      <c r="U23" s="6">
        <f>-LN(_xlfn.NORM.DIST(T23,0,sig,FALSE))</f>
        <v>0.29463271445480127</v>
      </c>
    </row>
    <row r="24" spans="5:21" x14ac:dyDescent="0.2">
      <c r="E24" s="1">
        <v>2010</v>
      </c>
      <c r="F24" s="2">
        <f t="shared" si="0"/>
        <v>115225.08268524843</v>
      </c>
      <c r="G24" s="2">
        <f t="shared" si="0"/>
        <v>9320.9573500998049</v>
      </c>
      <c r="H24" s="2">
        <f t="shared" si="0"/>
        <v>54872.724868428239</v>
      </c>
      <c r="I24" s="2">
        <f t="shared" si="0"/>
        <v>165931.56537406205</v>
      </c>
      <c r="J24" s="2">
        <f t="shared" si="0"/>
        <v>25126.979165333862</v>
      </c>
      <c r="K24" s="2">
        <f t="shared" si="0"/>
        <v>6230.0509054165741</v>
      </c>
      <c r="L24" s="2">
        <f t="shared" si="0"/>
        <v>4902.0243882527766</v>
      </c>
      <c r="M24" s="2">
        <f t="shared" ref="M24" si="11">N25/So+M9</f>
        <v>0</v>
      </c>
      <c r="N24" s="2">
        <f t="shared" si="2"/>
        <v>1250.3122227242486</v>
      </c>
      <c r="O24" s="3">
        <f t="shared" si="3"/>
        <v>0.13711775097779749</v>
      </c>
      <c r="P24" s="2">
        <f t="shared" si="6"/>
        <v>179418.76490377646</v>
      </c>
      <c r="Q24">
        <v>1.106060614</v>
      </c>
      <c r="R24">
        <f t="shared" si="7"/>
        <v>-11.996673114962627</v>
      </c>
      <c r="S24" s="2">
        <f t="shared" si="4"/>
        <v>206206.1077709072</v>
      </c>
      <c r="T24" s="7">
        <f t="shared" si="8"/>
        <v>0.13915364947909659</v>
      </c>
      <c r="U24" s="6">
        <f>-LN(_xlfn.NORM.DIST(T24,0,sig,FALSE))</f>
        <v>0.17752093341932529</v>
      </c>
    </row>
    <row r="25" spans="5:21" x14ac:dyDescent="0.2">
      <c r="E25" s="1">
        <v>2011</v>
      </c>
      <c r="F25" s="2">
        <f t="shared" si="0"/>
        <v>211266.24383152067</v>
      </c>
      <c r="G25" s="2">
        <f t="shared" si="0"/>
        <v>63236.866147560664</v>
      </c>
      <c r="H25" s="2">
        <f t="shared" si="0"/>
        <v>5115.4498532709149</v>
      </c>
      <c r="I25" s="2">
        <f t="shared" si="0"/>
        <v>24845.846966029716</v>
      </c>
      <c r="J25" s="2">
        <f t="shared" si="0"/>
        <v>70930.284757702466</v>
      </c>
      <c r="K25" s="2">
        <f t="shared" si="0"/>
        <v>12566.831076231911</v>
      </c>
      <c r="L25" s="2">
        <f t="shared" si="0"/>
        <v>2290.0652276472215</v>
      </c>
      <c r="M25" s="2">
        <f t="shared" ref="M25" si="12">N26/So+M10</f>
        <v>2313.9349571219855</v>
      </c>
      <c r="N25" s="2">
        <f t="shared" si="2"/>
        <v>0</v>
      </c>
      <c r="O25" s="3">
        <f t="shared" si="3"/>
        <v>5.8533310734738213E-2</v>
      </c>
      <c r="P25" s="2">
        <f t="shared" si="6"/>
        <v>279618.55983235221</v>
      </c>
      <c r="Q25">
        <v>1.722222226</v>
      </c>
      <c r="R25">
        <f t="shared" si="7"/>
        <v>-11.997566218300246</v>
      </c>
      <c r="S25" s="2">
        <f t="shared" si="4"/>
        <v>321078.91506568703</v>
      </c>
      <c r="T25" s="7">
        <f t="shared" si="8"/>
        <v>0.13826054614147765</v>
      </c>
      <c r="U25" s="6">
        <f>-LN(_xlfn.NORM.DIST(T25,0,sig,FALSE))</f>
        <v>0.17692159279762559</v>
      </c>
    </row>
    <row r="26" spans="5:21" x14ac:dyDescent="0.2">
      <c r="E26" s="1">
        <v>2012</v>
      </c>
      <c r="F26" s="2">
        <f t="shared" si="0"/>
        <v>267745.48770679621</v>
      </c>
      <c r="G26" s="2">
        <f t="shared" si="0"/>
        <v>115945.37292861637</v>
      </c>
      <c r="H26" s="2">
        <f t="shared" si="0"/>
        <v>33518.295368266583</v>
      </c>
      <c r="I26" s="2">
        <f t="shared" si="0"/>
        <v>2533.5339563378343</v>
      </c>
      <c r="J26" s="2">
        <f t="shared" si="0"/>
        <v>12448.857319933433</v>
      </c>
      <c r="K26" s="2">
        <f t="shared" si="0"/>
        <v>36352.851824758276</v>
      </c>
      <c r="L26" s="2">
        <f t="shared" si="0"/>
        <v>6750.7514184013035</v>
      </c>
      <c r="M26" s="2">
        <f t="shared" ref="M26" si="13">N27/So+M11</f>
        <v>1183.7785918157176</v>
      </c>
      <c r="N26" s="2">
        <f t="shared" si="2"/>
        <v>1233.3965033675811</v>
      </c>
      <c r="O26" s="3">
        <f t="shared" si="3"/>
        <v>8.8827882761840907E-2</v>
      </c>
      <c r="P26" s="2">
        <f t="shared" si="6"/>
        <v>417209.15600367915</v>
      </c>
      <c r="Q26">
        <v>3.3333333349999998</v>
      </c>
      <c r="R26">
        <f t="shared" si="7"/>
        <v>-11.737370143359545</v>
      </c>
      <c r="S26" s="2">
        <f t="shared" si="4"/>
        <v>621443.06036501494</v>
      </c>
      <c r="T26" s="7">
        <f t="shared" si="8"/>
        <v>0.39845662108217894</v>
      </c>
      <c r="U26" s="6">
        <f>-LN(_xlfn.NORM.DIST(T26,0,sig,FALSE))</f>
        <v>0.51474485281408056</v>
      </c>
    </row>
    <row r="27" spans="5:21" x14ac:dyDescent="0.2">
      <c r="E27" s="1">
        <v>2013</v>
      </c>
      <c r="F27" s="2">
        <f t="shared" si="0"/>
        <v>622503.19116227434</v>
      </c>
      <c r="G27" s="2">
        <f t="shared" si="0"/>
        <v>146941.83916515985</v>
      </c>
      <c r="H27" s="2">
        <f t="shared" si="0"/>
        <v>60926.41868621522</v>
      </c>
      <c r="I27" s="2">
        <f t="shared" si="0"/>
        <v>15238.520870491979</v>
      </c>
      <c r="J27" s="2">
        <f t="shared" si="0"/>
        <v>1059.73</v>
      </c>
      <c r="K27" s="2">
        <f t="shared" si="0"/>
        <v>6080.480217622995</v>
      </c>
      <c r="L27" s="2">
        <f t="shared" si="0"/>
        <v>17996.714493989304</v>
      </c>
      <c r="M27" s="2">
        <f t="shared" si="0"/>
        <v>3674.8270293716582</v>
      </c>
      <c r="N27" s="2">
        <f t="shared" si="2"/>
        <v>619.60756432223582</v>
      </c>
      <c r="O27" s="3">
        <f t="shared" si="3"/>
        <v>0.4886641439427859</v>
      </c>
      <c r="P27" s="2">
        <f t="shared" si="6"/>
        <v>830371.44901364937</v>
      </c>
      <c r="Q27">
        <v>1.2753623169999999</v>
      </c>
      <c r="R27">
        <f t="shared" si="7"/>
        <v>-13.386398100155917</v>
      </c>
      <c r="S27" s="2">
        <f t="shared" si="4"/>
        <v>237769.51828632411</v>
      </c>
      <c r="T27" s="7">
        <f t="shared" si="8"/>
        <v>-1.250571335714195</v>
      </c>
      <c r="U27" s="6">
        <f>-LN(_xlfn.NORM.DIST(T27,0,sig,FALSE))</f>
        <v>3.9138876095225643</v>
      </c>
    </row>
    <row r="28" spans="5:21" x14ac:dyDescent="0.2">
      <c r="E28" s="1">
        <v>2014</v>
      </c>
      <c r="F28" s="2">
        <v>0</v>
      </c>
      <c r="G28" s="2">
        <f t="shared" ref="G28:M28" si="14">G13/((1-EXP(-TermF))*G$45)</f>
        <v>341636.99481552024</v>
      </c>
      <c r="H28" s="2">
        <f t="shared" si="14"/>
        <v>78067.768761660147</v>
      </c>
      <c r="I28" s="2">
        <f t="shared" si="14"/>
        <v>23300.807102761926</v>
      </c>
      <c r="J28" s="2">
        <f t="shared" si="14"/>
        <v>4042.6787039973879</v>
      </c>
      <c r="K28" s="2">
        <f t="shared" si="14"/>
        <v>0</v>
      </c>
      <c r="L28" s="2">
        <f t="shared" si="14"/>
        <v>1010.669675999347</v>
      </c>
      <c r="M28" s="2">
        <f t="shared" si="14"/>
        <v>5390.2382719965171</v>
      </c>
      <c r="N28" s="2">
        <f>N13/O28</f>
        <v>1684.4494599989118</v>
      </c>
      <c r="O28" s="3">
        <f>SUM(J13:M13)/SUM(J28:M28)</f>
        <v>0.20916824262187184</v>
      </c>
      <c r="P28" s="2">
        <f t="shared" si="6"/>
        <v>419704.76357718039</v>
      </c>
      <c r="Q28" s="3">
        <v>3.11492803875</v>
      </c>
      <c r="R28">
        <f t="shared" si="7"/>
        <v>-11.811100748767121</v>
      </c>
      <c r="S28" s="2">
        <f t="shared" si="4"/>
        <v>580725.12367491552</v>
      </c>
      <c r="T28" s="7">
        <f t="shared" si="8"/>
        <v>0.32472601567460124</v>
      </c>
      <c r="U28" s="6">
        <f>-LN(_xlfn.NORM.DIST(T28,0,sig,FALSE))</f>
        <v>0.38575988153415242</v>
      </c>
    </row>
    <row r="30" spans="5:21" x14ac:dyDescent="0.2">
      <c r="E30" s="1" t="s">
        <v>16</v>
      </c>
      <c r="F30" s="1"/>
    </row>
    <row r="31" spans="5:21" x14ac:dyDescent="0.2">
      <c r="G31" s="1" t="s">
        <v>4</v>
      </c>
    </row>
    <row r="32" spans="5:21" x14ac:dyDescent="0.2">
      <c r="E32" s="1" t="s">
        <v>5</v>
      </c>
      <c r="F32" s="1">
        <v>1</v>
      </c>
      <c r="G32" s="1">
        <v>2</v>
      </c>
      <c r="H32" s="1">
        <v>3</v>
      </c>
      <c r="I32" s="1">
        <v>4</v>
      </c>
      <c r="J32" s="1">
        <v>5</v>
      </c>
      <c r="K32" s="1">
        <v>6</v>
      </c>
      <c r="L32" s="1">
        <v>7</v>
      </c>
      <c r="M32" s="1">
        <v>8</v>
      </c>
      <c r="N32" s="1">
        <v>9</v>
      </c>
    </row>
    <row r="33" spans="5:15" x14ac:dyDescent="0.2">
      <c r="E33" s="1">
        <v>2006</v>
      </c>
      <c r="F33" s="3">
        <f>F5/F20</f>
        <v>0</v>
      </c>
      <c r="G33" s="3">
        <f>G5/G20</f>
        <v>1.8312076037933788E-2</v>
      </c>
      <c r="H33" s="3">
        <f t="shared" ref="H33:M33" si="15">H5/H20</f>
        <v>8.8006805968816049E-2</v>
      </c>
      <c r="I33" s="3">
        <f t="shared" si="15"/>
        <v>0.31709683974017766</v>
      </c>
      <c r="J33" s="3">
        <f t="shared" si="15"/>
        <v>1.5397187612330948E-2</v>
      </c>
      <c r="K33" s="3">
        <f t="shared" si="15"/>
        <v>0.42568165994838941</v>
      </c>
      <c r="L33" s="3">
        <f t="shared" si="15"/>
        <v>1</v>
      </c>
      <c r="M33" s="3">
        <f t="shared" si="15"/>
        <v>1.0173071717476072E-2</v>
      </c>
      <c r="N33" s="3"/>
    </row>
    <row r="34" spans="5:15" x14ac:dyDescent="0.2">
      <c r="E34" s="1">
        <v>2007</v>
      </c>
      <c r="F34" s="3">
        <f t="shared" ref="F34:F40" si="16">F6/F21</f>
        <v>0</v>
      </c>
      <c r="G34" s="3">
        <f t="shared" ref="G34:N34" si="17">G6/G21</f>
        <v>5.834484820833824E-2</v>
      </c>
      <c r="H34" s="3">
        <f t="shared" si="17"/>
        <v>0.33583727239385125</v>
      </c>
      <c r="I34" s="3">
        <f t="shared" si="17"/>
        <v>0.23053409716871673</v>
      </c>
      <c r="J34" s="3">
        <f t="shared" si="17"/>
        <v>0.72604000166500315</v>
      </c>
      <c r="K34" s="3">
        <f t="shared" si="17"/>
        <v>2.1657171566496044E-2</v>
      </c>
      <c r="L34" s="3">
        <f t="shared" si="17"/>
        <v>0</v>
      </c>
      <c r="M34" s="3"/>
      <c r="N34" s="3">
        <f t="shared" si="17"/>
        <v>0.14233583349565487</v>
      </c>
    </row>
    <row r="35" spans="5:15" x14ac:dyDescent="0.2">
      <c r="E35" s="1">
        <v>2008</v>
      </c>
      <c r="F35" s="3">
        <f t="shared" si="16"/>
        <v>0</v>
      </c>
      <c r="G35" s="3">
        <f t="shared" ref="G35:M35" si="18">G7/G22</f>
        <v>5.5805188886942081E-3</v>
      </c>
      <c r="H35" s="3">
        <f t="shared" si="18"/>
        <v>4.2717068472698315E-2</v>
      </c>
      <c r="I35" s="3">
        <f t="shared" si="18"/>
        <v>6.0628575313560425E-2</v>
      </c>
      <c r="J35" s="3">
        <f t="shared" si="18"/>
        <v>7.6140467970324269E-2</v>
      </c>
      <c r="K35" s="3">
        <f t="shared" si="18"/>
        <v>0</v>
      </c>
      <c r="L35" s="3">
        <f t="shared" si="18"/>
        <v>0</v>
      </c>
      <c r="M35" s="3">
        <f t="shared" si="18"/>
        <v>1</v>
      </c>
      <c r="N35" s="3"/>
    </row>
    <row r="36" spans="5:15" x14ac:dyDescent="0.2">
      <c r="E36" s="1">
        <v>2009</v>
      </c>
      <c r="F36" s="3">
        <f t="shared" si="16"/>
        <v>0</v>
      </c>
      <c r="G36" s="3">
        <f t="shared" ref="G36:M36" si="19">G8/G23</f>
        <v>4.641356241068071E-3</v>
      </c>
      <c r="H36" s="3">
        <f t="shared" si="19"/>
        <v>2.9917913917447182E-2</v>
      </c>
      <c r="I36" s="3">
        <f t="shared" si="19"/>
        <v>9.6000714575792054E-2</v>
      </c>
      <c r="J36" s="3">
        <f t="shared" si="19"/>
        <v>0.22329715057900346</v>
      </c>
      <c r="K36" s="3">
        <f t="shared" si="19"/>
        <v>0.16759041197358429</v>
      </c>
      <c r="L36" s="3">
        <f t="shared" si="19"/>
        <v>1</v>
      </c>
      <c r="M36" s="3">
        <f t="shared" si="19"/>
        <v>0</v>
      </c>
      <c r="N36" s="3"/>
    </row>
    <row r="37" spans="5:15" x14ac:dyDescent="0.2">
      <c r="E37" s="1">
        <v>2010</v>
      </c>
      <c r="F37" s="3">
        <f t="shared" si="16"/>
        <v>0</v>
      </c>
      <c r="G37" s="3">
        <f t="shared" ref="G37:N37" si="20">G9/G24</f>
        <v>0</v>
      </c>
      <c r="H37" s="3">
        <f t="shared" si="20"/>
        <v>0.17496196923006932</v>
      </c>
      <c r="I37" s="3">
        <f t="shared" si="20"/>
        <v>0.22110416373939057</v>
      </c>
      <c r="J37" s="3">
        <f t="shared" si="20"/>
        <v>8.8698286623918057E-2</v>
      </c>
      <c r="K37" s="3">
        <f t="shared" si="20"/>
        <v>0.33021881060576014</v>
      </c>
      <c r="L37" s="3">
        <f t="shared" si="20"/>
        <v>0.13989322485692993</v>
      </c>
      <c r="M37" s="3"/>
      <c r="N37" s="3">
        <f t="shared" si="20"/>
        <v>0.13711775097779749</v>
      </c>
    </row>
    <row r="38" spans="5:15" x14ac:dyDescent="0.2">
      <c r="E38" s="1">
        <v>2011</v>
      </c>
      <c r="F38" s="3">
        <f t="shared" si="16"/>
        <v>0</v>
      </c>
      <c r="G38" s="3">
        <f t="shared" ref="G38:M38" si="21">G10/G25</f>
        <v>3.4197614963299691E-2</v>
      </c>
      <c r="H38" s="3">
        <f t="shared" si="21"/>
        <v>9.7557402440549404E-2</v>
      </c>
      <c r="I38" s="3">
        <f t="shared" si="21"/>
        <v>8.7038691132434703E-2</v>
      </c>
      <c r="J38" s="3">
        <f t="shared" si="21"/>
        <v>6.6136348049703642E-2</v>
      </c>
      <c r="K38" s="3">
        <f t="shared" si="21"/>
        <v>2.1179563756800853E-2</v>
      </c>
      <c r="L38" s="3">
        <f t="shared" si="21"/>
        <v>5.8111881877148275E-2</v>
      </c>
      <c r="M38" s="3">
        <f t="shared" si="21"/>
        <v>2.8756210193030145E-2</v>
      </c>
      <c r="N38" s="3"/>
    </row>
    <row r="39" spans="5:15" x14ac:dyDescent="0.2">
      <c r="E39" s="1">
        <v>2012</v>
      </c>
      <c r="F39" s="3">
        <f t="shared" si="16"/>
        <v>0</v>
      </c>
      <c r="G39" s="3">
        <f t="shared" ref="G39:N39" si="22">G11/G26</f>
        <v>4.2521748608591363E-2</v>
      </c>
      <c r="H39" s="3">
        <f t="shared" si="22"/>
        <v>0.17160478887138175</v>
      </c>
      <c r="I39" s="3">
        <f t="shared" si="22"/>
        <v>0.23784169084949455</v>
      </c>
      <c r="J39" s="3">
        <f t="shared" si="22"/>
        <v>0.11001009689516812</v>
      </c>
      <c r="K39" s="3">
        <f t="shared" si="22"/>
        <v>9.7948298999061448E-2</v>
      </c>
      <c r="L39" s="3">
        <f t="shared" si="22"/>
        <v>8.1146522223703599E-3</v>
      </c>
      <c r="M39" s="3">
        <f t="shared" si="22"/>
        <v>4.6275545426089075E-2</v>
      </c>
      <c r="N39" s="3">
        <f t="shared" si="22"/>
        <v>8.8827882761840907E-2</v>
      </c>
    </row>
    <row r="40" spans="5:15" x14ac:dyDescent="0.2">
      <c r="E40" s="1">
        <v>2013</v>
      </c>
      <c r="F40" s="3">
        <f t="shared" si="16"/>
        <v>0</v>
      </c>
      <c r="G40" s="3">
        <f t="shared" ref="G40:N41" si="23">G12/G27</f>
        <v>3.1938418810214128E-2</v>
      </c>
      <c r="H40" s="3">
        <f t="shared" si="23"/>
        <v>0.30314566978115848</v>
      </c>
      <c r="I40" s="3">
        <f t="shared" si="23"/>
        <v>0.51660394515349328</v>
      </c>
      <c r="J40" s="3">
        <f t="shared" si="23"/>
        <v>1</v>
      </c>
      <c r="K40" s="3">
        <f t="shared" si="23"/>
        <v>0.69713572748980923</v>
      </c>
      <c r="L40" s="3">
        <f t="shared" si="23"/>
        <v>0.45425291392661565</v>
      </c>
      <c r="M40" s="3">
        <f t="shared" si="23"/>
        <v>0.16478598724782484</v>
      </c>
      <c r="N40" s="3">
        <f t="shared" si="23"/>
        <v>0.4886641439427859</v>
      </c>
    </row>
    <row r="41" spans="5:15" x14ac:dyDescent="0.2">
      <c r="E41" s="1">
        <v>2014</v>
      </c>
      <c r="F41" s="3">
        <v>0</v>
      </c>
      <c r="G41" s="3">
        <f t="shared" si="23"/>
        <v>1.7738516101295558E-2</v>
      </c>
      <c r="H41" s="3">
        <f t="shared" si="23"/>
        <v>0.11282932089714333</v>
      </c>
      <c r="I41" s="3">
        <f t="shared" si="23"/>
        <v>0.16028343210869472</v>
      </c>
      <c r="J41" s="3">
        <f t="shared" si="23"/>
        <v>0.20916824262187184</v>
      </c>
      <c r="K41" s="3"/>
      <c r="L41" s="3">
        <f t="shared" si="23"/>
        <v>0.20916824262187184</v>
      </c>
      <c r="M41" s="3">
        <f t="shared" si="23"/>
        <v>0.20916824262187184</v>
      </c>
      <c r="N41" s="3">
        <f t="shared" si="23"/>
        <v>0.20916824262187184</v>
      </c>
    </row>
    <row r="43" spans="5:15" x14ac:dyDescent="0.2">
      <c r="E43" s="1" t="s">
        <v>4</v>
      </c>
      <c r="F43" s="1">
        <v>1</v>
      </c>
      <c r="G43" s="1">
        <v>2</v>
      </c>
      <c r="H43" s="1">
        <v>3</v>
      </c>
      <c r="I43" s="1">
        <v>4</v>
      </c>
      <c r="J43" s="1">
        <v>5</v>
      </c>
      <c r="K43" s="1">
        <v>6</v>
      </c>
      <c r="L43" s="1">
        <v>7</v>
      </c>
      <c r="M43" s="1">
        <v>8</v>
      </c>
      <c r="N43" s="1">
        <v>9</v>
      </c>
      <c r="O43" s="3"/>
    </row>
    <row r="44" spans="5:15" x14ac:dyDescent="0.2">
      <c r="E44" s="1" t="s">
        <v>14</v>
      </c>
      <c r="F44" s="3">
        <f>AVERAGE(F33:F40)</f>
        <v>0</v>
      </c>
      <c r="G44" s="3">
        <f>AVERAGE(G33:G40)</f>
        <v>2.4442072719767435E-2</v>
      </c>
      <c r="H44" s="3">
        <f t="shared" ref="H44:N44" si="24">AVERAGE(H33:H40)</f>
        <v>0.15546861138449647</v>
      </c>
      <c r="I44" s="3">
        <f t="shared" si="24"/>
        <v>0.22085608970913251</v>
      </c>
      <c r="J44" s="3">
        <f t="shared" si="24"/>
        <v>0.28821494242443146</v>
      </c>
      <c r="K44" s="3">
        <f t="shared" si="24"/>
        <v>0.22017645554248766</v>
      </c>
      <c r="L44" s="3">
        <f t="shared" si="24"/>
        <v>0.33254658411038301</v>
      </c>
      <c r="M44" s="3">
        <f t="shared" si="24"/>
        <v>0.20833180243073668</v>
      </c>
      <c r="N44" s="3">
        <f t="shared" si="24"/>
        <v>0.21423640279451978</v>
      </c>
    </row>
    <row r="45" spans="5:15" x14ac:dyDescent="0.2">
      <c r="E45" s="1" t="s">
        <v>15</v>
      </c>
      <c r="F45" s="6">
        <f>F44/$J$44</f>
        <v>0</v>
      </c>
      <c r="G45" s="6">
        <f t="shared" ref="G45:I45" si="25">G44/$J$44</f>
        <v>8.4805015708635675E-2</v>
      </c>
      <c r="H45" s="6">
        <f t="shared" si="25"/>
        <v>0.539418983889982</v>
      </c>
      <c r="I45" s="6">
        <f t="shared" si="25"/>
        <v>0.76628951938201428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</row>
    <row r="51" spans="5:15" x14ac:dyDescent="0.2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5:15" x14ac:dyDescent="0.2">
      <c r="E52" s="1"/>
      <c r="F52" s="1">
        <f>B14</f>
        <v>4.4147631590781771</v>
      </c>
      <c r="G52" s="2"/>
      <c r="H52" s="2"/>
      <c r="I52" s="2"/>
      <c r="J52" s="2"/>
      <c r="K52" s="2"/>
      <c r="L52" s="2"/>
      <c r="M52" s="2"/>
      <c r="N52" s="2"/>
      <c r="O52" s="2"/>
    </row>
    <row r="53" spans="5:15" x14ac:dyDescent="0.2">
      <c r="E53" s="1">
        <v>0.05</v>
      </c>
      <c r="F53" s="1">
        <f t="dataTable" ref="F53:F70" dt2D="0" dtr="0" r1="B5"/>
        <v>8.1834178735971488</v>
      </c>
      <c r="G53" s="2"/>
      <c r="H53" s="2"/>
      <c r="I53" s="2"/>
      <c r="J53" s="2"/>
      <c r="K53" s="2"/>
      <c r="L53" s="2"/>
      <c r="M53" s="2"/>
      <c r="N53" s="2"/>
      <c r="O53" s="2"/>
    </row>
    <row r="54" spans="5:15" x14ac:dyDescent="0.2">
      <c r="E54" s="1">
        <v>0.1</v>
      </c>
      <c r="F54" s="1">
        <v>5.5507434461443843</v>
      </c>
      <c r="G54" s="2"/>
      <c r="H54" s="2"/>
      <c r="I54" s="2"/>
      <c r="J54" s="2"/>
      <c r="K54" s="2"/>
      <c r="L54" s="2"/>
      <c r="M54" s="2"/>
      <c r="N54" s="2"/>
      <c r="O54" s="2"/>
    </row>
    <row r="55" spans="5:15" x14ac:dyDescent="0.2">
      <c r="E55" s="1">
        <v>0.15</v>
      </c>
      <c r="F55" s="1">
        <v>4.7176199043485214</v>
      </c>
      <c r="G55" s="2"/>
      <c r="H55" s="2"/>
      <c r="I55" s="2"/>
      <c r="J55" s="2"/>
      <c r="K55" s="2"/>
      <c r="L55" s="2"/>
      <c r="M55" s="2"/>
      <c r="N55" s="2"/>
      <c r="O55" s="2"/>
    </row>
    <row r="56" spans="5:15" x14ac:dyDescent="0.2">
      <c r="E56" s="1">
        <v>0.2</v>
      </c>
      <c r="F56" s="1">
        <v>4.451965598239795</v>
      </c>
      <c r="G56" s="2"/>
      <c r="H56" s="2"/>
      <c r="I56" s="2"/>
      <c r="J56" s="2"/>
      <c r="K56" s="2"/>
      <c r="L56" s="2"/>
      <c r="M56" s="2"/>
      <c r="N56" s="2"/>
      <c r="O56" s="2"/>
    </row>
    <row r="57" spans="5:15" x14ac:dyDescent="0.2">
      <c r="E57" s="1">
        <v>0.25</v>
      </c>
      <c r="F57" s="1">
        <v>4.4203698592382095</v>
      </c>
      <c r="G57" s="2"/>
      <c r="H57" s="2"/>
      <c r="I57" s="2"/>
      <c r="J57" s="2"/>
      <c r="K57" s="2"/>
      <c r="L57" s="2"/>
      <c r="M57" s="2"/>
      <c r="N57" s="2"/>
      <c r="O57" s="2"/>
    </row>
    <row r="58" spans="5:15" x14ac:dyDescent="0.2">
      <c r="E58" s="1">
        <v>0.3</v>
      </c>
      <c r="F58" s="1">
        <v>4.4960487269987759</v>
      </c>
      <c r="G58" s="2"/>
      <c r="H58" s="2"/>
      <c r="I58" s="2"/>
      <c r="J58" s="2"/>
      <c r="K58" s="2"/>
      <c r="L58" s="2"/>
      <c r="M58" s="2"/>
      <c r="N58" s="2"/>
      <c r="O58" s="2"/>
    </row>
    <row r="59" spans="5:15" x14ac:dyDescent="0.2">
      <c r="E59" s="1">
        <v>0.35</v>
      </c>
      <c r="F59" s="1">
        <v>4.6223174680067727</v>
      </c>
      <c r="G59" s="2"/>
      <c r="H59" s="2"/>
      <c r="I59" s="2"/>
      <c r="J59" s="2"/>
      <c r="K59" s="2"/>
      <c r="L59" s="2"/>
      <c r="M59" s="2"/>
      <c r="N59" s="2"/>
      <c r="O59" s="2"/>
    </row>
    <row r="60" spans="5:15" x14ac:dyDescent="0.2">
      <c r="E60" s="1">
        <v>0.4</v>
      </c>
      <c r="F60" s="1">
        <v>4.7713452368128531</v>
      </c>
      <c r="G60" s="2"/>
      <c r="H60" s="2"/>
      <c r="I60" s="2"/>
      <c r="J60" s="2"/>
      <c r="K60" s="2"/>
      <c r="L60" s="2"/>
      <c r="M60" s="2"/>
      <c r="N60" s="2"/>
      <c r="O60" s="2"/>
    </row>
    <row r="61" spans="5:15" x14ac:dyDescent="0.2">
      <c r="E61" s="1">
        <v>0.45</v>
      </c>
      <c r="F61">
        <v>4.9286690634348087</v>
      </c>
    </row>
    <row r="62" spans="5:15" x14ac:dyDescent="0.2">
      <c r="E62" s="1">
        <v>0.5</v>
      </c>
      <c r="F62">
        <v>5.0865347777009564</v>
      </c>
    </row>
    <row r="63" spans="5:15" x14ac:dyDescent="0.2">
      <c r="E63" s="1">
        <v>0.55000000000000004</v>
      </c>
      <c r="F63">
        <v>5.2407516618294592</v>
      </c>
    </row>
    <row r="64" spans="5:15" x14ac:dyDescent="0.2">
      <c r="E64" s="1">
        <v>0.6</v>
      </c>
      <c r="F64">
        <v>5.3891004481938163</v>
      </c>
    </row>
    <row r="65" spans="5:15" x14ac:dyDescent="0.2">
      <c r="E65" s="1">
        <v>0.65</v>
      </c>
      <c r="F65">
        <v>5.5304838407195422</v>
      </c>
      <c r="G65" s="1"/>
      <c r="H65" s="1"/>
      <c r="I65" s="1"/>
      <c r="J65" s="1"/>
      <c r="K65" s="1"/>
      <c r="L65" s="1"/>
      <c r="M65" s="1"/>
      <c r="N65" s="1"/>
      <c r="O65" s="1"/>
    </row>
    <row r="66" spans="5:15" x14ac:dyDescent="0.2">
      <c r="E66" s="1">
        <v>0.7</v>
      </c>
      <c r="F66">
        <v>5.6644541974607669</v>
      </c>
    </row>
    <row r="67" spans="5:15" x14ac:dyDescent="0.2">
      <c r="E67" s="1">
        <v>0.75</v>
      </c>
      <c r="F67">
        <v>5.7909423169748893</v>
      </c>
    </row>
    <row r="68" spans="5:15" x14ac:dyDescent="0.2">
      <c r="E68" s="1">
        <v>0.8</v>
      </c>
      <c r="F68">
        <v>5.9100977743121357</v>
      </c>
    </row>
    <row r="69" spans="5:15" x14ac:dyDescent="0.2">
      <c r="E69" s="1">
        <v>0.85</v>
      </c>
      <c r="F69">
        <v>6.0221931753309512</v>
      </c>
    </row>
    <row r="70" spans="5:15" x14ac:dyDescent="0.2">
      <c r="E70" s="1">
        <v>0.9</v>
      </c>
      <c r="F70">
        <v>6.127566031385614</v>
      </c>
    </row>
    <row r="78" spans="5:15" x14ac:dyDescent="0.2">
      <c r="G78" s="1"/>
      <c r="H78" s="1"/>
      <c r="I78" s="1"/>
      <c r="J78" s="1"/>
      <c r="K78" s="1"/>
      <c r="L78" s="1"/>
      <c r="M78" s="1"/>
      <c r="N78" s="1"/>
      <c r="O78" s="1"/>
    </row>
  </sheetData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BLCR VPA</vt:lpstr>
      <vt:lpstr>'BLCR VPA'!M</vt:lpstr>
      <vt:lpstr>'BLCR VPA'!Natural_Mortality</vt:lpstr>
      <vt:lpstr>'BLCR VPA'!q</vt:lpstr>
      <vt:lpstr>'BLCR VPA'!sig</vt:lpstr>
      <vt:lpstr>'BLCR VPA'!So</vt:lpstr>
      <vt:lpstr>'BLCR VPA'!TermF</vt:lpstr>
      <vt:lpstr>'BLCR VPA'!zbar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Matthias</dc:creator>
  <cp:lastModifiedBy>Marcel Gietzmann-Sanders</cp:lastModifiedBy>
  <dcterms:created xsi:type="dcterms:W3CDTF">2014-10-15T16:02:54Z</dcterms:created>
  <dcterms:modified xsi:type="dcterms:W3CDTF">2023-11-20T03:21:13Z</dcterms:modified>
</cp:coreProperties>
</file>