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celgietzmann-sanders/schooling/population_dynamics/lab_8/"/>
    </mc:Choice>
  </mc:AlternateContent>
  <xr:revisionPtr revIDLastSave="0" documentId="13_ncr:1_{7AB32CBC-FB4D-E046-A9F3-43F4432399A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a">Sheet1!$B$15</definedName>
    <definedName name="Age">Sheet1!$F$3:$AN$3</definedName>
    <definedName name="b">Sheet1!$B$16</definedName>
    <definedName name="bha">Sheet1!$B$43</definedName>
    <definedName name="bhb">Sheet1!$B$44</definedName>
    <definedName name="cap">Sheet1!$B$22</definedName>
    <definedName name="D">Sheet1!$B$9</definedName>
    <definedName name="Eo">Sheet1!$B$41</definedName>
    <definedName name="eprf">Sheet1!$B$40</definedName>
    <definedName name="epro">Sheet1!$B$39</definedName>
    <definedName name="fec">Sheet1!$F$10:$AN$10</definedName>
    <definedName name="K">Sheet1!$B$4</definedName>
    <definedName name="lafished">Sheet1!$F$9:$AN$9</definedName>
    <definedName name="launfished">Sheet1!$F$8:$AN$8</definedName>
    <definedName name="Linf">Sheet1!$B$3</definedName>
    <definedName name="Lmat">Sheet1!$B$18</definedName>
    <definedName name="M">Sheet1!$B$7</definedName>
    <definedName name="maxLL">Sheet1!$B$27</definedName>
    <definedName name="minLL">Sheet1!$B$25</definedName>
    <definedName name="phivb">Sheet1!$B$33</definedName>
    <definedName name="phivbfish">Sheet1!$B$34</definedName>
    <definedName name="recK">Sheet1!$B$42</definedName>
    <definedName name="Ro">Sheet1!$B$38</definedName>
    <definedName name="sig_cap">Sheet1!$B$23</definedName>
    <definedName name="sig_maxLL">Sheet1!$B$28</definedName>
    <definedName name="sig_minLL">Sheet1!$B$26</definedName>
    <definedName name="sig_rec">Sheet1!$B$45</definedName>
    <definedName name="sig_trophy">Sheet1!$B$31</definedName>
    <definedName name="So">Sheet1!$B$8</definedName>
    <definedName name="SPR">Sheet1!$B$36</definedName>
    <definedName name="t_0">Sheet1!$B$5</definedName>
    <definedName name="TL">Sheet1!$F$4:$AN$4</definedName>
    <definedName name="trophy">Sheet1!$B$30</definedName>
    <definedName name="trophyvul">Sheet1!$F$11:$AN$11</definedName>
    <definedName name="U">Sheet1!$B$11</definedName>
    <definedName name="Ucaught">Sheet1!$B$12</definedName>
    <definedName name="Uo">Sheet1!$B$13</definedName>
    <definedName name="Vul_Cap">Sheet1!$F$7:$AN$7</definedName>
    <definedName name="Vul_Ret">Sheet1!$F$6:$AN$6</definedName>
    <definedName name="Wmat">Sheet1!$B$19</definedName>
    <definedName name="Wt">Sheet1!$F$5:$AN$5</definedName>
    <definedName name="YPR">Sheet1!$B$35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0" i="1" l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9" i="1"/>
  <c r="F19" i="1"/>
  <c r="G4" i="1"/>
  <c r="H4" i="1"/>
  <c r="I4" i="1"/>
  <c r="J4" i="1"/>
  <c r="K4" i="1"/>
  <c r="L4" i="1"/>
  <c r="M4" i="1"/>
  <c r="N4" i="1"/>
  <c r="N5" i="1" s="1"/>
  <c r="O4" i="1"/>
  <c r="O5" i="1" s="1"/>
  <c r="P4" i="1"/>
  <c r="P5" i="1" s="1"/>
  <c r="Q4" i="1"/>
  <c r="R4" i="1"/>
  <c r="S4" i="1"/>
  <c r="T4" i="1"/>
  <c r="T5" i="1" s="1"/>
  <c r="U4" i="1"/>
  <c r="V4" i="1"/>
  <c r="V5" i="1" s="1"/>
  <c r="W4" i="1"/>
  <c r="W5" i="1" s="1"/>
  <c r="X4" i="1"/>
  <c r="Y4" i="1"/>
  <c r="Z4" i="1"/>
  <c r="AA4" i="1"/>
  <c r="AB4" i="1"/>
  <c r="AB5" i="1" s="1"/>
  <c r="AC4" i="1"/>
  <c r="AC5" i="1" s="1"/>
  <c r="AD4" i="1"/>
  <c r="AD5" i="1" s="1"/>
  <c r="AE4" i="1"/>
  <c r="AF4" i="1"/>
  <c r="AF5" i="1" s="1"/>
  <c r="AG4" i="1"/>
  <c r="AH4" i="1"/>
  <c r="AI4" i="1"/>
  <c r="AJ4" i="1"/>
  <c r="AK4" i="1"/>
  <c r="AL4" i="1"/>
  <c r="AL5" i="1" s="1"/>
  <c r="AM4" i="1"/>
  <c r="AM5" i="1" s="1"/>
  <c r="AN4" i="1"/>
  <c r="F4" i="1"/>
  <c r="B28" i="1"/>
  <c r="B26" i="1"/>
  <c r="B13" i="1"/>
  <c r="B7" i="1"/>
  <c r="B8" i="1" s="1"/>
  <c r="G8" i="1" s="1"/>
  <c r="H8" i="1" s="1"/>
  <c r="AK6" i="1" l="1"/>
  <c r="AJ6" i="1"/>
  <c r="AH11" i="1"/>
  <c r="R11" i="1"/>
  <c r="F6" i="1"/>
  <c r="AG6" i="1"/>
  <c r="AE11" i="1"/>
  <c r="G11" i="1"/>
  <c r="Z11" i="1"/>
  <c r="J11" i="1"/>
  <c r="Y6" i="1"/>
  <c r="AC11" i="1"/>
  <c r="U11" i="1"/>
  <c r="M11" i="1"/>
  <c r="AB6" i="1"/>
  <c r="L6" i="1"/>
  <c r="AA5" i="1"/>
  <c r="T6" i="1"/>
  <c r="U6" i="1"/>
  <c r="AM11" i="1"/>
  <c r="W11" i="1"/>
  <c r="V6" i="1"/>
  <c r="M5" i="1"/>
  <c r="AL11" i="1"/>
  <c r="K5" i="1"/>
  <c r="V11" i="1"/>
  <c r="AC6" i="1"/>
  <c r="L5" i="1"/>
  <c r="Q6" i="1"/>
  <c r="I6" i="1"/>
  <c r="I5" i="1"/>
  <c r="U5" i="1"/>
  <c r="AL6" i="1"/>
  <c r="Q11" i="1"/>
  <c r="AJ5" i="1"/>
  <c r="N6" i="1"/>
  <c r="O11" i="1"/>
  <c r="AI5" i="1"/>
  <c r="S5" i="1"/>
  <c r="M6" i="1"/>
  <c r="AD11" i="1"/>
  <c r="N11" i="1"/>
  <c r="Y11" i="1"/>
  <c r="F5" i="1"/>
  <c r="AG5" i="1"/>
  <c r="Q5" i="1"/>
  <c r="AD6" i="1"/>
  <c r="F11" i="1"/>
  <c r="I11" i="1"/>
  <c r="AK11" i="1"/>
  <c r="AK5" i="1"/>
  <c r="AG11" i="1"/>
  <c r="G19" i="1"/>
  <c r="Y5" i="1"/>
  <c r="I8" i="1"/>
  <c r="H19" i="1"/>
  <c r="AN6" i="1"/>
  <c r="AF6" i="1"/>
  <c r="X6" i="1"/>
  <c r="P6" i="1"/>
  <c r="H6" i="1"/>
  <c r="AM6" i="1"/>
  <c r="AE6" i="1"/>
  <c r="W6" i="1"/>
  <c r="O6" i="1"/>
  <c r="G6" i="1"/>
  <c r="AN11" i="1"/>
  <c r="AF11" i="1"/>
  <c r="X11" i="1"/>
  <c r="P11" i="1"/>
  <c r="J5" i="1"/>
  <c r="AN5" i="1"/>
  <c r="X5" i="1"/>
  <c r="H5" i="1"/>
  <c r="AI6" i="1"/>
  <c r="AA6" i="1"/>
  <c r="S6" i="1"/>
  <c r="K6" i="1"/>
  <c r="AJ11" i="1"/>
  <c r="AB11" i="1"/>
  <c r="T11" i="1"/>
  <c r="L11" i="1"/>
  <c r="AH5" i="1"/>
  <c r="R5" i="1"/>
  <c r="AE5" i="1"/>
  <c r="G5" i="1"/>
  <c r="AH6" i="1"/>
  <c r="Z6" i="1"/>
  <c r="R6" i="1"/>
  <c r="J6" i="1"/>
  <c r="Z5" i="1"/>
  <c r="B19" i="1"/>
  <c r="P10" i="1" s="1"/>
  <c r="B23" i="1"/>
  <c r="AD7" i="1" s="1"/>
  <c r="B31" i="1"/>
  <c r="AI11" i="1" s="1"/>
  <c r="B33" i="1" l="1"/>
  <c r="K11" i="1"/>
  <c r="S11" i="1"/>
  <c r="H11" i="1"/>
  <c r="AA11" i="1"/>
  <c r="F10" i="1"/>
  <c r="AL7" i="1"/>
  <c r="J7" i="1"/>
  <c r="Q10" i="1"/>
  <c r="W7" i="1"/>
  <c r="AN7" i="1"/>
  <c r="AH10" i="1"/>
  <c r="I10" i="1"/>
  <c r="S10" i="1"/>
  <c r="K10" i="1"/>
  <c r="AA10" i="1"/>
  <c r="L7" i="1"/>
  <c r="AI10" i="1"/>
  <c r="P7" i="1"/>
  <c r="Y10" i="1"/>
  <c r="R10" i="1"/>
  <c r="M10" i="1"/>
  <c r="AC10" i="1"/>
  <c r="AJ7" i="1"/>
  <c r="AN10" i="1"/>
  <c r="AG10" i="1"/>
  <c r="AK10" i="1"/>
  <c r="J8" i="1"/>
  <c r="I19" i="1"/>
  <c r="Q7" i="1"/>
  <c r="F7" i="1"/>
  <c r="G20" i="1" s="1"/>
  <c r="Y7" i="1"/>
  <c r="I7" i="1"/>
  <c r="K7" i="1"/>
  <c r="S7" i="1"/>
  <c r="AA7" i="1"/>
  <c r="AI7" i="1"/>
  <c r="AG7" i="1"/>
  <c r="R7" i="1"/>
  <c r="J10" i="1"/>
  <c r="Z7" i="1"/>
  <c r="N10" i="1"/>
  <c r="O10" i="1"/>
  <c r="T7" i="1"/>
  <c r="AE10" i="1"/>
  <c r="AH7" i="1"/>
  <c r="V10" i="1"/>
  <c r="M7" i="1"/>
  <c r="W10" i="1"/>
  <c r="AF7" i="1"/>
  <c r="G7" i="1"/>
  <c r="H20" i="1" s="1"/>
  <c r="T10" i="1"/>
  <c r="L10" i="1"/>
  <c r="AB10" i="1"/>
  <c r="AJ10" i="1"/>
  <c r="U10" i="1"/>
  <c r="H7" i="1"/>
  <c r="I20" i="1" s="1"/>
  <c r="J21" i="1" s="1"/>
  <c r="Z10" i="1"/>
  <c r="O7" i="1"/>
  <c r="N7" i="1"/>
  <c r="H10" i="1"/>
  <c r="AD10" i="1"/>
  <c r="AK7" i="1"/>
  <c r="AE7" i="1"/>
  <c r="X7" i="1"/>
  <c r="U7" i="1"/>
  <c r="AB7" i="1"/>
  <c r="AC7" i="1"/>
  <c r="G10" i="1"/>
  <c r="AM7" i="1"/>
  <c r="V7" i="1"/>
  <c r="X10" i="1"/>
  <c r="AL10" i="1"/>
  <c r="AM10" i="1"/>
  <c r="AF10" i="1"/>
  <c r="I21" i="1" l="1"/>
  <c r="J22" i="1" s="1"/>
  <c r="K23" i="1" s="1"/>
  <c r="L24" i="1" s="1"/>
  <c r="M25" i="1" s="1"/>
  <c r="N26" i="1" s="1"/>
  <c r="O27" i="1" s="1"/>
  <c r="P28" i="1" s="1"/>
  <c r="Q29" i="1" s="1"/>
  <c r="R30" i="1" s="1"/>
  <c r="S31" i="1" s="1"/>
  <c r="T32" i="1" s="1"/>
  <c r="U33" i="1" s="1"/>
  <c r="V34" i="1" s="1"/>
  <c r="W35" i="1" s="1"/>
  <c r="X36" i="1" s="1"/>
  <c r="Y37" i="1" s="1"/>
  <c r="Z38" i="1" s="1"/>
  <c r="AA39" i="1" s="1"/>
  <c r="AB40" i="1" s="1"/>
  <c r="AC41" i="1" s="1"/>
  <c r="AD42" i="1" s="1"/>
  <c r="AE43" i="1" s="1"/>
  <c r="AF44" i="1" s="1"/>
  <c r="AG45" i="1" s="1"/>
  <c r="AH46" i="1" s="1"/>
  <c r="AI47" i="1" s="1"/>
  <c r="AJ48" i="1" s="1"/>
  <c r="AK49" i="1" s="1"/>
  <c r="AL50" i="1" s="1"/>
  <c r="AM51" i="1" s="1"/>
  <c r="AN52" i="1" s="1"/>
  <c r="K22" i="1"/>
  <c r="L23" i="1" s="1"/>
  <c r="M24" i="1" s="1"/>
  <c r="N25" i="1" s="1"/>
  <c r="O26" i="1" s="1"/>
  <c r="P27" i="1" s="1"/>
  <c r="Q28" i="1" s="1"/>
  <c r="R29" i="1" s="1"/>
  <c r="S30" i="1" s="1"/>
  <c r="T31" i="1" s="1"/>
  <c r="U32" i="1" s="1"/>
  <c r="V33" i="1" s="1"/>
  <c r="W34" i="1" s="1"/>
  <c r="X35" i="1" s="1"/>
  <c r="Y36" i="1" s="1"/>
  <c r="Z37" i="1" s="1"/>
  <c r="AA38" i="1" s="1"/>
  <c r="AB39" i="1" s="1"/>
  <c r="AC40" i="1" s="1"/>
  <c r="AD41" i="1" s="1"/>
  <c r="AE42" i="1" s="1"/>
  <c r="AF43" i="1" s="1"/>
  <c r="AG44" i="1" s="1"/>
  <c r="AH45" i="1" s="1"/>
  <c r="AI46" i="1" s="1"/>
  <c r="AJ47" i="1" s="1"/>
  <c r="AK48" i="1" s="1"/>
  <c r="AL49" i="1" s="1"/>
  <c r="AM50" i="1" s="1"/>
  <c r="AN51" i="1" s="1"/>
  <c r="J20" i="1"/>
  <c r="K21" i="1" s="1"/>
  <c r="L22" i="1" s="1"/>
  <c r="M23" i="1" s="1"/>
  <c r="N24" i="1" s="1"/>
  <c r="O25" i="1" s="1"/>
  <c r="P26" i="1" s="1"/>
  <c r="Q27" i="1" s="1"/>
  <c r="R28" i="1" s="1"/>
  <c r="S29" i="1" s="1"/>
  <c r="T30" i="1" s="1"/>
  <c r="U31" i="1" s="1"/>
  <c r="V32" i="1" s="1"/>
  <c r="W33" i="1" s="1"/>
  <c r="X34" i="1" s="1"/>
  <c r="Y35" i="1" s="1"/>
  <c r="Z36" i="1" s="1"/>
  <c r="AA37" i="1" s="1"/>
  <c r="AB38" i="1" s="1"/>
  <c r="AC39" i="1" s="1"/>
  <c r="AD40" i="1" s="1"/>
  <c r="AE41" i="1" s="1"/>
  <c r="AF42" i="1" s="1"/>
  <c r="AG43" i="1" s="1"/>
  <c r="AH44" i="1" s="1"/>
  <c r="AI45" i="1" s="1"/>
  <c r="AJ46" i="1" s="1"/>
  <c r="AK47" i="1" s="1"/>
  <c r="AL48" i="1" s="1"/>
  <c r="AM49" i="1" s="1"/>
  <c r="AN50" i="1" s="1"/>
  <c r="H21" i="1"/>
  <c r="I22" i="1" s="1"/>
  <c r="J23" i="1" s="1"/>
  <c r="K24" i="1" s="1"/>
  <c r="L25" i="1" s="1"/>
  <c r="M26" i="1" s="1"/>
  <c r="N27" i="1" s="1"/>
  <c r="O28" i="1" s="1"/>
  <c r="P29" i="1" s="1"/>
  <c r="Q30" i="1" s="1"/>
  <c r="R31" i="1" s="1"/>
  <c r="S32" i="1" s="1"/>
  <c r="T33" i="1" s="1"/>
  <c r="U34" i="1" s="1"/>
  <c r="V35" i="1" s="1"/>
  <c r="W36" i="1" s="1"/>
  <c r="X37" i="1" s="1"/>
  <c r="Y38" i="1" s="1"/>
  <c r="Z39" i="1" s="1"/>
  <c r="AA40" i="1" s="1"/>
  <c r="AB41" i="1" s="1"/>
  <c r="AC42" i="1" s="1"/>
  <c r="AD43" i="1" s="1"/>
  <c r="AE44" i="1" s="1"/>
  <c r="AF45" i="1" s="1"/>
  <c r="AG46" i="1" s="1"/>
  <c r="AH47" i="1" s="1"/>
  <c r="AI48" i="1" s="1"/>
  <c r="AJ49" i="1" s="1"/>
  <c r="AK50" i="1" s="1"/>
  <c r="AL51" i="1" s="1"/>
  <c r="AM52" i="1" s="1"/>
  <c r="AN53" i="1" s="1"/>
  <c r="G9" i="1"/>
  <c r="K8" i="1"/>
  <c r="J19" i="1"/>
  <c r="K20" i="1" s="1"/>
  <c r="L21" i="1" s="1"/>
  <c r="M22" i="1" s="1"/>
  <c r="N23" i="1" s="1"/>
  <c r="O24" i="1" s="1"/>
  <c r="P25" i="1" s="1"/>
  <c r="Q26" i="1" s="1"/>
  <c r="R27" i="1" s="1"/>
  <c r="S28" i="1" s="1"/>
  <c r="T29" i="1" s="1"/>
  <c r="U30" i="1" s="1"/>
  <c r="V31" i="1" s="1"/>
  <c r="W32" i="1" s="1"/>
  <c r="X33" i="1" s="1"/>
  <c r="Y34" i="1" s="1"/>
  <c r="Z35" i="1" s="1"/>
  <c r="AA36" i="1" s="1"/>
  <c r="AB37" i="1" s="1"/>
  <c r="AC38" i="1" s="1"/>
  <c r="AD39" i="1" s="1"/>
  <c r="AE40" i="1" s="1"/>
  <c r="AF41" i="1" s="1"/>
  <c r="AG42" i="1" s="1"/>
  <c r="AH43" i="1" s="1"/>
  <c r="AI44" i="1" s="1"/>
  <c r="AJ45" i="1" s="1"/>
  <c r="AK46" i="1" s="1"/>
  <c r="AL47" i="1" s="1"/>
  <c r="AM48" i="1" s="1"/>
  <c r="AN49" i="1" s="1"/>
  <c r="H9" i="1" l="1"/>
  <c r="I9" i="1" s="1"/>
  <c r="L8" i="1"/>
  <c r="K19" i="1"/>
  <c r="L20" i="1" s="1"/>
  <c r="M21" i="1" s="1"/>
  <c r="N22" i="1" s="1"/>
  <c r="O23" i="1" s="1"/>
  <c r="P24" i="1" s="1"/>
  <c r="Q25" i="1" s="1"/>
  <c r="R26" i="1" s="1"/>
  <c r="S27" i="1" s="1"/>
  <c r="T28" i="1" s="1"/>
  <c r="U29" i="1" s="1"/>
  <c r="V30" i="1" s="1"/>
  <c r="W31" i="1" s="1"/>
  <c r="X32" i="1" s="1"/>
  <c r="Y33" i="1" s="1"/>
  <c r="Z34" i="1" s="1"/>
  <c r="AA35" i="1" s="1"/>
  <c r="AB36" i="1" s="1"/>
  <c r="AC37" i="1" s="1"/>
  <c r="AD38" i="1" s="1"/>
  <c r="AE39" i="1" s="1"/>
  <c r="AF40" i="1" s="1"/>
  <c r="AG41" i="1" s="1"/>
  <c r="AH42" i="1" s="1"/>
  <c r="AI43" i="1" s="1"/>
  <c r="AJ44" i="1" s="1"/>
  <c r="AK45" i="1" s="1"/>
  <c r="AL46" i="1" s="1"/>
  <c r="AM47" i="1" s="1"/>
  <c r="AN48" i="1" s="1"/>
  <c r="J9" i="1" l="1"/>
  <c r="M8" i="1"/>
  <c r="L19" i="1"/>
  <c r="M20" i="1" s="1"/>
  <c r="N21" i="1" s="1"/>
  <c r="O22" i="1" s="1"/>
  <c r="P23" i="1" s="1"/>
  <c r="Q24" i="1" s="1"/>
  <c r="R25" i="1" s="1"/>
  <c r="S26" i="1" s="1"/>
  <c r="T27" i="1" s="1"/>
  <c r="U28" i="1" s="1"/>
  <c r="V29" i="1" s="1"/>
  <c r="W30" i="1" s="1"/>
  <c r="X31" i="1" s="1"/>
  <c r="Y32" i="1" s="1"/>
  <c r="Z33" i="1" s="1"/>
  <c r="AA34" i="1" s="1"/>
  <c r="AB35" i="1" s="1"/>
  <c r="AC36" i="1" s="1"/>
  <c r="AD37" i="1" s="1"/>
  <c r="AE38" i="1" s="1"/>
  <c r="AF39" i="1" s="1"/>
  <c r="AG40" i="1" s="1"/>
  <c r="AH41" i="1" s="1"/>
  <c r="AI42" i="1" s="1"/>
  <c r="AJ43" i="1" s="1"/>
  <c r="AK44" i="1" s="1"/>
  <c r="AL45" i="1" s="1"/>
  <c r="AM46" i="1" s="1"/>
  <c r="AN47" i="1" s="1"/>
  <c r="K9" i="1" l="1"/>
  <c r="N8" i="1"/>
  <c r="M19" i="1"/>
  <c r="N20" i="1" s="1"/>
  <c r="O21" i="1" s="1"/>
  <c r="P22" i="1" s="1"/>
  <c r="Q23" i="1" s="1"/>
  <c r="R24" i="1" s="1"/>
  <c r="S25" i="1" s="1"/>
  <c r="T26" i="1" s="1"/>
  <c r="U27" i="1" s="1"/>
  <c r="V28" i="1" s="1"/>
  <c r="W29" i="1" s="1"/>
  <c r="X30" i="1" s="1"/>
  <c r="Y31" i="1" s="1"/>
  <c r="Z32" i="1" s="1"/>
  <c r="AA33" i="1" s="1"/>
  <c r="AB34" i="1" s="1"/>
  <c r="AC35" i="1" s="1"/>
  <c r="AD36" i="1" s="1"/>
  <c r="AE37" i="1" s="1"/>
  <c r="AF38" i="1" s="1"/>
  <c r="AG39" i="1" s="1"/>
  <c r="AH40" i="1" s="1"/>
  <c r="AI41" i="1" s="1"/>
  <c r="AJ42" i="1" s="1"/>
  <c r="AK43" i="1" s="1"/>
  <c r="AL44" i="1" s="1"/>
  <c r="AM45" i="1" s="1"/>
  <c r="AN46" i="1" s="1"/>
  <c r="L9" i="1" l="1"/>
  <c r="O8" i="1"/>
  <c r="N19" i="1"/>
  <c r="O20" i="1" s="1"/>
  <c r="P21" i="1" s="1"/>
  <c r="Q22" i="1" s="1"/>
  <c r="R23" i="1" s="1"/>
  <c r="S24" i="1" s="1"/>
  <c r="T25" i="1" s="1"/>
  <c r="U26" i="1" s="1"/>
  <c r="V27" i="1" s="1"/>
  <c r="W28" i="1" s="1"/>
  <c r="X29" i="1" s="1"/>
  <c r="Y30" i="1" s="1"/>
  <c r="Z31" i="1" s="1"/>
  <c r="AA32" i="1" s="1"/>
  <c r="AB33" i="1" s="1"/>
  <c r="AC34" i="1" s="1"/>
  <c r="AD35" i="1" s="1"/>
  <c r="AE36" i="1" s="1"/>
  <c r="AF37" i="1" s="1"/>
  <c r="AG38" i="1" s="1"/>
  <c r="AH39" i="1" s="1"/>
  <c r="AI40" i="1" s="1"/>
  <c r="AJ41" i="1" s="1"/>
  <c r="AK42" i="1" s="1"/>
  <c r="AL43" i="1" s="1"/>
  <c r="AM44" i="1" s="1"/>
  <c r="AN45" i="1" s="1"/>
  <c r="M9" i="1" l="1"/>
  <c r="P8" i="1"/>
  <c r="O19" i="1"/>
  <c r="P20" i="1" s="1"/>
  <c r="Q21" i="1" s="1"/>
  <c r="R22" i="1" s="1"/>
  <c r="S23" i="1" s="1"/>
  <c r="T24" i="1" s="1"/>
  <c r="U25" i="1" s="1"/>
  <c r="V26" i="1" s="1"/>
  <c r="W27" i="1" s="1"/>
  <c r="X28" i="1" s="1"/>
  <c r="Y29" i="1" s="1"/>
  <c r="Z30" i="1" s="1"/>
  <c r="AA31" i="1" s="1"/>
  <c r="AB32" i="1" s="1"/>
  <c r="AC33" i="1" s="1"/>
  <c r="AD34" i="1" s="1"/>
  <c r="AE35" i="1" s="1"/>
  <c r="AF36" i="1" s="1"/>
  <c r="AG37" i="1" s="1"/>
  <c r="AH38" i="1" s="1"/>
  <c r="AI39" i="1" s="1"/>
  <c r="AJ40" i="1" s="1"/>
  <c r="AK41" i="1" s="1"/>
  <c r="AL42" i="1" s="1"/>
  <c r="AM43" i="1" s="1"/>
  <c r="AN44" i="1" s="1"/>
  <c r="N9" i="1" l="1"/>
  <c r="Q8" i="1"/>
  <c r="P19" i="1"/>
  <c r="Q20" i="1" s="1"/>
  <c r="R21" i="1" s="1"/>
  <c r="S22" i="1" s="1"/>
  <c r="T23" i="1" s="1"/>
  <c r="U24" i="1" s="1"/>
  <c r="V25" i="1" s="1"/>
  <c r="W26" i="1" s="1"/>
  <c r="X27" i="1" s="1"/>
  <c r="Y28" i="1" s="1"/>
  <c r="Z29" i="1" s="1"/>
  <c r="AA30" i="1" s="1"/>
  <c r="AB31" i="1" s="1"/>
  <c r="AC32" i="1" s="1"/>
  <c r="AD33" i="1" s="1"/>
  <c r="AE34" i="1" s="1"/>
  <c r="AF35" i="1" s="1"/>
  <c r="AG36" i="1" s="1"/>
  <c r="AH37" i="1" s="1"/>
  <c r="AI38" i="1" s="1"/>
  <c r="AJ39" i="1" s="1"/>
  <c r="AK40" i="1" s="1"/>
  <c r="AL41" i="1" s="1"/>
  <c r="AM42" i="1" s="1"/>
  <c r="AN43" i="1" s="1"/>
  <c r="O9" i="1" l="1"/>
  <c r="R8" i="1"/>
  <c r="Q19" i="1"/>
  <c r="R20" i="1" s="1"/>
  <c r="S21" i="1" s="1"/>
  <c r="T22" i="1" s="1"/>
  <c r="U23" i="1" s="1"/>
  <c r="V24" i="1" s="1"/>
  <c r="W25" i="1" s="1"/>
  <c r="X26" i="1" s="1"/>
  <c r="Y27" i="1" s="1"/>
  <c r="Z28" i="1" s="1"/>
  <c r="AA29" i="1" s="1"/>
  <c r="AB30" i="1" s="1"/>
  <c r="AC31" i="1" s="1"/>
  <c r="AD32" i="1" s="1"/>
  <c r="AE33" i="1" s="1"/>
  <c r="AF34" i="1" s="1"/>
  <c r="AG35" i="1" s="1"/>
  <c r="AH36" i="1" s="1"/>
  <c r="AI37" i="1" s="1"/>
  <c r="AJ38" i="1" s="1"/>
  <c r="AK39" i="1" s="1"/>
  <c r="AL40" i="1" s="1"/>
  <c r="AM41" i="1" s="1"/>
  <c r="AN42" i="1" s="1"/>
  <c r="P9" i="1" l="1"/>
  <c r="S8" i="1"/>
  <c r="R19" i="1"/>
  <c r="S20" i="1" s="1"/>
  <c r="T21" i="1" s="1"/>
  <c r="U22" i="1" s="1"/>
  <c r="V23" i="1" s="1"/>
  <c r="W24" i="1" s="1"/>
  <c r="X25" i="1" s="1"/>
  <c r="Y26" i="1" s="1"/>
  <c r="Z27" i="1" s="1"/>
  <c r="AA28" i="1" s="1"/>
  <c r="AB29" i="1" s="1"/>
  <c r="AC30" i="1" s="1"/>
  <c r="AD31" i="1" s="1"/>
  <c r="AE32" i="1" s="1"/>
  <c r="AF33" i="1" s="1"/>
  <c r="AG34" i="1" s="1"/>
  <c r="AH35" i="1" s="1"/>
  <c r="AI36" i="1" s="1"/>
  <c r="AJ37" i="1" s="1"/>
  <c r="AK38" i="1" s="1"/>
  <c r="AL39" i="1" s="1"/>
  <c r="AM40" i="1" s="1"/>
  <c r="AN41" i="1" s="1"/>
  <c r="Q9" i="1" l="1"/>
  <c r="T8" i="1"/>
  <c r="S19" i="1"/>
  <c r="T20" i="1" s="1"/>
  <c r="U21" i="1" s="1"/>
  <c r="V22" i="1" s="1"/>
  <c r="W23" i="1" s="1"/>
  <c r="X24" i="1" s="1"/>
  <c r="Y25" i="1" s="1"/>
  <c r="Z26" i="1" s="1"/>
  <c r="AA27" i="1" s="1"/>
  <c r="AB28" i="1" s="1"/>
  <c r="AC29" i="1" s="1"/>
  <c r="AD30" i="1" s="1"/>
  <c r="AE31" i="1" s="1"/>
  <c r="AF32" i="1" s="1"/>
  <c r="AG33" i="1" s="1"/>
  <c r="AH34" i="1" s="1"/>
  <c r="AI35" i="1" s="1"/>
  <c r="AJ36" i="1" s="1"/>
  <c r="AK37" i="1" s="1"/>
  <c r="AL38" i="1" s="1"/>
  <c r="AM39" i="1" s="1"/>
  <c r="AN40" i="1" s="1"/>
  <c r="R9" i="1" l="1"/>
  <c r="U8" i="1"/>
  <c r="T19" i="1"/>
  <c r="U20" i="1" s="1"/>
  <c r="V21" i="1" s="1"/>
  <c r="W22" i="1" s="1"/>
  <c r="X23" i="1" s="1"/>
  <c r="Y24" i="1" s="1"/>
  <c r="Z25" i="1" s="1"/>
  <c r="AA26" i="1" s="1"/>
  <c r="AB27" i="1" s="1"/>
  <c r="AC28" i="1" s="1"/>
  <c r="AD29" i="1" s="1"/>
  <c r="AE30" i="1" s="1"/>
  <c r="AF31" i="1" s="1"/>
  <c r="AG32" i="1" s="1"/>
  <c r="AH33" i="1" s="1"/>
  <c r="AI34" i="1" s="1"/>
  <c r="AJ35" i="1" s="1"/>
  <c r="AK36" i="1" s="1"/>
  <c r="AL37" i="1" s="1"/>
  <c r="AM38" i="1" s="1"/>
  <c r="AN39" i="1" s="1"/>
  <c r="S9" i="1" l="1"/>
  <c r="V8" i="1"/>
  <c r="U19" i="1"/>
  <c r="V20" i="1" s="1"/>
  <c r="W21" i="1" s="1"/>
  <c r="X22" i="1" s="1"/>
  <c r="Y23" i="1" s="1"/>
  <c r="Z24" i="1" s="1"/>
  <c r="AA25" i="1" s="1"/>
  <c r="AB26" i="1" s="1"/>
  <c r="AC27" i="1" s="1"/>
  <c r="AD28" i="1" s="1"/>
  <c r="AE29" i="1" s="1"/>
  <c r="AF30" i="1" s="1"/>
  <c r="AG31" i="1" s="1"/>
  <c r="AH32" i="1" s="1"/>
  <c r="AI33" i="1" s="1"/>
  <c r="AJ34" i="1" s="1"/>
  <c r="AK35" i="1" s="1"/>
  <c r="AL36" i="1" s="1"/>
  <c r="AM37" i="1" s="1"/>
  <c r="AN38" i="1" s="1"/>
  <c r="T9" i="1" l="1"/>
  <c r="W8" i="1"/>
  <c r="V19" i="1"/>
  <c r="W20" i="1" s="1"/>
  <c r="X21" i="1" s="1"/>
  <c r="Y22" i="1" s="1"/>
  <c r="Z23" i="1" s="1"/>
  <c r="AA24" i="1" s="1"/>
  <c r="AB25" i="1" s="1"/>
  <c r="AC26" i="1" s="1"/>
  <c r="AD27" i="1" s="1"/>
  <c r="AE28" i="1" s="1"/>
  <c r="AF29" i="1" s="1"/>
  <c r="AG30" i="1" s="1"/>
  <c r="AH31" i="1" s="1"/>
  <c r="AI32" i="1" s="1"/>
  <c r="AJ33" i="1" s="1"/>
  <c r="AK34" i="1" s="1"/>
  <c r="AL35" i="1" s="1"/>
  <c r="AM36" i="1" s="1"/>
  <c r="AN37" i="1" s="1"/>
  <c r="U9" i="1" l="1"/>
  <c r="X8" i="1"/>
  <c r="W19" i="1"/>
  <c r="X20" i="1" s="1"/>
  <c r="Y21" i="1" s="1"/>
  <c r="Z22" i="1" s="1"/>
  <c r="AA23" i="1" s="1"/>
  <c r="AB24" i="1" s="1"/>
  <c r="AC25" i="1" s="1"/>
  <c r="AD26" i="1" s="1"/>
  <c r="AE27" i="1" s="1"/>
  <c r="AF28" i="1" s="1"/>
  <c r="AG29" i="1" s="1"/>
  <c r="AH30" i="1" s="1"/>
  <c r="AI31" i="1" s="1"/>
  <c r="AJ32" i="1" s="1"/>
  <c r="AK33" i="1" s="1"/>
  <c r="AL34" i="1" s="1"/>
  <c r="AM35" i="1" s="1"/>
  <c r="AN36" i="1" s="1"/>
  <c r="V9" i="1" l="1"/>
  <c r="Y8" i="1"/>
  <c r="X19" i="1"/>
  <c r="Y20" i="1" s="1"/>
  <c r="Z21" i="1" s="1"/>
  <c r="AA22" i="1" s="1"/>
  <c r="AB23" i="1" s="1"/>
  <c r="AC24" i="1" s="1"/>
  <c r="AD25" i="1" s="1"/>
  <c r="AE26" i="1" s="1"/>
  <c r="AF27" i="1" s="1"/>
  <c r="AG28" i="1" s="1"/>
  <c r="AH29" i="1" s="1"/>
  <c r="AI30" i="1" s="1"/>
  <c r="AJ31" i="1" s="1"/>
  <c r="AK32" i="1" s="1"/>
  <c r="AL33" i="1" s="1"/>
  <c r="AM34" i="1" s="1"/>
  <c r="AN35" i="1" s="1"/>
  <c r="W9" i="1" l="1"/>
  <c r="Z8" i="1"/>
  <c r="Y19" i="1"/>
  <c r="Z20" i="1" s="1"/>
  <c r="AA21" i="1" s="1"/>
  <c r="AB22" i="1" s="1"/>
  <c r="AC23" i="1" s="1"/>
  <c r="AD24" i="1" s="1"/>
  <c r="AE25" i="1" s="1"/>
  <c r="AF26" i="1" s="1"/>
  <c r="AG27" i="1" s="1"/>
  <c r="AH28" i="1" s="1"/>
  <c r="AI29" i="1" s="1"/>
  <c r="AJ30" i="1" s="1"/>
  <c r="AK31" i="1" s="1"/>
  <c r="AL32" i="1" s="1"/>
  <c r="AM33" i="1" s="1"/>
  <c r="AN34" i="1" s="1"/>
  <c r="X9" i="1" l="1"/>
  <c r="AA8" i="1"/>
  <c r="Z19" i="1"/>
  <c r="AA20" i="1" s="1"/>
  <c r="AB21" i="1" s="1"/>
  <c r="AC22" i="1" s="1"/>
  <c r="AD23" i="1" s="1"/>
  <c r="AE24" i="1" s="1"/>
  <c r="AF25" i="1" s="1"/>
  <c r="AG26" i="1" s="1"/>
  <c r="AH27" i="1" s="1"/>
  <c r="AI28" i="1" s="1"/>
  <c r="AJ29" i="1" s="1"/>
  <c r="AK30" i="1" s="1"/>
  <c r="AL31" i="1" s="1"/>
  <c r="AM32" i="1" s="1"/>
  <c r="AN33" i="1" s="1"/>
  <c r="Y9" i="1" l="1"/>
  <c r="AB8" i="1"/>
  <c r="AA19" i="1"/>
  <c r="AB20" i="1" s="1"/>
  <c r="AC21" i="1" s="1"/>
  <c r="AD22" i="1" s="1"/>
  <c r="AE23" i="1" s="1"/>
  <c r="AF24" i="1" s="1"/>
  <c r="AG25" i="1" s="1"/>
  <c r="AH26" i="1" s="1"/>
  <c r="AI27" i="1" s="1"/>
  <c r="AJ28" i="1" s="1"/>
  <c r="AK29" i="1" s="1"/>
  <c r="AL30" i="1" s="1"/>
  <c r="AM31" i="1" s="1"/>
  <c r="AN32" i="1" s="1"/>
  <c r="Z9" i="1" l="1"/>
  <c r="AC8" i="1"/>
  <c r="AB19" i="1"/>
  <c r="AC20" i="1" s="1"/>
  <c r="AD21" i="1" s="1"/>
  <c r="AE22" i="1" s="1"/>
  <c r="AF23" i="1" s="1"/>
  <c r="AG24" i="1" s="1"/>
  <c r="AH25" i="1" s="1"/>
  <c r="AI26" i="1" s="1"/>
  <c r="AJ27" i="1" s="1"/>
  <c r="AK28" i="1" s="1"/>
  <c r="AL29" i="1" s="1"/>
  <c r="AM30" i="1" s="1"/>
  <c r="AN31" i="1" s="1"/>
  <c r="AA9" i="1" l="1"/>
  <c r="AD8" i="1"/>
  <c r="AC19" i="1"/>
  <c r="AD20" i="1" s="1"/>
  <c r="AE21" i="1" s="1"/>
  <c r="AF22" i="1" s="1"/>
  <c r="AG23" i="1" s="1"/>
  <c r="AH24" i="1" s="1"/>
  <c r="AI25" i="1" s="1"/>
  <c r="AJ26" i="1" s="1"/>
  <c r="AK27" i="1" s="1"/>
  <c r="AL28" i="1" s="1"/>
  <c r="AM29" i="1" s="1"/>
  <c r="AN30" i="1" s="1"/>
  <c r="AB9" i="1" l="1"/>
  <c r="AE8" i="1"/>
  <c r="AD19" i="1"/>
  <c r="AE20" i="1" s="1"/>
  <c r="AF21" i="1" s="1"/>
  <c r="AG22" i="1" s="1"/>
  <c r="AH23" i="1" s="1"/>
  <c r="AI24" i="1" s="1"/>
  <c r="AJ25" i="1" s="1"/>
  <c r="AK26" i="1" s="1"/>
  <c r="AL27" i="1" s="1"/>
  <c r="AM28" i="1" s="1"/>
  <c r="AN29" i="1" s="1"/>
  <c r="AC9" i="1" l="1"/>
  <c r="AF8" i="1"/>
  <c r="AE19" i="1"/>
  <c r="AF20" i="1" s="1"/>
  <c r="AG21" i="1" s="1"/>
  <c r="AH22" i="1" s="1"/>
  <c r="AI23" i="1" s="1"/>
  <c r="AJ24" i="1" s="1"/>
  <c r="AK25" i="1" s="1"/>
  <c r="AL26" i="1" s="1"/>
  <c r="AM27" i="1" s="1"/>
  <c r="AN28" i="1" s="1"/>
  <c r="AD9" i="1" l="1"/>
  <c r="AG8" i="1"/>
  <c r="AF19" i="1"/>
  <c r="AG20" i="1" s="1"/>
  <c r="AH21" i="1" s="1"/>
  <c r="AI22" i="1" s="1"/>
  <c r="AJ23" i="1" s="1"/>
  <c r="AK24" i="1" s="1"/>
  <c r="AL25" i="1" s="1"/>
  <c r="AM26" i="1" s="1"/>
  <c r="AN27" i="1" s="1"/>
  <c r="AE9" i="1" l="1"/>
  <c r="AH8" i="1"/>
  <c r="AG19" i="1"/>
  <c r="AH20" i="1" s="1"/>
  <c r="AI21" i="1" s="1"/>
  <c r="AJ22" i="1" s="1"/>
  <c r="AK23" i="1" s="1"/>
  <c r="AL24" i="1" s="1"/>
  <c r="AM25" i="1" s="1"/>
  <c r="AN26" i="1" s="1"/>
  <c r="AF9" i="1" l="1"/>
  <c r="AI8" i="1"/>
  <c r="AH19" i="1"/>
  <c r="AI20" i="1" s="1"/>
  <c r="AJ21" i="1" s="1"/>
  <c r="AK22" i="1" s="1"/>
  <c r="AL23" i="1" s="1"/>
  <c r="AM24" i="1" s="1"/>
  <c r="AN25" i="1" s="1"/>
  <c r="AG9" i="1" l="1"/>
  <c r="AJ8" i="1"/>
  <c r="AI19" i="1"/>
  <c r="AJ20" i="1" s="1"/>
  <c r="AK21" i="1" s="1"/>
  <c r="AL22" i="1" s="1"/>
  <c r="AM23" i="1" s="1"/>
  <c r="AN24" i="1" s="1"/>
  <c r="AH9" i="1" l="1"/>
  <c r="AK8" i="1"/>
  <c r="AJ19" i="1"/>
  <c r="AK20" i="1" s="1"/>
  <c r="AL21" i="1" s="1"/>
  <c r="AM22" i="1" s="1"/>
  <c r="AN23" i="1" s="1"/>
  <c r="AI9" i="1" l="1"/>
  <c r="AL8" i="1"/>
  <c r="AK19" i="1"/>
  <c r="AL20" i="1" s="1"/>
  <c r="AM21" i="1" s="1"/>
  <c r="AN22" i="1" s="1"/>
  <c r="AJ9" i="1" l="1"/>
  <c r="AM8" i="1"/>
  <c r="AL19" i="1"/>
  <c r="AM20" i="1" s="1"/>
  <c r="AN21" i="1" s="1"/>
  <c r="AK9" i="1" l="1"/>
  <c r="AN8" i="1"/>
  <c r="AM19" i="1"/>
  <c r="AN20" i="1" s="1"/>
  <c r="AL9" i="1" l="1"/>
  <c r="AN19" i="1"/>
  <c r="B39" i="1"/>
  <c r="AM9" i="1" l="1"/>
  <c r="AP19" i="1"/>
  <c r="AU19" i="1"/>
  <c r="AS19" i="1"/>
  <c r="AQ19" i="1"/>
  <c r="AR19" i="1" s="1"/>
  <c r="B41" i="1"/>
  <c r="B44" i="1" s="1"/>
  <c r="B43" i="1"/>
  <c r="AO19" i="1"/>
  <c r="F20" i="1" l="1"/>
  <c r="G21" i="1" s="1"/>
  <c r="H22" i="1" s="1"/>
  <c r="I23" i="1" s="1"/>
  <c r="J24" i="1" s="1"/>
  <c r="K25" i="1" s="1"/>
  <c r="L26" i="1" s="1"/>
  <c r="M27" i="1" s="1"/>
  <c r="N28" i="1" s="1"/>
  <c r="O29" i="1" s="1"/>
  <c r="P30" i="1" s="1"/>
  <c r="Q31" i="1" s="1"/>
  <c r="R32" i="1" s="1"/>
  <c r="S33" i="1" s="1"/>
  <c r="T34" i="1" s="1"/>
  <c r="U35" i="1" s="1"/>
  <c r="V36" i="1" s="1"/>
  <c r="W37" i="1" s="1"/>
  <c r="X38" i="1" s="1"/>
  <c r="Y39" i="1" s="1"/>
  <c r="Z40" i="1" s="1"/>
  <c r="AA41" i="1" s="1"/>
  <c r="AB42" i="1" s="1"/>
  <c r="AC43" i="1" s="1"/>
  <c r="AD44" i="1" s="1"/>
  <c r="AE45" i="1" s="1"/>
  <c r="AF46" i="1" s="1"/>
  <c r="AG47" i="1" s="1"/>
  <c r="AH48" i="1" s="1"/>
  <c r="AI49" i="1" s="1"/>
  <c r="AJ50" i="1" s="1"/>
  <c r="AK51" i="1" s="1"/>
  <c r="AL52" i="1" s="1"/>
  <c r="AM53" i="1" s="1"/>
  <c r="AN54" i="1" s="1"/>
  <c r="AN9" i="1"/>
  <c r="B40" i="1" l="1"/>
  <c r="B36" i="1"/>
  <c r="B34" i="1"/>
  <c r="B35" i="1" s="1"/>
  <c r="AY5" i="1" s="1"/>
  <c r="AO20" i="1"/>
  <c r="F21" i="1" s="1"/>
  <c r="AP20" i="1"/>
  <c r="AQ20" i="1"/>
  <c r="AR20" i="1" s="1"/>
  <c r="AU20" i="1"/>
  <c r="AS20" i="1"/>
  <c r="AT20" i="1" s="1"/>
  <c r="G22" i="1" l="1"/>
  <c r="H23" i="1" s="1"/>
  <c r="I24" i="1" s="1"/>
  <c r="J25" i="1" s="1"/>
  <c r="K26" i="1" s="1"/>
  <c r="L27" i="1" s="1"/>
  <c r="M28" i="1" s="1"/>
  <c r="N29" i="1" s="1"/>
  <c r="O30" i="1" s="1"/>
  <c r="P31" i="1" s="1"/>
  <c r="Q32" i="1" s="1"/>
  <c r="R33" i="1" s="1"/>
  <c r="S34" i="1" s="1"/>
  <c r="T35" i="1" s="1"/>
  <c r="U36" i="1" s="1"/>
  <c r="V37" i="1" s="1"/>
  <c r="W38" i="1" s="1"/>
  <c r="X39" i="1" s="1"/>
  <c r="Y40" i="1" s="1"/>
  <c r="Z41" i="1" s="1"/>
  <c r="AA42" i="1" s="1"/>
  <c r="AB43" i="1" s="1"/>
  <c r="AC44" i="1" s="1"/>
  <c r="AD45" i="1" s="1"/>
  <c r="AE46" i="1" s="1"/>
  <c r="AF47" i="1" s="1"/>
  <c r="AG48" i="1" s="1"/>
  <c r="AH49" i="1" s="1"/>
  <c r="AI50" i="1" s="1"/>
  <c r="AJ51" i="1" s="1"/>
  <c r="AK52" i="1" s="1"/>
  <c r="AL53" i="1" s="1"/>
  <c r="AM54" i="1" s="1"/>
  <c r="AN55" i="1" s="1"/>
  <c r="AP21" i="1"/>
  <c r="AQ21" i="1"/>
  <c r="AR21" i="1" s="1"/>
  <c r="AS21" i="1"/>
  <c r="AT21" i="1" s="1"/>
  <c r="AO21" i="1"/>
  <c r="F22" i="1" s="1"/>
  <c r="AU21" i="1"/>
  <c r="AS22" i="1" l="1"/>
  <c r="AT22" i="1" s="1"/>
  <c r="AU22" i="1"/>
  <c r="AO22" i="1"/>
  <c r="F23" i="1" s="1"/>
  <c r="AP22" i="1"/>
  <c r="G23" i="1"/>
  <c r="H24" i="1" s="1"/>
  <c r="I25" i="1" s="1"/>
  <c r="J26" i="1" s="1"/>
  <c r="K27" i="1" s="1"/>
  <c r="L28" i="1" s="1"/>
  <c r="M29" i="1" s="1"/>
  <c r="N30" i="1" s="1"/>
  <c r="O31" i="1" s="1"/>
  <c r="P32" i="1" s="1"/>
  <c r="Q33" i="1" s="1"/>
  <c r="R34" i="1" s="1"/>
  <c r="S35" i="1" s="1"/>
  <c r="T36" i="1" s="1"/>
  <c r="U37" i="1" s="1"/>
  <c r="V38" i="1" s="1"/>
  <c r="W39" i="1" s="1"/>
  <c r="X40" i="1" s="1"/>
  <c r="Y41" i="1" s="1"/>
  <c r="Z42" i="1" s="1"/>
  <c r="AA43" i="1" s="1"/>
  <c r="AB44" i="1" s="1"/>
  <c r="AC45" i="1" s="1"/>
  <c r="AD46" i="1" s="1"/>
  <c r="AE47" i="1" s="1"/>
  <c r="AF48" i="1" s="1"/>
  <c r="AG49" i="1" s="1"/>
  <c r="AH50" i="1" s="1"/>
  <c r="AI51" i="1" s="1"/>
  <c r="AJ52" i="1" s="1"/>
  <c r="AK53" i="1" s="1"/>
  <c r="AL54" i="1" s="1"/>
  <c r="AM55" i="1" s="1"/>
  <c r="AN56" i="1" s="1"/>
  <c r="AQ22" i="1"/>
  <c r="AR22" i="1" s="1"/>
  <c r="AP23" i="1" l="1"/>
  <c r="AQ23" i="1"/>
  <c r="AR23" i="1" s="1"/>
  <c r="AU23" i="1"/>
  <c r="AS23" i="1"/>
  <c r="AT23" i="1" s="1"/>
  <c r="AO23" i="1"/>
  <c r="F24" i="1" s="1"/>
  <c r="G24" i="1"/>
  <c r="H25" i="1" s="1"/>
  <c r="I26" i="1" s="1"/>
  <c r="J27" i="1" s="1"/>
  <c r="K28" i="1" s="1"/>
  <c r="L29" i="1" s="1"/>
  <c r="M30" i="1" s="1"/>
  <c r="N31" i="1" s="1"/>
  <c r="O32" i="1" s="1"/>
  <c r="P33" i="1" s="1"/>
  <c r="Q34" i="1" s="1"/>
  <c r="R35" i="1" s="1"/>
  <c r="S36" i="1" s="1"/>
  <c r="T37" i="1" s="1"/>
  <c r="U38" i="1" s="1"/>
  <c r="V39" i="1" s="1"/>
  <c r="W40" i="1" s="1"/>
  <c r="X41" i="1" s="1"/>
  <c r="Y42" i="1" s="1"/>
  <c r="Z43" i="1" s="1"/>
  <c r="AA44" i="1" s="1"/>
  <c r="AB45" i="1" s="1"/>
  <c r="AC46" i="1" s="1"/>
  <c r="AD47" i="1" s="1"/>
  <c r="AE48" i="1" s="1"/>
  <c r="AF49" i="1" s="1"/>
  <c r="AG50" i="1" s="1"/>
  <c r="AH51" i="1" s="1"/>
  <c r="AI52" i="1" s="1"/>
  <c r="AJ53" i="1" s="1"/>
  <c r="AK54" i="1" s="1"/>
  <c r="AL55" i="1" s="1"/>
  <c r="AM56" i="1" s="1"/>
  <c r="AN57" i="1" s="1"/>
  <c r="AS24" i="1" l="1"/>
  <c r="AT24" i="1" s="1"/>
  <c r="AP24" i="1"/>
  <c r="AU24" i="1"/>
  <c r="AO24" i="1"/>
  <c r="F25" i="1" s="1"/>
  <c r="G25" i="1"/>
  <c r="H26" i="1" s="1"/>
  <c r="I27" i="1" s="1"/>
  <c r="J28" i="1" s="1"/>
  <c r="K29" i="1" s="1"/>
  <c r="L30" i="1" s="1"/>
  <c r="M31" i="1" s="1"/>
  <c r="N32" i="1" s="1"/>
  <c r="O33" i="1" s="1"/>
  <c r="P34" i="1" s="1"/>
  <c r="Q35" i="1" s="1"/>
  <c r="R36" i="1" s="1"/>
  <c r="S37" i="1" s="1"/>
  <c r="T38" i="1" s="1"/>
  <c r="U39" i="1" s="1"/>
  <c r="V40" i="1" s="1"/>
  <c r="W41" i="1" s="1"/>
  <c r="X42" i="1" s="1"/>
  <c r="Y43" i="1" s="1"/>
  <c r="Z44" i="1" s="1"/>
  <c r="AA45" i="1" s="1"/>
  <c r="AB46" i="1" s="1"/>
  <c r="AC47" i="1" s="1"/>
  <c r="AD48" i="1" s="1"/>
  <c r="AE49" i="1" s="1"/>
  <c r="AF50" i="1" s="1"/>
  <c r="AG51" i="1" s="1"/>
  <c r="AH52" i="1" s="1"/>
  <c r="AI53" i="1" s="1"/>
  <c r="AJ54" i="1" s="1"/>
  <c r="AK55" i="1" s="1"/>
  <c r="AL56" i="1" s="1"/>
  <c r="AM57" i="1" s="1"/>
  <c r="AN58" i="1" s="1"/>
  <c r="AQ24" i="1"/>
  <c r="AR24" i="1" s="1"/>
  <c r="AU25" i="1" l="1"/>
  <c r="AS25" i="1"/>
  <c r="AT25" i="1" s="1"/>
  <c r="AO25" i="1"/>
  <c r="F26" i="1" s="1"/>
  <c r="AP25" i="1"/>
  <c r="AQ25" i="1"/>
  <c r="AR25" i="1" s="1"/>
  <c r="G26" i="1"/>
  <c r="H27" i="1" s="1"/>
  <c r="I28" i="1" s="1"/>
  <c r="J29" i="1" s="1"/>
  <c r="K30" i="1" s="1"/>
  <c r="L31" i="1" s="1"/>
  <c r="M32" i="1" s="1"/>
  <c r="N33" i="1" s="1"/>
  <c r="O34" i="1" s="1"/>
  <c r="P35" i="1" s="1"/>
  <c r="Q36" i="1" s="1"/>
  <c r="R37" i="1" s="1"/>
  <c r="S38" i="1" s="1"/>
  <c r="T39" i="1" s="1"/>
  <c r="U40" i="1" s="1"/>
  <c r="V41" i="1" s="1"/>
  <c r="W42" i="1" s="1"/>
  <c r="X43" i="1" s="1"/>
  <c r="Y44" i="1" s="1"/>
  <c r="Z45" i="1" s="1"/>
  <c r="AA46" i="1" s="1"/>
  <c r="AB47" i="1" s="1"/>
  <c r="AC48" i="1" s="1"/>
  <c r="AD49" i="1" s="1"/>
  <c r="AE50" i="1" s="1"/>
  <c r="AF51" i="1" s="1"/>
  <c r="AG52" i="1" s="1"/>
  <c r="AH53" i="1" s="1"/>
  <c r="AI54" i="1" s="1"/>
  <c r="AJ55" i="1" s="1"/>
  <c r="AK56" i="1" s="1"/>
  <c r="AL57" i="1" s="1"/>
  <c r="AM58" i="1" s="1"/>
  <c r="AN59" i="1" s="1"/>
  <c r="AO26" i="1" l="1"/>
  <c r="F27" i="1" s="1"/>
  <c r="AP26" i="1"/>
  <c r="G27" i="1"/>
  <c r="H28" i="1" s="1"/>
  <c r="I29" i="1" s="1"/>
  <c r="J30" i="1" s="1"/>
  <c r="K31" i="1" s="1"/>
  <c r="L32" i="1" s="1"/>
  <c r="M33" i="1" s="1"/>
  <c r="N34" i="1" s="1"/>
  <c r="O35" i="1" s="1"/>
  <c r="P36" i="1" s="1"/>
  <c r="Q37" i="1" s="1"/>
  <c r="R38" i="1" s="1"/>
  <c r="S39" i="1" s="1"/>
  <c r="T40" i="1" s="1"/>
  <c r="U41" i="1" s="1"/>
  <c r="V42" i="1" s="1"/>
  <c r="W43" i="1" s="1"/>
  <c r="X44" i="1" s="1"/>
  <c r="Y45" i="1" s="1"/>
  <c r="Z46" i="1" s="1"/>
  <c r="AA47" i="1" s="1"/>
  <c r="AB48" i="1" s="1"/>
  <c r="AC49" i="1" s="1"/>
  <c r="AD50" i="1" s="1"/>
  <c r="AE51" i="1" s="1"/>
  <c r="AF52" i="1" s="1"/>
  <c r="AG53" i="1" s="1"/>
  <c r="AH54" i="1" s="1"/>
  <c r="AI55" i="1" s="1"/>
  <c r="AJ56" i="1" s="1"/>
  <c r="AK57" i="1" s="1"/>
  <c r="AL58" i="1" s="1"/>
  <c r="AM59" i="1" s="1"/>
  <c r="AN60" i="1" s="1"/>
  <c r="AQ26" i="1"/>
  <c r="AR26" i="1" s="1"/>
  <c r="AS26" i="1"/>
  <c r="AT26" i="1" s="1"/>
  <c r="AU26" i="1"/>
  <c r="AQ27" i="1" l="1"/>
  <c r="AR27" i="1" s="1"/>
  <c r="AU27" i="1"/>
  <c r="AO27" i="1"/>
  <c r="F28" i="1" s="1"/>
  <c r="AP27" i="1"/>
  <c r="G28" i="1"/>
  <c r="H29" i="1" s="1"/>
  <c r="I30" i="1" s="1"/>
  <c r="J31" i="1" s="1"/>
  <c r="K32" i="1" s="1"/>
  <c r="L33" i="1" s="1"/>
  <c r="M34" i="1" s="1"/>
  <c r="N35" i="1" s="1"/>
  <c r="O36" i="1" s="1"/>
  <c r="P37" i="1" s="1"/>
  <c r="Q38" i="1" s="1"/>
  <c r="R39" i="1" s="1"/>
  <c r="S40" i="1" s="1"/>
  <c r="T41" i="1" s="1"/>
  <c r="U42" i="1" s="1"/>
  <c r="V43" i="1" s="1"/>
  <c r="W44" i="1" s="1"/>
  <c r="X45" i="1" s="1"/>
  <c r="Y46" i="1" s="1"/>
  <c r="Z47" i="1" s="1"/>
  <c r="AA48" i="1" s="1"/>
  <c r="AB49" i="1" s="1"/>
  <c r="AC50" i="1" s="1"/>
  <c r="AD51" i="1" s="1"/>
  <c r="AE52" i="1" s="1"/>
  <c r="AF53" i="1" s="1"/>
  <c r="AG54" i="1" s="1"/>
  <c r="AH55" i="1" s="1"/>
  <c r="AI56" i="1" s="1"/>
  <c r="AJ57" i="1" s="1"/>
  <c r="AK58" i="1" s="1"/>
  <c r="AL59" i="1" s="1"/>
  <c r="AM60" i="1" s="1"/>
  <c r="AN61" i="1" s="1"/>
  <c r="AS27" i="1"/>
  <c r="AT27" i="1" s="1"/>
  <c r="AP28" i="1" l="1"/>
  <c r="AU28" i="1"/>
  <c r="G29" i="1"/>
  <c r="H30" i="1" s="1"/>
  <c r="I31" i="1" s="1"/>
  <c r="J32" i="1" s="1"/>
  <c r="K33" i="1" s="1"/>
  <c r="L34" i="1" s="1"/>
  <c r="M35" i="1" s="1"/>
  <c r="N36" i="1" s="1"/>
  <c r="O37" i="1" s="1"/>
  <c r="P38" i="1" s="1"/>
  <c r="Q39" i="1" s="1"/>
  <c r="R40" i="1" s="1"/>
  <c r="S41" i="1" s="1"/>
  <c r="T42" i="1" s="1"/>
  <c r="U43" i="1" s="1"/>
  <c r="V44" i="1" s="1"/>
  <c r="W45" i="1" s="1"/>
  <c r="X46" i="1" s="1"/>
  <c r="Y47" i="1" s="1"/>
  <c r="Z48" i="1" s="1"/>
  <c r="AA49" i="1" s="1"/>
  <c r="AB50" i="1" s="1"/>
  <c r="AC51" i="1" s="1"/>
  <c r="AD52" i="1" s="1"/>
  <c r="AE53" i="1" s="1"/>
  <c r="AF54" i="1" s="1"/>
  <c r="AG55" i="1" s="1"/>
  <c r="AH56" i="1" s="1"/>
  <c r="AI57" i="1" s="1"/>
  <c r="AJ58" i="1" s="1"/>
  <c r="AK59" i="1" s="1"/>
  <c r="AL60" i="1" s="1"/>
  <c r="AM61" i="1" s="1"/>
  <c r="AN62" i="1" s="1"/>
  <c r="AQ28" i="1"/>
  <c r="AR28" i="1" s="1"/>
  <c r="AS28" i="1"/>
  <c r="AT28" i="1" s="1"/>
  <c r="AO28" i="1"/>
  <c r="F29" i="1" s="1"/>
  <c r="G30" i="1" l="1"/>
  <c r="H31" i="1" s="1"/>
  <c r="I32" i="1" s="1"/>
  <c r="J33" i="1" s="1"/>
  <c r="K34" i="1" s="1"/>
  <c r="L35" i="1" s="1"/>
  <c r="M36" i="1" s="1"/>
  <c r="N37" i="1" s="1"/>
  <c r="O38" i="1" s="1"/>
  <c r="P39" i="1" s="1"/>
  <c r="Q40" i="1" s="1"/>
  <c r="R41" i="1" s="1"/>
  <c r="S42" i="1" s="1"/>
  <c r="T43" i="1" s="1"/>
  <c r="U44" i="1" s="1"/>
  <c r="V45" i="1" s="1"/>
  <c r="W46" i="1" s="1"/>
  <c r="X47" i="1" s="1"/>
  <c r="Y48" i="1" s="1"/>
  <c r="Z49" i="1" s="1"/>
  <c r="AA50" i="1" s="1"/>
  <c r="AB51" i="1" s="1"/>
  <c r="AC52" i="1" s="1"/>
  <c r="AD53" i="1" s="1"/>
  <c r="AE54" i="1" s="1"/>
  <c r="AF55" i="1" s="1"/>
  <c r="AG56" i="1" s="1"/>
  <c r="AH57" i="1" s="1"/>
  <c r="AI58" i="1" s="1"/>
  <c r="AJ59" i="1" s="1"/>
  <c r="AK60" i="1" s="1"/>
  <c r="AL61" i="1" s="1"/>
  <c r="AM62" i="1" s="1"/>
  <c r="AN63" i="1" s="1"/>
  <c r="AP29" i="1"/>
  <c r="AQ29" i="1"/>
  <c r="AR29" i="1" s="1"/>
  <c r="AS29" i="1"/>
  <c r="AT29" i="1" s="1"/>
  <c r="AU29" i="1"/>
  <c r="AO29" i="1"/>
  <c r="F30" i="1" s="1"/>
  <c r="AO30" i="1" l="1"/>
  <c r="F31" i="1" s="1"/>
  <c r="AQ30" i="1"/>
  <c r="AR30" i="1" s="1"/>
  <c r="G31" i="1"/>
  <c r="H32" i="1" s="1"/>
  <c r="I33" i="1" s="1"/>
  <c r="J34" i="1" s="1"/>
  <c r="K35" i="1" s="1"/>
  <c r="L36" i="1" s="1"/>
  <c r="M37" i="1" s="1"/>
  <c r="N38" i="1" s="1"/>
  <c r="O39" i="1" s="1"/>
  <c r="P40" i="1" s="1"/>
  <c r="Q41" i="1" s="1"/>
  <c r="R42" i="1" s="1"/>
  <c r="S43" i="1" s="1"/>
  <c r="T44" i="1" s="1"/>
  <c r="U45" i="1" s="1"/>
  <c r="V46" i="1" s="1"/>
  <c r="W47" i="1" s="1"/>
  <c r="X48" i="1" s="1"/>
  <c r="Y49" i="1" s="1"/>
  <c r="Z50" i="1" s="1"/>
  <c r="AA51" i="1" s="1"/>
  <c r="AB52" i="1" s="1"/>
  <c r="AC53" i="1" s="1"/>
  <c r="AD54" i="1" s="1"/>
  <c r="AE55" i="1" s="1"/>
  <c r="AF56" i="1" s="1"/>
  <c r="AG57" i="1" s="1"/>
  <c r="AH58" i="1" s="1"/>
  <c r="AI59" i="1" s="1"/>
  <c r="AJ60" i="1" s="1"/>
  <c r="AK61" i="1" s="1"/>
  <c r="AL62" i="1" s="1"/>
  <c r="AM63" i="1" s="1"/>
  <c r="AN64" i="1" s="1"/>
  <c r="AS30" i="1"/>
  <c r="AT30" i="1" s="1"/>
  <c r="AP30" i="1"/>
  <c r="AU30" i="1"/>
  <c r="AU31" i="1" l="1"/>
  <c r="G32" i="1"/>
  <c r="H33" i="1" s="1"/>
  <c r="I34" i="1" s="1"/>
  <c r="J35" i="1" s="1"/>
  <c r="K36" i="1" s="1"/>
  <c r="L37" i="1" s="1"/>
  <c r="M38" i="1" s="1"/>
  <c r="N39" i="1" s="1"/>
  <c r="O40" i="1" s="1"/>
  <c r="P41" i="1" s="1"/>
  <c r="Q42" i="1" s="1"/>
  <c r="R43" i="1" s="1"/>
  <c r="S44" i="1" s="1"/>
  <c r="T45" i="1" s="1"/>
  <c r="U46" i="1" s="1"/>
  <c r="V47" i="1" s="1"/>
  <c r="W48" i="1" s="1"/>
  <c r="X49" i="1" s="1"/>
  <c r="Y50" i="1" s="1"/>
  <c r="Z51" i="1" s="1"/>
  <c r="AA52" i="1" s="1"/>
  <c r="AB53" i="1" s="1"/>
  <c r="AC54" i="1" s="1"/>
  <c r="AD55" i="1" s="1"/>
  <c r="AE56" i="1" s="1"/>
  <c r="AF57" i="1" s="1"/>
  <c r="AG58" i="1" s="1"/>
  <c r="AH59" i="1" s="1"/>
  <c r="AI60" i="1" s="1"/>
  <c r="AJ61" i="1" s="1"/>
  <c r="AK62" i="1" s="1"/>
  <c r="AL63" i="1" s="1"/>
  <c r="AM64" i="1" s="1"/>
  <c r="AN65" i="1" s="1"/>
  <c r="AO31" i="1"/>
  <c r="F32" i="1" s="1"/>
  <c r="AP31" i="1"/>
  <c r="AQ31" i="1"/>
  <c r="AR31" i="1" s="1"/>
  <c r="AS31" i="1"/>
  <c r="AT31" i="1" s="1"/>
  <c r="G33" i="1" l="1"/>
  <c r="H34" i="1" s="1"/>
  <c r="I35" i="1" s="1"/>
  <c r="J36" i="1" s="1"/>
  <c r="K37" i="1" s="1"/>
  <c r="L38" i="1" s="1"/>
  <c r="M39" i="1" s="1"/>
  <c r="N40" i="1" s="1"/>
  <c r="O41" i="1" s="1"/>
  <c r="P42" i="1" s="1"/>
  <c r="Q43" i="1" s="1"/>
  <c r="R44" i="1" s="1"/>
  <c r="S45" i="1" s="1"/>
  <c r="T46" i="1" s="1"/>
  <c r="U47" i="1" s="1"/>
  <c r="V48" i="1" s="1"/>
  <c r="W49" i="1" s="1"/>
  <c r="X50" i="1" s="1"/>
  <c r="Y51" i="1" s="1"/>
  <c r="Z52" i="1" s="1"/>
  <c r="AA53" i="1" s="1"/>
  <c r="AB54" i="1" s="1"/>
  <c r="AC55" i="1" s="1"/>
  <c r="AD56" i="1" s="1"/>
  <c r="AE57" i="1" s="1"/>
  <c r="AF58" i="1" s="1"/>
  <c r="AG59" i="1" s="1"/>
  <c r="AH60" i="1" s="1"/>
  <c r="AI61" i="1" s="1"/>
  <c r="AJ62" i="1" s="1"/>
  <c r="AK63" i="1" s="1"/>
  <c r="AL64" i="1" s="1"/>
  <c r="AM65" i="1" s="1"/>
  <c r="AN66" i="1" s="1"/>
  <c r="AP32" i="1"/>
  <c r="AQ32" i="1"/>
  <c r="AR32" i="1" s="1"/>
  <c r="AO32" i="1"/>
  <c r="F33" i="1" s="1"/>
  <c r="AS32" i="1"/>
  <c r="AT32" i="1" s="1"/>
  <c r="AU32" i="1"/>
  <c r="AS33" i="1" l="1"/>
  <c r="AT33" i="1" s="1"/>
  <c r="AU33" i="1"/>
  <c r="G34" i="1"/>
  <c r="H35" i="1" s="1"/>
  <c r="I36" i="1" s="1"/>
  <c r="J37" i="1" s="1"/>
  <c r="K38" i="1" s="1"/>
  <c r="L39" i="1" s="1"/>
  <c r="M40" i="1" s="1"/>
  <c r="N41" i="1" s="1"/>
  <c r="O42" i="1" s="1"/>
  <c r="P43" i="1" s="1"/>
  <c r="Q44" i="1" s="1"/>
  <c r="R45" i="1" s="1"/>
  <c r="S46" i="1" s="1"/>
  <c r="T47" i="1" s="1"/>
  <c r="U48" i="1" s="1"/>
  <c r="V49" i="1" s="1"/>
  <c r="W50" i="1" s="1"/>
  <c r="X51" i="1" s="1"/>
  <c r="Y52" i="1" s="1"/>
  <c r="Z53" i="1" s="1"/>
  <c r="AA54" i="1" s="1"/>
  <c r="AB55" i="1" s="1"/>
  <c r="AC56" i="1" s="1"/>
  <c r="AD57" i="1" s="1"/>
  <c r="AE58" i="1" s="1"/>
  <c r="AF59" i="1" s="1"/>
  <c r="AG60" i="1" s="1"/>
  <c r="AH61" i="1" s="1"/>
  <c r="AI62" i="1" s="1"/>
  <c r="AJ63" i="1" s="1"/>
  <c r="AK64" i="1" s="1"/>
  <c r="AL65" i="1" s="1"/>
  <c r="AM66" i="1" s="1"/>
  <c r="AN67" i="1" s="1"/>
  <c r="AP33" i="1"/>
  <c r="AQ33" i="1"/>
  <c r="AR33" i="1" s="1"/>
  <c r="AO33" i="1"/>
  <c r="F34" i="1" s="1"/>
  <c r="AU34" i="1" l="1"/>
  <c r="AQ34" i="1"/>
  <c r="AR34" i="1" s="1"/>
  <c r="G35" i="1"/>
  <c r="H36" i="1" s="1"/>
  <c r="I37" i="1" s="1"/>
  <c r="J38" i="1" s="1"/>
  <c r="K39" i="1" s="1"/>
  <c r="L40" i="1" s="1"/>
  <c r="M41" i="1" s="1"/>
  <c r="N42" i="1" s="1"/>
  <c r="O43" i="1" s="1"/>
  <c r="P44" i="1" s="1"/>
  <c r="Q45" i="1" s="1"/>
  <c r="R46" i="1" s="1"/>
  <c r="S47" i="1" s="1"/>
  <c r="T48" i="1" s="1"/>
  <c r="U49" i="1" s="1"/>
  <c r="V50" i="1" s="1"/>
  <c r="W51" i="1" s="1"/>
  <c r="X52" i="1" s="1"/>
  <c r="Y53" i="1" s="1"/>
  <c r="Z54" i="1" s="1"/>
  <c r="AA55" i="1" s="1"/>
  <c r="AB56" i="1" s="1"/>
  <c r="AC57" i="1" s="1"/>
  <c r="AD58" i="1" s="1"/>
  <c r="AE59" i="1" s="1"/>
  <c r="AF60" i="1" s="1"/>
  <c r="AG61" i="1" s="1"/>
  <c r="AH62" i="1" s="1"/>
  <c r="AI63" i="1" s="1"/>
  <c r="AJ64" i="1" s="1"/>
  <c r="AK65" i="1" s="1"/>
  <c r="AL66" i="1" s="1"/>
  <c r="AM67" i="1" s="1"/>
  <c r="AN68" i="1" s="1"/>
  <c r="AP34" i="1"/>
  <c r="AO34" i="1"/>
  <c r="F35" i="1" s="1"/>
  <c r="AS34" i="1"/>
  <c r="AT34" i="1" s="1"/>
  <c r="AS35" i="1" l="1"/>
  <c r="AT35" i="1" s="1"/>
  <c r="AU35" i="1"/>
  <c r="G36" i="1"/>
  <c r="H37" i="1" s="1"/>
  <c r="I38" i="1" s="1"/>
  <c r="J39" i="1" s="1"/>
  <c r="K40" i="1" s="1"/>
  <c r="L41" i="1" s="1"/>
  <c r="M42" i="1" s="1"/>
  <c r="N43" i="1" s="1"/>
  <c r="O44" i="1" s="1"/>
  <c r="P45" i="1" s="1"/>
  <c r="Q46" i="1" s="1"/>
  <c r="R47" i="1" s="1"/>
  <c r="S48" i="1" s="1"/>
  <c r="T49" i="1" s="1"/>
  <c r="U50" i="1" s="1"/>
  <c r="V51" i="1" s="1"/>
  <c r="W52" i="1" s="1"/>
  <c r="X53" i="1" s="1"/>
  <c r="Y54" i="1" s="1"/>
  <c r="Z55" i="1" s="1"/>
  <c r="AA56" i="1" s="1"/>
  <c r="AB57" i="1" s="1"/>
  <c r="AC58" i="1" s="1"/>
  <c r="AD59" i="1" s="1"/>
  <c r="AE60" i="1" s="1"/>
  <c r="AF61" i="1" s="1"/>
  <c r="AG62" i="1" s="1"/>
  <c r="AH63" i="1" s="1"/>
  <c r="AI64" i="1" s="1"/>
  <c r="AJ65" i="1" s="1"/>
  <c r="AK66" i="1" s="1"/>
  <c r="AL67" i="1" s="1"/>
  <c r="AM68" i="1" s="1"/>
  <c r="AN69" i="1" s="1"/>
  <c r="AQ35" i="1"/>
  <c r="AR35" i="1" s="1"/>
  <c r="AO35" i="1"/>
  <c r="F36" i="1" s="1"/>
  <c r="AP35" i="1"/>
  <c r="AP36" i="1" l="1"/>
  <c r="G37" i="1"/>
  <c r="H38" i="1" s="1"/>
  <c r="I39" i="1" s="1"/>
  <c r="J40" i="1" s="1"/>
  <c r="K41" i="1" s="1"/>
  <c r="L42" i="1" s="1"/>
  <c r="M43" i="1" s="1"/>
  <c r="N44" i="1" s="1"/>
  <c r="O45" i="1" s="1"/>
  <c r="P46" i="1" s="1"/>
  <c r="Q47" i="1" s="1"/>
  <c r="R48" i="1" s="1"/>
  <c r="S49" i="1" s="1"/>
  <c r="T50" i="1" s="1"/>
  <c r="U51" i="1" s="1"/>
  <c r="V52" i="1" s="1"/>
  <c r="W53" i="1" s="1"/>
  <c r="X54" i="1" s="1"/>
  <c r="Y55" i="1" s="1"/>
  <c r="Z56" i="1" s="1"/>
  <c r="AA57" i="1" s="1"/>
  <c r="AB58" i="1" s="1"/>
  <c r="AC59" i="1" s="1"/>
  <c r="AD60" i="1" s="1"/>
  <c r="AE61" i="1" s="1"/>
  <c r="AF62" i="1" s="1"/>
  <c r="AG63" i="1" s="1"/>
  <c r="AH64" i="1" s="1"/>
  <c r="AI65" i="1" s="1"/>
  <c r="AJ66" i="1" s="1"/>
  <c r="AK67" i="1" s="1"/>
  <c r="AL68" i="1" s="1"/>
  <c r="AM69" i="1" s="1"/>
  <c r="AN70" i="1" s="1"/>
  <c r="AU36" i="1"/>
  <c r="AO36" i="1"/>
  <c r="F37" i="1" s="1"/>
  <c r="AQ36" i="1"/>
  <c r="AR36" i="1" s="1"/>
  <c r="AS36" i="1"/>
  <c r="AT36" i="1" s="1"/>
  <c r="AP37" i="1" l="1"/>
  <c r="AO37" i="1"/>
  <c r="F38" i="1" s="1"/>
  <c r="AQ37" i="1"/>
  <c r="AR37" i="1" s="1"/>
  <c r="G38" i="1"/>
  <c r="H39" i="1" s="1"/>
  <c r="I40" i="1" s="1"/>
  <c r="J41" i="1" s="1"/>
  <c r="K42" i="1" s="1"/>
  <c r="L43" i="1" s="1"/>
  <c r="M44" i="1" s="1"/>
  <c r="N45" i="1" s="1"/>
  <c r="O46" i="1" s="1"/>
  <c r="P47" i="1" s="1"/>
  <c r="Q48" i="1" s="1"/>
  <c r="R49" i="1" s="1"/>
  <c r="S50" i="1" s="1"/>
  <c r="T51" i="1" s="1"/>
  <c r="U52" i="1" s="1"/>
  <c r="V53" i="1" s="1"/>
  <c r="W54" i="1" s="1"/>
  <c r="X55" i="1" s="1"/>
  <c r="Y56" i="1" s="1"/>
  <c r="Z57" i="1" s="1"/>
  <c r="AA58" i="1" s="1"/>
  <c r="AB59" i="1" s="1"/>
  <c r="AC60" i="1" s="1"/>
  <c r="AD61" i="1" s="1"/>
  <c r="AE62" i="1" s="1"/>
  <c r="AF63" i="1" s="1"/>
  <c r="AG64" i="1" s="1"/>
  <c r="AH65" i="1" s="1"/>
  <c r="AI66" i="1" s="1"/>
  <c r="AJ67" i="1" s="1"/>
  <c r="AK68" i="1" s="1"/>
  <c r="AL69" i="1" s="1"/>
  <c r="AM70" i="1" s="1"/>
  <c r="AN71" i="1" s="1"/>
  <c r="AU37" i="1"/>
  <c r="AS37" i="1"/>
  <c r="AT37" i="1" s="1"/>
  <c r="AO38" i="1" l="1"/>
  <c r="F39" i="1" s="1"/>
  <c r="AP38" i="1"/>
  <c r="AQ38" i="1"/>
  <c r="AR38" i="1" s="1"/>
  <c r="AU38" i="1"/>
  <c r="AS38" i="1"/>
  <c r="AT38" i="1" s="1"/>
  <c r="G39" i="1"/>
  <c r="H40" i="1" s="1"/>
  <c r="I41" i="1" s="1"/>
  <c r="J42" i="1" s="1"/>
  <c r="K43" i="1" s="1"/>
  <c r="L44" i="1" s="1"/>
  <c r="M45" i="1" s="1"/>
  <c r="N46" i="1" s="1"/>
  <c r="O47" i="1" s="1"/>
  <c r="P48" i="1" s="1"/>
  <c r="Q49" i="1" s="1"/>
  <c r="R50" i="1" s="1"/>
  <c r="S51" i="1" s="1"/>
  <c r="T52" i="1" s="1"/>
  <c r="U53" i="1" s="1"/>
  <c r="V54" i="1" s="1"/>
  <c r="W55" i="1" s="1"/>
  <c r="X56" i="1" s="1"/>
  <c r="Y57" i="1" s="1"/>
  <c r="Z58" i="1" s="1"/>
  <c r="AA59" i="1" s="1"/>
  <c r="AB60" i="1" s="1"/>
  <c r="AC61" i="1" s="1"/>
  <c r="AD62" i="1" s="1"/>
  <c r="AE63" i="1" s="1"/>
  <c r="AF64" i="1" s="1"/>
  <c r="AG65" i="1" s="1"/>
  <c r="AH66" i="1" s="1"/>
  <c r="AI67" i="1" s="1"/>
  <c r="AJ68" i="1" s="1"/>
  <c r="AK69" i="1" s="1"/>
  <c r="AL70" i="1" s="1"/>
  <c r="AM71" i="1" s="1"/>
  <c r="AN72" i="1" s="1"/>
  <c r="AO39" i="1" l="1"/>
  <c r="F40" i="1" s="1"/>
  <c r="AP39" i="1"/>
  <c r="AQ39" i="1"/>
  <c r="AR39" i="1" s="1"/>
  <c r="G40" i="1"/>
  <c r="H41" i="1" s="1"/>
  <c r="I42" i="1" s="1"/>
  <c r="J43" i="1" s="1"/>
  <c r="K44" i="1" s="1"/>
  <c r="L45" i="1" s="1"/>
  <c r="M46" i="1" s="1"/>
  <c r="N47" i="1" s="1"/>
  <c r="O48" i="1" s="1"/>
  <c r="P49" i="1" s="1"/>
  <c r="Q50" i="1" s="1"/>
  <c r="R51" i="1" s="1"/>
  <c r="S52" i="1" s="1"/>
  <c r="T53" i="1" s="1"/>
  <c r="U54" i="1" s="1"/>
  <c r="V55" i="1" s="1"/>
  <c r="W56" i="1" s="1"/>
  <c r="X57" i="1" s="1"/>
  <c r="Y58" i="1" s="1"/>
  <c r="Z59" i="1" s="1"/>
  <c r="AA60" i="1" s="1"/>
  <c r="AB61" i="1" s="1"/>
  <c r="AC62" i="1" s="1"/>
  <c r="AD63" i="1" s="1"/>
  <c r="AE64" i="1" s="1"/>
  <c r="AF65" i="1" s="1"/>
  <c r="AG66" i="1" s="1"/>
  <c r="AH67" i="1" s="1"/>
  <c r="AI68" i="1" s="1"/>
  <c r="AJ69" i="1" s="1"/>
  <c r="AK70" i="1" s="1"/>
  <c r="AL71" i="1" s="1"/>
  <c r="AM72" i="1" s="1"/>
  <c r="AN73" i="1" s="1"/>
  <c r="AU39" i="1"/>
  <c r="AS39" i="1"/>
  <c r="AT39" i="1" s="1"/>
  <c r="AP40" i="1" l="1"/>
  <c r="AO40" i="1"/>
  <c r="F41" i="1" s="1"/>
  <c r="AU40" i="1"/>
  <c r="AQ40" i="1"/>
  <c r="AR40" i="1" s="1"/>
  <c r="G41" i="1"/>
  <c r="H42" i="1" s="1"/>
  <c r="I43" i="1" s="1"/>
  <c r="J44" i="1" s="1"/>
  <c r="K45" i="1" s="1"/>
  <c r="L46" i="1" s="1"/>
  <c r="M47" i="1" s="1"/>
  <c r="N48" i="1" s="1"/>
  <c r="O49" i="1" s="1"/>
  <c r="P50" i="1" s="1"/>
  <c r="Q51" i="1" s="1"/>
  <c r="R52" i="1" s="1"/>
  <c r="S53" i="1" s="1"/>
  <c r="T54" i="1" s="1"/>
  <c r="U55" i="1" s="1"/>
  <c r="V56" i="1" s="1"/>
  <c r="W57" i="1" s="1"/>
  <c r="X58" i="1" s="1"/>
  <c r="Y59" i="1" s="1"/>
  <c r="Z60" i="1" s="1"/>
  <c r="AA61" i="1" s="1"/>
  <c r="AB62" i="1" s="1"/>
  <c r="AC63" i="1" s="1"/>
  <c r="AD64" i="1" s="1"/>
  <c r="AE65" i="1" s="1"/>
  <c r="AF66" i="1" s="1"/>
  <c r="AG67" i="1" s="1"/>
  <c r="AH68" i="1" s="1"/>
  <c r="AI69" i="1" s="1"/>
  <c r="AJ70" i="1" s="1"/>
  <c r="AK71" i="1" s="1"/>
  <c r="AL72" i="1" s="1"/>
  <c r="AM73" i="1" s="1"/>
  <c r="AN74" i="1" s="1"/>
  <c r="AS40" i="1"/>
  <c r="AT40" i="1" s="1"/>
  <c r="AP41" i="1" l="1"/>
  <c r="AO41" i="1"/>
  <c r="F42" i="1" s="1"/>
  <c r="AQ41" i="1"/>
  <c r="AR41" i="1" s="1"/>
  <c r="AS41" i="1"/>
  <c r="AT41" i="1" s="1"/>
  <c r="G42" i="1"/>
  <c r="H43" i="1" s="1"/>
  <c r="I44" i="1" s="1"/>
  <c r="J45" i="1" s="1"/>
  <c r="K46" i="1" s="1"/>
  <c r="L47" i="1" s="1"/>
  <c r="M48" i="1" s="1"/>
  <c r="N49" i="1" s="1"/>
  <c r="O50" i="1" s="1"/>
  <c r="P51" i="1" s="1"/>
  <c r="Q52" i="1" s="1"/>
  <c r="R53" i="1" s="1"/>
  <c r="S54" i="1" s="1"/>
  <c r="T55" i="1" s="1"/>
  <c r="U56" i="1" s="1"/>
  <c r="V57" i="1" s="1"/>
  <c r="W58" i="1" s="1"/>
  <c r="X59" i="1" s="1"/>
  <c r="Y60" i="1" s="1"/>
  <c r="Z61" i="1" s="1"/>
  <c r="AA62" i="1" s="1"/>
  <c r="AB63" i="1" s="1"/>
  <c r="AC64" i="1" s="1"/>
  <c r="AD65" i="1" s="1"/>
  <c r="AE66" i="1" s="1"/>
  <c r="AF67" i="1" s="1"/>
  <c r="AG68" i="1" s="1"/>
  <c r="AH69" i="1" s="1"/>
  <c r="AI70" i="1" s="1"/>
  <c r="AJ71" i="1" s="1"/>
  <c r="AK72" i="1" s="1"/>
  <c r="AL73" i="1" s="1"/>
  <c r="AM74" i="1" s="1"/>
  <c r="AN75" i="1" s="1"/>
  <c r="AU41" i="1"/>
  <c r="AQ42" i="1" l="1"/>
  <c r="AR42" i="1" s="1"/>
  <c r="AS42" i="1"/>
  <c r="AT42" i="1" s="1"/>
  <c r="AP42" i="1"/>
  <c r="AO42" i="1"/>
  <c r="F43" i="1" s="1"/>
  <c r="G43" i="1"/>
  <c r="H44" i="1" s="1"/>
  <c r="I45" i="1" s="1"/>
  <c r="J46" i="1" s="1"/>
  <c r="K47" i="1" s="1"/>
  <c r="L48" i="1" s="1"/>
  <c r="M49" i="1" s="1"/>
  <c r="N50" i="1" s="1"/>
  <c r="O51" i="1" s="1"/>
  <c r="P52" i="1" s="1"/>
  <c r="Q53" i="1" s="1"/>
  <c r="R54" i="1" s="1"/>
  <c r="S55" i="1" s="1"/>
  <c r="T56" i="1" s="1"/>
  <c r="U57" i="1" s="1"/>
  <c r="V58" i="1" s="1"/>
  <c r="W59" i="1" s="1"/>
  <c r="X60" i="1" s="1"/>
  <c r="Y61" i="1" s="1"/>
  <c r="Z62" i="1" s="1"/>
  <c r="AA63" i="1" s="1"/>
  <c r="AB64" i="1" s="1"/>
  <c r="AC65" i="1" s="1"/>
  <c r="AD66" i="1" s="1"/>
  <c r="AE67" i="1" s="1"/>
  <c r="AF68" i="1" s="1"/>
  <c r="AG69" i="1" s="1"/>
  <c r="AH70" i="1" s="1"/>
  <c r="AI71" i="1" s="1"/>
  <c r="AJ72" i="1" s="1"/>
  <c r="AK73" i="1" s="1"/>
  <c r="AL74" i="1" s="1"/>
  <c r="AM75" i="1" s="1"/>
  <c r="AN76" i="1" s="1"/>
  <c r="AU42" i="1"/>
  <c r="AS43" i="1" l="1"/>
  <c r="AT43" i="1" s="1"/>
  <c r="G44" i="1"/>
  <c r="H45" i="1" s="1"/>
  <c r="I46" i="1" s="1"/>
  <c r="J47" i="1" s="1"/>
  <c r="K48" i="1" s="1"/>
  <c r="L49" i="1" s="1"/>
  <c r="M50" i="1" s="1"/>
  <c r="N51" i="1" s="1"/>
  <c r="O52" i="1" s="1"/>
  <c r="P53" i="1" s="1"/>
  <c r="Q54" i="1" s="1"/>
  <c r="R55" i="1" s="1"/>
  <c r="S56" i="1" s="1"/>
  <c r="T57" i="1" s="1"/>
  <c r="U58" i="1" s="1"/>
  <c r="V59" i="1" s="1"/>
  <c r="W60" i="1" s="1"/>
  <c r="X61" i="1" s="1"/>
  <c r="Y62" i="1" s="1"/>
  <c r="Z63" i="1" s="1"/>
  <c r="AA64" i="1" s="1"/>
  <c r="AB65" i="1" s="1"/>
  <c r="AC66" i="1" s="1"/>
  <c r="AD67" i="1" s="1"/>
  <c r="AE68" i="1" s="1"/>
  <c r="AF69" i="1" s="1"/>
  <c r="AG70" i="1" s="1"/>
  <c r="AH71" i="1" s="1"/>
  <c r="AI72" i="1" s="1"/>
  <c r="AJ73" i="1" s="1"/>
  <c r="AK74" i="1" s="1"/>
  <c r="AL75" i="1" s="1"/>
  <c r="AM76" i="1" s="1"/>
  <c r="AN77" i="1" s="1"/>
  <c r="AO43" i="1"/>
  <c r="F44" i="1" s="1"/>
  <c r="AU43" i="1"/>
  <c r="AP43" i="1"/>
  <c r="AQ43" i="1"/>
  <c r="AR43" i="1" s="1"/>
  <c r="AS44" i="1" l="1"/>
  <c r="AT44" i="1" s="1"/>
  <c r="AU44" i="1"/>
  <c r="G45" i="1"/>
  <c r="H46" i="1" s="1"/>
  <c r="I47" i="1" s="1"/>
  <c r="J48" i="1" s="1"/>
  <c r="K49" i="1" s="1"/>
  <c r="L50" i="1" s="1"/>
  <c r="M51" i="1" s="1"/>
  <c r="N52" i="1" s="1"/>
  <c r="O53" i="1" s="1"/>
  <c r="P54" i="1" s="1"/>
  <c r="Q55" i="1" s="1"/>
  <c r="R56" i="1" s="1"/>
  <c r="S57" i="1" s="1"/>
  <c r="T58" i="1" s="1"/>
  <c r="U59" i="1" s="1"/>
  <c r="V60" i="1" s="1"/>
  <c r="W61" i="1" s="1"/>
  <c r="X62" i="1" s="1"/>
  <c r="Y63" i="1" s="1"/>
  <c r="Z64" i="1" s="1"/>
  <c r="AA65" i="1" s="1"/>
  <c r="AB66" i="1" s="1"/>
  <c r="AC67" i="1" s="1"/>
  <c r="AD68" i="1" s="1"/>
  <c r="AE69" i="1" s="1"/>
  <c r="AF70" i="1" s="1"/>
  <c r="AG71" i="1" s="1"/>
  <c r="AH72" i="1" s="1"/>
  <c r="AI73" i="1" s="1"/>
  <c r="AJ74" i="1" s="1"/>
  <c r="AK75" i="1" s="1"/>
  <c r="AL76" i="1" s="1"/>
  <c r="AM77" i="1" s="1"/>
  <c r="AN78" i="1" s="1"/>
  <c r="AP44" i="1"/>
  <c r="AQ44" i="1"/>
  <c r="AR44" i="1" s="1"/>
  <c r="AO44" i="1"/>
  <c r="F45" i="1" s="1"/>
  <c r="AS45" i="1" l="1"/>
  <c r="AT45" i="1" s="1"/>
  <c r="G46" i="1"/>
  <c r="H47" i="1" s="1"/>
  <c r="I48" i="1" s="1"/>
  <c r="J49" i="1" s="1"/>
  <c r="K50" i="1" s="1"/>
  <c r="L51" i="1" s="1"/>
  <c r="M52" i="1" s="1"/>
  <c r="N53" i="1" s="1"/>
  <c r="O54" i="1" s="1"/>
  <c r="P55" i="1" s="1"/>
  <c r="Q56" i="1" s="1"/>
  <c r="R57" i="1" s="1"/>
  <c r="S58" i="1" s="1"/>
  <c r="T59" i="1" s="1"/>
  <c r="U60" i="1" s="1"/>
  <c r="V61" i="1" s="1"/>
  <c r="W62" i="1" s="1"/>
  <c r="X63" i="1" s="1"/>
  <c r="Y64" i="1" s="1"/>
  <c r="Z65" i="1" s="1"/>
  <c r="AA66" i="1" s="1"/>
  <c r="AB67" i="1" s="1"/>
  <c r="AC68" i="1" s="1"/>
  <c r="AD69" i="1" s="1"/>
  <c r="AE70" i="1" s="1"/>
  <c r="AF71" i="1" s="1"/>
  <c r="AG72" i="1" s="1"/>
  <c r="AH73" i="1" s="1"/>
  <c r="AI74" i="1" s="1"/>
  <c r="AJ75" i="1" s="1"/>
  <c r="AK76" i="1" s="1"/>
  <c r="AL77" i="1" s="1"/>
  <c r="AM78" i="1" s="1"/>
  <c r="AN79" i="1" s="1"/>
  <c r="AO45" i="1"/>
  <c r="F46" i="1" s="1"/>
  <c r="AU45" i="1"/>
  <c r="AP45" i="1"/>
  <c r="AQ45" i="1"/>
  <c r="AR45" i="1" s="1"/>
  <c r="AS46" i="1" l="1"/>
  <c r="AT46" i="1" s="1"/>
  <c r="AU46" i="1"/>
  <c r="AO46" i="1"/>
  <c r="F47" i="1" s="1"/>
  <c r="G47" i="1"/>
  <c r="H48" i="1" s="1"/>
  <c r="I49" i="1" s="1"/>
  <c r="J50" i="1" s="1"/>
  <c r="K51" i="1" s="1"/>
  <c r="L52" i="1" s="1"/>
  <c r="M53" i="1" s="1"/>
  <c r="N54" i="1" s="1"/>
  <c r="O55" i="1" s="1"/>
  <c r="P56" i="1" s="1"/>
  <c r="Q57" i="1" s="1"/>
  <c r="R58" i="1" s="1"/>
  <c r="S59" i="1" s="1"/>
  <c r="T60" i="1" s="1"/>
  <c r="U61" i="1" s="1"/>
  <c r="V62" i="1" s="1"/>
  <c r="W63" i="1" s="1"/>
  <c r="X64" i="1" s="1"/>
  <c r="Y65" i="1" s="1"/>
  <c r="Z66" i="1" s="1"/>
  <c r="AA67" i="1" s="1"/>
  <c r="AB68" i="1" s="1"/>
  <c r="AC69" i="1" s="1"/>
  <c r="AD70" i="1" s="1"/>
  <c r="AE71" i="1" s="1"/>
  <c r="AF72" i="1" s="1"/>
  <c r="AG73" i="1" s="1"/>
  <c r="AH74" i="1" s="1"/>
  <c r="AI75" i="1" s="1"/>
  <c r="AJ76" i="1" s="1"/>
  <c r="AK77" i="1" s="1"/>
  <c r="AL78" i="1" s="1"/>
  <c r="AM79" i="1" s="1"/>
  <c r="AN80" i="1" s="1"/>
  <c r="AQ46" i="1"/>
  <c r="AR46" i="1" s="1"/>
  <c r="AP46" i="1"/>
  <c r="AU47" i="1" l="1"/>
  <c r="AO47" i="1"/>
  <c r="F48" i="1" s="1"/>
  <c r="AQ47" i="1"/>
  <c r="AR47" i="1" s="1"/>
  <c r="AS47" i="1"/>
  <c r="AT47" i="1" s="1"/>
  <c r="G48" i="1"/>
  <c r="H49" i="1" s="1"/>
  <c r="I50" i="1" s="1"/>
  <c r="J51" i="1" s="1"/>
  <c r="K52" i="1" s="1"/>
  <c r="L53" i="1" s="1"/>
  <c r="M54" i="1" s="1"/>
  <c r="N55" i="1" s="1"/>
  <c r="O56" i="1" s="1"/>
  <c r="P57" i="1" s="1"/>
  <c r="Q58" i="1" s="1"/>
  <c r="R59" i="1" s="1"/>
  <c r="S60" i="1" s="1"/>
  <c r="T61" i="1" s="1"/>
  <c r="U62" i="1" s="1"/>
  <c r="V63" i="1" s="1"/>
  <c r="W64" i="1" s="1"/>
  <c r="X65" i="1" s="1"/>
  <c r="Y66" i="1" s="1"/>
  <c r="Z67" i="1" s="1"/>
  <c r="AA68" i="1" s="1"/>
  <c r="AB69" i="1" s="1"/>
  <c r="AC70" i="1" s="1"/>
  <c r="AD71" i="1" s="1"/>
  <c r="AE72" i="1" s="1"/>
  <c r="AF73" i="1" s="1"/>
  <c r="AG74" i="1" s="1"/>
  <c r="AH75" i="1" s="1"/>
  <c r="AI76" i="1" s="1"/>
  <c r="AJ77" i="1" s="1"/>
  <c r="AK78" i="1" s="1"/>
  <c r="AL79" i="1" s="1"/>
  <c r="AM80" i="1" s="1"/>
  <c r="AN81" i="1" s="1"/>
  <c r="AP47" i="1"/>
  <c r="AS48" i="1" l="1"/>
  <c r="AT48" i="1" s="1"/>
  <c r="AU48" i="1"/>
  <c r="G49" i="1"/>
  <c r="H50" i="1" s="1"/>
  <c r="I51" i="1" s="1"/>
  <c r="J52" i="1" s="1"/>
  <c r="K53" i="1" s="1"/>
  <c r="L54" i="1" s="1"/>
  <c r="M55" i="1" s="1"/>
  <c r="N56" i="1" s="1"/>
  <c r="O57" i="1" s="1"/>
  <c r="P58" i="1" s="1"/>
  <c r="Q59" i="1" s="1"/>
  <c r="R60" i="1" s="1"/>
  <c r="S61" i="1" s="1"/>
  <c r="T62" i="1" s="1"/>
  <c r="U63" i="1" s="1"/>
  <c r="V64" i="1" s="1"/>
  <c r="W65" i="1" s="1"/>
  <c r="X66" i="1" s="1"/>
  <c r="Y67" i="1" s="1"/>
  <c r="Z68" i="1" s="1"/>
  <c r="AA69" i="1" s="1"/>
  <c r="AB70" i="1" s="1"/>
  <c r="AC71" i="1" s="1"/>
  <c r="AD72" i="1" s="1"/>
  <c r="AE73" i="1" s="1"/>
  <c r="AF74" i="1" s="1"/>
  <c r="AG75" i="1" s="1"/>
  <c r="AH76" i="1" s="1"/>
  <c r="AI77" i="1" s="1"/>
  <c r="AJ78" i="1" s="1"/>
  <c r="AK79" i="1" s="1"/>
  <c r="AL80" i="1" s="1"/>
  <c r="AM81" i="1" s="1"/>
  <c r="AN82" i="1" s="1"/>
  <c r="AP48" i="1"/>
  <c r="AQ48" i="1"/>
  <c r="AR48" i="1" s="1"/>
  <c r="AO48" i="1"/>
  <c r="F49" i="1" s="1"/>
  <c r="AP49" i="1" l="1"/>
  <c r="AQ49" i="1"/>
  <c r="AR49" i="1" s="1"/>
  <c r="AO49" i="1"/>
  <c r="F50" i="1" s="1"/>
  <c r="G50" i="1"/>
  <c r="H51" i="1" s="1"/>
  <c r="I52" i="1" s="1"/>
  <c r="J53" i="1" s="1"/>
  <c r="K54" i="1" s="1"/>
  <c r="L55" i="1" s="1"/>
  <c r="M56" i="1" s="1"/>
  <c r="N57" i="1" s="1"/>
  <c r="O58" i="1" s="1"/>
  <c r="P59" i="1" s="1"/>
  <c r="Q60" i="1" s="1"/>
  <c r="R61" i="1" s="1"/>
  <c r="S62" i="1" s="1"/>
  <c r="T63" i="1" s="1"/>
  <c r="U64" i="1" s="1"/>
  <c r="V65" i="1" s="1"/>
  <c r="W66" i="1" s="1"/>
  <c r="X67" i="1" s="1"/>
  <c r="Y68" i="1" s="1"/>
  <c r="Z69" i="1" s="1"/>
  <c r="AA70" i="1" s="1"/>
  <c r="AB71" i="1" s="1"/>
  <c r="AC72" i="1" s="1"/>
  <c r="AD73" i="1" s="1"/>
  <c r="AE74" i="1" s="1"/>
  <c r="AF75" i="1" s="1"/>
  <c r="AG76" i="1" s="1"/>
  <c r="AH77" i="1" s="1"/>
  <c r="AI78" i="1" s="1"/>
  <c r="AJ79" i="1" s="1"/>
  <c r="AK80" i="1" s="1"/>
  <c r="AL81" i="1" s="1"/>
  <c r="AM82" i="1" s="1"/>
  <c r="AN83" i="1" s="1"/>
  <c r="AU49" i="1"/>
  <c r="AS49" i="1"/>
  <c r="AT49" i="1" s="1"/>
  <c r="AO50" i="1" l="1"/>
  <c r="F51" i="1" s="1"/>
  <c r="G51" i="1"/>
  <c r="H52" i="1" s="1"/>
  <c r="I53" i="1" s="1"/>
  <c r="J54" i="1" s="1"/>
  <c r="K55" i="1" s="1"/>
  <c r="L56" i="1" s="1"/>
  <c r="M57" i="1" s="1"/>
  <c r="N58" i="1" s="1"/>
  <c r="O59" i="1" s="1"/>
  <c r="P60" i="1" s="1"/>
  <c r="Q61" i="1" s="1"/>
  <c r="R62" i="1" s="1"/>
  <c r="S63" i="1" s="1"/>
  <c r="T64" i="1" s="1"/>
  <c r="U65" i="1" s="1"/>
  <c r="V66" i="1" s="1"/>
  <c r="W67" i="1" s="1"/>
  <c r="X68" i="1" s="1"/>
  <c r="Y69" i="1" s="1"/>
  <c r="Z70" i="1" s="1"/>
  <c r="AA71" i="1" s="1"/>
  <c r="AB72" i="1" s="1"/>
  <c r="AC73" i="1" s="1"/>
  <c r="AD74" i="1" s="1"/>
  <c r="AE75" i="1" s="1"/>
  <c r="AF76" i="1" s="1"/>
  <c r="AG77" i="1" s="1"/>
  <c r="AH78" i="1" s="1"/>
  <c r="AI79" i="1" s="1"/>
  <c r="AJ80" i="1" s="1"/>
  <c r="AK81" i="1" s="1"/>
  <c r="AL82" i="1" s="1"/>
  <c r="AM83" i="1" s="1"/>
  <c r="AN84" i="1" s="1"/>
  <c r="AP50" i="1"/>
  <c r="AU50" i="1"/>
  <c r="AS50" i="1"/>
  <c r="AT50" i="1" s="1"/>
  <c r="AQ50" i="1"/>
  <c r="AR50" i="1" s="1"/>
  <c r="AO51" i="1" l="1"/>
  <c r="F52" i="1" s="1"/>
  <c r="AP51" i="1"/>
  <c r="AS51" i="1"/>
  <c r="AT51" i="1" s="1"/>
  <c r="AQ51" i="1"/>
  <c r="AR51" i="1" s="1"/>
  <c r="G52" i="1"/>
  <c r="H53" i="1" s="1"/>
  <c r="I54" i="1" s="1"/>
  <c r="J55" i="1" s="1"/>
  <c r="K56" i="1" s="1"/>
  <c r="L57" i="1" s="1"/>
  <c r="M58" i="1" s="1"/>
  <c r="N59" i="1" s="1"/>
  <c r="O60" i="1" s="1"/>
  <c r="P61" i="1" s="1"/>
  <c r="Q62" i="1" s="1"/>
  <c r="R63" i="1" s="1"/>
  <c r="S64" i="1" s="1"/>
  <c r="T65" i="1" s="1"/>
  <c r="U66" i="1" s="1"/>
  <c r="V67" i="1" s="1"/>
  <c r="W68" i="1" s="1"/>
  <c r="X69" i="1" s="1"/>
  <c r="Y70" i="1" s="1"/>
  <c r="Z71" i="1" s="1"/>
  <c r="AA72" i="1" s="1"/>
  <c r="AB73" i="1" s="1"/>
  <c r="AC74" i="1" s="1"/>
  <c r="AD75" i="1" s="1"/>
  <c r="AE76" i="1" s="1"/>
  <c r="AF77" i="1" s="1"/>
  <c r="AG78" i="1" s="1"/>
  <c r="AH79" i="1" s="1"/>
  <c r="AI80" i="1" s="1"/>
  <c r="AJ81" i="1" s="1"/>
  <c r="AK82" i="1" s="1"/>
  <c r="AL83" i="1" s="1"/>
  <c r="AM84" i="1" s="1"/>
  <c r="AN85" i="1" s="1"/>
  <c r="AU51" i="1"/>
  <c r="AU52" i="1" l="1"/>
  <c r="G53" i="1"/>
  <c r="H54" i="1" s="1"/>
  <c r="I55" i="1" s="1"/>
  <c r="J56" i="1" s="1"/>
  <c r="K57" i="1" s="1"/>
  <c r="L58" i="1" s="1"/>
  <c r="M59" i="1" s="1"/>
  <c r="N60" i="1" s="1"/>
  <c r="O61" i="1" s="1"/>
  <c r="P62" i="1" s="1"/>
  <c r="Q63" i="1" s="1"/>
  <c r="R64" i="1" s="1"/>
  <c r="S65" i="1" s="1"/>
  <c r="T66" i="1" s="1"/>
  <c r="U67" i="1" s="1"/>
  <c r="V68" i="1" s="1"/>
  <c r="W69" i="1" s="1"/>
  <c r="X70" i="1" s="1"/>
  <c r="Y71" i="1" s="1"/>
  <c r="Z72" i="1" s="1"/>
  <c r="AA73" i="1" s="1"/>
  <c r="AB74" i="1" s="1"/>
  <c r="AC75" i="1" s="1"/>
  <c r="AD76" i="1" s="1"/>
  <c r="AE77" i="1" s="1"/>
  <c r="AF78" i="1" s="1"/>
  <c r="AG79" i="1" s="1"/>
  <c r="AH80" i="1" s="1"/>
  <c r="AI81" i="1" s="1"/>
  <c r="AJ82" i="1" s="1"/>
  <c r="AK83" i="1" s="1"/>
  <c r="AL84" i="1" s="1"/>
  <c r="AM85" i="1" s="1"/>
  <c r="AN86" i="1" s="1"/>
  <c r="AO52" i="1"/>
  <c r="F53" i="1" s="1"/>
  <c r="AQ52" i="1"/>
  <c r="AR52" i="1" s="1"/>
  <c r="AP52" i="1"/>
  <c r="AS52" i="1"/>
  <c r="AT52" i="1" s="1"/>
  <c r="AP53" i="1" l="1"/>
  <c r="G54" i="1"/>
  <c r="H55" i="1" s="1"/>
  <c r="I56" i="1" s="1"/>
  <c r="J57" i="1" s="1"/>
  <c r="K58" i="1" s="1"/>
  <c r="L59" i="1" s="1"/>
  <c r="M60" i="1" s="1"/>
  <c r="N61" i="1" s="1"/>
  <c r="O62" i="1" s="1"/>
  <c r="P63" i="1" s="1"/>
  <c r="Q64" i="1" s="1"/>
  <c r="R65" i="1" s="1"/>
  <c r="S66" i="1" s="1"/>
  <c r="T67" i="1" s="1"/>
  <c r="U68" i="1" s="1"/>
  <c r="V69" i="1" s="1"/>
  <c r="W70" i="1" s="1"/>
  <c r="X71" i="1" s="1"/>
  <c r="Y72" i="1" s="1"/>
  <c r="Z73" i="1" s="1"/>
  <c r="AA74" i="1" s="1"/>
  <c r="AB75" i="1" s="1"/>
  <c r="AC76" i="1" s="1"/>
  <c r="AD77" i="1" s="1"/>
  <c r="AE78" i="1" s="1"/>
  <c r="AF79" i="1" s="1"/>
  <c r="AG80" i="1" s="1"/>
  <c r="AH81" i="1" s="1"/>
  <c r="AI82" i="1" s="1"/>
  <c r="AJ83" i="1" s="1"/>
  <c r="AK84" i="1" s="1"/>
  <c r="AL85" i="1" s="1"/>
  <c r="AM86" i="1" s="1"/>
  <c r="AN87" i="1" s="1"/>
  <c r="AU53" i="1"/>
  <c r="AQ53" i="1"/>
  <c r="AR53" i="1" s="1"/>
  <c r="AO53" i="1"/>
  <c r="F54" i="1" s="1"/>
  <c r="AS53" i="1"/>
  <c r="AT53" i="1" s="1"/>
  <c r="AU54" i="1" l="1"/>
  <c r="AO54" i="1"/>
  <c r="F55" i="1" s="1"/>
  <c r="G55" i="1"/>
  <c r="H56" i="1" s="1"/>
  <c r="I57" i="1" s="1"/>
  <c r="J58" i="1" s="1"/>
  <c r="K59" i="1" s="1"/>
  <c r="L60" i="1" s="1"/>
  <c r="M61" i="1" s="1"/>
  <c r="N62" i="1" s="1"/>
  <c r="O63" i="1" s="1"/>
  <c r="P64" i="1" s="1"/>
  <c r="Q65" i="1" s="1"/>
  <c r="R66" i="1" s="1"/>
  <c r="S67" i="1" s="1"/>
  <c r="T68" i="1" s="1"/>
  <c r="U69" i="1" s="1"/>
  <c r="V70" i="1" s="1"/>
  <c r="W71" i="1" s="1"/>
  <c r="X72" i="1" s="1"/>
  <c r="Y73" i="1" s="1"/>
  <c r="Z74" i="1" s="1"/>
  <c r="AA75" i="1" s="1"/>
  <c r="AB76" i="1" s="1"/>
  <c r="AC77" i="1" s="1"/>
  <c r="AD78" i="1" s="1"/>
  <c r="AE79" i="1" s="1"/>
  <c r="AF80" i="1" s="1"/>
  <c r="AG81" i="1" s="1"/>
  <c r="AH82" i="1" s="1"/>
  <c r="AI83" i="1" s="1"/>
  <c r="AJ84" i="1" s="1"/>
  <c r="AK85" i="1" s="1"/>
  <c r="AL86" i="1" s="1"/>
  <c r="AM87" i="1" s="1"/>
  <c r="AN88" i="1" s="1"/>
  <c r="AQ54" i="1"/>
  <c r="AR54" i="1" s="1"/>
  <c r="AS54" i="1"/>
  <c r="AT54" i="1" s="1"/>
  <c r="AP54" i="1"/>
  <c r="AQ55" i="1" l="1"/>
  <c r="AR55" i="1" s="1"/>
  <c r="AS55" i="1"/>
  <c r="AT55" i="1" s="1"/>
  <c r="G56" i="1"/>
  <c r="H57" i="1" s="1"/>
  <c r="I58" i="1" s="1"/>
  <c r="J59" i="1" s="1"/>
  <c r="K60" i="1" s="1"/>
  <c r="L61" i="1" s="1"/>
  <c r="M62" i="1" s="1"/>
  <c r="N63" i="1" s="1"/>
  <c r="O64" i="1" s="1"/>
  <c r="P65" i="1" s="1"/>
  <c r="Q66" i="1" s="1"/>
  <c r="R67" i="1" s="1"/>
  <c r="S68" i="1" s="1"/>
  <c r="T69" i="1" s="1"/>
  <c r="U70" i="1" s="1"/>
  <c r="V71" i="1" s="1"/>
  <c r="W72" i="1" s="1"/>
  <c r="X73" i="1" s="1"/>
  <c r="Y74" i="1" s="1"/>
  <c r="Z75" i="1" s="1"/>
  <c r="AA76" i="1" s="1"/>
  <c r="AB77" i="1" s="1"/>
  <c r="AC78" i="1" s="1"/>
  <c r="AD79" i="1" s="1"/>
  <c r="AE80" i="1" s="1"/>
  <c r="AF81" i="1" s="1"/>
  <c r="AG82" i="1" s="1"/>
  <c r="AH83" i="1" s="1"/>
  <c r="AI84" i="1" s="1"/>
  <c r="AJ85" i="1" s="1"/>
  <c r="AK86" i="1" s="1"/>
  <c r="AL87" i="1" s="1"/>
  <c r="AM88" i="1" s="1"/>
  <c r="AN89" i="1" s="1"/>
  <c r="AO55" i="1"/>
  <c r="F56" i="1" s="1"/>
  <c r="AP55" i="1"/>
  <c r="AU55" i="1"/>
  <c r="AQ56" i="1" l="1"/>
  <c r="AR56" i="1" s="1"/>
  <c r="AO56" i="1"/>
  <c r="F57" i="1" s="1"/>
  <c r="AS56" i="1"/>
  <c r="AT56" i="1" s="1"/>
  <c r="G57" i="1"/>
  <c r="H58" i="1" s="1"/>
  <c r="I59" i="1" s="1"/>
  <c r="J60" i="1" s="1"/>
  <c r="K61" i="1" s="1"/>
  <c r="L62" i="1" s="1"/>
  <c r="M63" i="1" s="1"/>
  <c r="N64" i="1" s="1"/>
  <c r="O65" i="1" s="1"/>
  <c r="P66" i="1" s="1"/>
  <c r="Q67" i="1" s="1"/>
  <c r="R68" i="1" s="1"/>
  <c r="S69" i="1" s="1"/>
  <c r="T70" i="1" s="1"/>
  <c r="U71" i="1" s="1"/>
  <c r="V72" i="1" s="1"/>
  <c r="W73" i="1" s="1"/>
  <c r="X74" i="1" s="1"/>
  <c r="Y75" i="1" s="1"/>
  <c r="Z76" i="1" s="1"/>
  <c r="AA77" i="1" s="1"/>
  <c r="AB78" i="1" s="1"/>
  <c r="AC79" i="1" s="1"/>
  <c r="AD80" i="1" s="1"/>
  <c r="AE81" i="1" s="1"/>
  <c r="AF82" i="1" s="1"/>
  <c r="AG83" i="1" s="1"/>
  <c r="AH84" i="1" s="1"/>
  <c r="AI85" i="1" s="1"/>
  <c r="AJ86" i="1" s="1"/>
  <c r="AK87" i="1" s="1"/>
  <c r="AL88" i="1" s="1"/>
  <c r="AM89" i="1" s="1"/>
  <c r="AN90" i="1" s="1"/>
  <c r="AP56" i="1"/>
  <c r="AU56" i="1"/>
  <c r="G58" i="1" l="1"/>
  <c r="H59" i="1" s="1"/>
  <c r="I60" i="1" s="1"/>
  <c r="J61" i="1" s="1"/>
  <c r="K62" i="1" s="1"/>
  <c r="L63" i="1" s="1"/>
  <c r="M64" i="1" s="1"/>
  <c r="N65" i="1" s="1"/>
  <c r="O66" i="1" s="1"/>
  <c r="P67" i="1" s="1"/>
  <c r="Q68" i="1" s="1"/>
  <c r="R69" i="1" s="1"/>
  <c r="S70" i="1" s="1"/>
  <c r="T71" i="1" s="1"/>
  <c r="U72" i="1" s="1"/>
  <c r="V73" i="1" s="1"/>
  <c r="W74" i="1" s="1"/>
  <c r="X75" i="1" s="1"/>
  <c r="Y76" i="1" s="1"/>
  <c r="Z77" i="1" s="1"/>
  <c r="AA78" i="1" s="1"/>
  <c r="AB79" i="1" s="1"/>
  <c r="AC80" i="1" s="1"/>
  <c r="AD81" i="1" s="1"/>
  <c r="AE82" i="1" s="1"/>
  <c r="AF83" i="1" s="1"/>
  <c r="AG84" i="1" s="1"/>
  <c r="AH85" i="1" s="1"/>
  <c r="AI86" i="1" s="1"/>
  <c r="AJ87" i="1" s="1"/>
  <c r="AK88" i="1" s="1"/>
  <c r="AL89" i="1" s="1"/>
  <c r="AM90" i="1" s="1"/>
  <c r="AN91" i="1" s="1"/>
  <c r="AS57" i="1"/>
  <c r="AT57" i="1" s="1"/>
  <c r="AP57" i="1"/>
  <c r="AU57" i="1"/>
  <c r="AO57" i="1"/>
  <c r="F58" i="1" s="1"/>
  <c r="AQ57" i="1"/>
  <c r="AR57" i="1" s="1"/>
  <c r="AP58" i="1" l="1"/>
  <c r="AO58" i="1"/>
  <c r="F59" i="1" s="1"/>
  <c r="AQ58" i="1"/>
  <c r="AR58" i="1" s="1"/>
  <c r="AS58" i="1"/>
  <c r="AT58" i="1" s="1"/>
  <c r="AU58" i="1"/>
  <c r="G59" i="1"/>
  <c r="H60" i="1" s="1"/>
  <c r="I61" i="1" s="1"/>
  <c r="J62" i="1" s="1"/>
  <c r="K63" i="1" s="1"/>
  <c r="L64" i="1" s="1"/>
  <c r="M65" i="1" s="1"/>
  <c r="N66" i="1" s="1"/>
  <c r="O67" i="1" s="1"/>
  <c r="P68" i="1" s="1"/>
  <c r="Q69" i="1" s="1"/>
  <c r="R70" i="1" s="1"/>
  <c r="S71" i="1" s="1"/>
  <c r="T72" i="1" s="1"/>
  <c r="U73" i="1" s="1"/>
  <c r="V74" i="1" s="1"/>
  <c r="W75" i="1" s="1"/>
  <c r="X76" i="1" s="1"/>
  <c r="Y77" i="1" s="1"/>
  <c r="Z78" i="1" s="1"/>
  <c r="AA79" i="1" s="1"/>
  <c r="AB80" i="1" s="1"/>
  <c r="AC81" i="1" s="1"/>
  <c r="AD82" i="1" s="1"/>
  <c r="AE83" i="1" s="1"/>
  <c r="AF84" i="1" s="1"/>
  <c r="AG85" i="1" s="1"/>
  <c r="AH86" i="1" s="1"/>
  <c r="AI87" i="1" s="1"/>
  <c r="AJ88" i="1" s="1"/>
  <c r="AK89" i="1" s="1"/>
  <c r="AL90" i="1" s="1"/>
  <c r="AM91" i="1" s="1"/>
  <c r="AN92" i="1" s="1"/>
  <c r="G60" i="1" l="1"/>
  <c r="H61" i="1" s="1"/>
  <c r="I62" i="1" s="1"/>
  <c r="J63" i="1" s="1"/>
  <c r="K64" i="1" s="1"/>
  <c r="L65" i="1" s="1"/>
  <c r="M66" i="1" s="1"/>
  <c r="N67" i="1" s="1"/>
  <c r="O68" i="1" s="1"/>
  <c r="P69" i="1" s="1"/>
  <c r="Q70" i="1" s="1"/>
  <c r="R71" i="1" s="1"/>
  <c r="S72" i="1" s="1"/>
  <c r="T73" i="1" s="1"/>
  <c r="U74" i="1" s="1"/>
  <c r="V75" i="1" s="1"/>
  <c r="W76" i="1" s="1"/>
  <c r="X77" i="1" s="1"/>
  <c r="Y78" i="1" s="1"/>
  <c r="Z79" i="1" s="1"/>
  <c r="AA80" i="1" s="1"/>
  <c r="AB81" i="1" s="1"/>
  <c r="AC82" i="1" s="1"/>
  <c r="AD83" i="1" s="1"/>
  <c r="AE84" i="1" s="1"/>
  <c r="AF85" i="1" s="1"/>
  <c r="AG86" i="1" s="1"/>
  <c r="AH87" i="1" s="1"/>
  <c r="AI88" i="1" s="1"/>
  <c r="AJ89" i="1" s="1"/>
  <c r="AK90" i="1" s="1"/>
  <c r="AL91" i="1" s="1"/>
  <c r="AM92" i="1" s="1"/>
  <c r="AN93" i="1" s="1"/>
  <c r="AP59" i="1"/>
  <c r="AS59" i="1"/>
  <c r="AT59" i="1" s="1"/>
  <c r="AU59" i="1"/>
  <c r="AQ59" i="1"/>
  <c r="AR59" i="1" s="1"/>
  <c r="AO59" i="1"/>
  <c r="F60" i="1" s="1"/>
  <c r="AQ60" i="1" l="1"/>
  <c r="AR60" i="1" s="1"/>
  <c r="AS60" i="1"/>
  <c r="AT60" i="1" s="1"/>
  <c r="G61" i="1"/>
  <c r="H62" i="1" s="1"/>
  <c r="I63" i="1" s="1"/>
  <c r="J64" i="1" s="1"/>
  <c r="K65" i="1" s="1"/>
  <c r="L66" i="1" s="1"/>
  <c r="M67" i="1" s="1"/>
  <c r="N68" i="1" s="1"/>
  <c r="O69" i="1" s="1"/>
  <c r="P70" i="1" s="1"/>
  <c r="Q71" i="1" s="1"/>
  <c r="R72" i="1" s="1"/>
  <c r="S73" i="1" s="1"/>
  <c r="T74" i="1" s="1"/>
  <c r="U75" i="1" s="1"/>
  <c r="V76" i="1" s="1"/>
  <c r="W77" i="1" s="1"/>
  <c r="X78" i="1" s="1"/>
  <c r="Y79" i="1" s="1"/>
  <c r="Z80" i="1" s="1"/>
  <c r="AA81" i="1" s="1"/>
  <c r="AB82" i="1" s="1"/>
  <c r="AC83" i="1" s="1"/>
  <c r="AD84" i="1" s="1"/>
  <c r="AE85" i="1" s="1"/>
  <c r="AF86" i="1" s="1"/>
  <c r="AG87" i="1" s="1"/>
  <c r="AH88" i="1" s="1"/>
  <c r="AI89" i="1" s="1"/>
  <c r="AJ90" i="1" s="1"/>
  <c r="AK91" i="1" s="1"/>
  <c r="AL92" i="1" s="1"/>
  <c r="AM93" i="1" s="1"/>
  <c r="AN94" i="1" s="1"/>
  <c r="AO60" i="1"/>
  <c r="F61" i="1" s="1"/>
  <c r="AP60" i="1"/>
  <c r="AU60" i="1"/>
  <c r="G62" i="1" l="1"/>
  <c r="H63" i="1" s="1"/>
  <c r="I64" i="1" s="1"/>
  <c r="J65" i="1" s="1"/>
  <c r="K66" i="1" s="1"/>
  <c r="L67" i="1" s="1"/>
  <c r="M68" i="1" s="1"/>
  <c r="N69" i="1" s="1"/>
  <c r="O70" i="1" s="1"/>
  <c r="P71" i="1" s="1"/>
  <c r="Q72" i="1" s="1"/>
  <c r="R73" i="1" s="1"/>
  <c r="S74" i="1" s="1"/>
  <c r="T75" i="1" s="1"/>
  <c r="U76" i="1" s="1"/>
  <c r="V77" i="1" s="1"/>
  <c r="W78" i="1" s="1"/>
  <c r="X79" i="1" s="1"/>
  <c r="Y80" i="1" s="1"/>
  <c r="Z81" i="1" s="1"/>
  <c r="AA82" i="1" s="1"/>
  <c r="AB83" i="1" s="1"/>
  <c r="AC84" i="1" s="1"/>
  <c r="AD85" i="1" s="1"/>
  <c r="AE86" i="1" s="1"/>
  <c r="AF87" i="1" s="1"/>
  <c r="AG88" i="1" s="1"/>
  <c r="AH89" i="1" s="1"/>
  <c r="AI90" i="1" s="1"/>
  <c r="AJ91" i="1" s="1"/>
  <c r="AK92" i="1" s="1"/>
  <c r="AL93" i="1" s="1"/>
  <c r="AM94" i="1" s="1"/>
  <c r="AN95" i="1" s="1"/>
  <c r="AQ61" i="1"/>
  <c r="AR61" i="1" s="1"/>
  <c r="AP61" i="1"/>
  <c r="AS61" i="1"/>
  <c r="AT61" i="1" s="1"/>
  <c r="AO61" i="1"/>
  <c r="F62" i="1" s="1"/>
  <c r="AU61" i="1"/>
  <c r="AS62" i="1" l="1"/>
  <c r="AT62" i="1" s="1"/>
  <c r="AU62" i="1"/>
  <c r="G63" i="1"/>
  <c r="H64" i="1" s="1"/>
  <c r="I65" i="1" s="1"/>
  <c r="J66" i="1" s="1"/>
  <c r="K67" i="1" s="1"/>
  <c r="L68" i="1" s="1"/>
  <c r="M69" i="1" s="1"/>
  <c r="N70" i="1" s="1"/>
  <c r="O71" i="1" s="1"/>
  <c r="P72" i="1" s="1"/>
  <c r="Q73" i="1" s="1"/>
  <c r="R74" i="1" s="1"/>
  <c r="S75" i="1" s="1"/>
  <c r="T76" i="1" s="1"/>
  <c r="U77" i="1" s="1"/>
  <c r="V78" i="1" s="1"/>
  <c r="W79" i="1" s="1"/>
  <c r="X80" i="1" s="1"/>
  <c r="Y81" i="1" s="1"/>
  <c r="Z82" i="1" s="1"/>
  <c r="AA83" i="1" s="1"/>
  <c r="AB84" i="1" s="1"/>
  <c r="AC85" i="1" s="1"/>
  <c r="AD86" i="1" s="1"/>
  <c r="AE87" i="1" s="1"/>
  <c r="AF88" i="1" s="1"/>
  <c r="AG89" i="1" s="1"/>
  <c r="AH90" i="1" s="1"/>
  <c r="AI91" i="1" s="1"/>
  <c r="AJ92" i="1" s="1"/>
  <c r="AK93" i="1" s="1"/>
  <c r="AL94" i="1" s="1"/>
  <c r="AM95" i="1" s="1"/>
  <c r="AN96" i="1" s="1"/>
  <c r="AO62" i="1"/>
  <c r="F63" i="1" s="1"/>
  <c r="AP62" i="1"/>
  <c r="AQ62" i="1"/>
  <c r="AR62" i="1" s="1"/>
  <c r="AP63" i="1" l="1"/>
  <c r="AQ63" i="1"/>
  <c r="AR63" i="1" s="1"/>
  <c r="AO63" i="1"/>
  <c r="F64" i="1" s="1"/>
  <c r="AU63" i="1"/>
  <c r="AS63" i="1"/>
  <c r="AT63" i="1" s="1"/>
  <c r="G64" i="1"/>
  <c r="H65" i="1" s="1"/>
  <c r="I66" i="1" s="1"/>
  <c r="J67" i="1" s="1"/>
  <c r="K68" i="1" s="1"/>
  <c r="L69" i="1" s="1"/>
  <c r="M70" i="1" s="1"/>
  <c r="N71" i="1" s="1"/>
  <c r="O72" i="1" s="1"/>
  <c r="P73" i="1" s="1"/>
  <c r="Q74" i="1" s="1"/>
  <c r="R75" i="1" s="1"/>
  <c r="S76" i="1" s="1"/>
  <c r="T77" i="1" s="1"/>
  <c r="U78" i="1" s="1"/>
  <c r="V79" i="1" s="1"/>
  <c r="W80" i="1" s="1"/>
  <c r="X81" i="1" s="1"/>
  <c r="Y82" i="1" s="1"/>
  <c r="Z83" i="1" s="1"/>
  <c r="AA84" i="1" s="1"/>
  <c r="AB85" i="1" s="1"/>
  <c r="AC86" i="1" s="1"/>
  <c r="AD87" i="1" s="1"/>
  <c r="AE88" i="1" s="1"/>
  <c r="AF89" i="1" s="1"/>
  <c r="AG90" i="1" s="1"/>
  <c r="AH91" i="1" s="1"/>
  <c r="AI92" i="1" s="1"/>
  <c r="AJ93" i="1" s="1"/>
  <c r="AK94" i="1" s="1"/>
  <c r="AL95" i="1" s="1"/>
  <c r="AM96" i="1" s="1"/>
  <c r="AN97" i="1" s="1"/>
  <c r="AU64" i="1" l="1"/>
  <c r="AP64" i="1"/>
  <c r="AQ64" i="1"/>
  <c r="AR64" i="1" s="1"/>
  <c r="AO64" i="1"/>
  <c r="F65" i="1" s="1"/>
  <c r="AS64" i="1"/>
  <c r="AT64" i="1" s="1"/>
  <c r="G65" i="1"/>
  <c r="H66" i="1" s="1"/>
  <c r="I67" i="1" s="1"/>
  <c r="J68" i="1" s="1"/>
  <c r="K69" i="1" s="1"/>
  <c r="L70" i="1" s="1"/>
  <c r="M71" i="1" s="1"/>
  <c r="N72" i="1" s="1"/>
  <c r="O73" i="1" s="1"/>
  <c r="P74" i="1" s="1"/>
  <c r="Q75" i="1" s="1"/>
  <c r="R76" i="1" s="1"/>
  <c r="S77" i="1" s="1"/>
  <c r="T78" i="1" s="1"/>
  <c r="U79" i="1" s="1"/>
  <c r="V80" i="1" s="1"/>
  <c r="W81" i="1" s="1"/>
  <c r="X82" i="1" s="1"/>
  <c r="Y83" i="1" s="1"/>
  <c r="Z84" i="1" s="1"/>
  <c r="AA85" i="1" s="1"/>
  <c r="AB86" i="1" s="1"/>
  <c r="AC87" i="1" s="1"/>
  <c r="AD88" i="1" s="1"/>
  <c r="AE89" i="1" s="1"/>
  <c r="AF90" i="1" s="1"/>
  <c r="AG91" i="1" s="1"/>
  <c r="AH92" i="1" s="1"/>
  <c r="AI93" i="1" s="1"/>
  <c r="AJ94" i="1" s="1"/>
  <c r="AK95" i="1" s="1"/>
  <c r="AL96" i="1" s="1"/>
  <c r="AM97" i="1" s="1"/>
  <c r="AN98" i="1" s="1"/>
  <c r="G66" i="1" l="1"/>
  <c r="H67" i="1" s="1"/>
  <c r="I68" i="1" s="1"/>
  <c r="J69" i="1" s="1"/>
  <c r="K70" i="1" s="1"/>
  <c r="L71" i="1" s="1"/>
  <c r="M72" i="1" s="1"/>
  <c r="N73" i="1" s="1"/>
  <c r="O74" i="1" s="1"/>
  <c r="P75" i="1" s="1"/>
  <c r="Q76" i="1" s="1"/>
  <c r="R77" i="1" s="1"/>
  <c r="S78" i="1" s="1"/>
  <c r="T79" i="1" s="1"/>
  <c r="U80" i="1" s="1"/>
  <c r="V81" i="1" s="1"/>
  <c r="W82" i="1" s="1"/>
  <c r="X83" i="1" s="1"/>
  <c r="Y84" i="1" s="1"/>
  <c r="Z85" i="1" s="1"/>
  <c r="AA86" i="1" s="1"/>
  <c r="AB87" i="1" s="1"/>
  <c r="AC88" i="1" s="1"/>
  <c r="AD89" i="1" s="1"/>
  <c r="AE90" i="1" s="1"/>
  <c r="AF91" i="1" s="1"/>
  <c r="AG92" i="1" s="1"/>
  <c r="AH93" i="1" s="1"/>
  <c r="AI94" i="1" s="1"/>
  <c r="AJ95" i="1" s="1"/>
  <c r="AK96" i="1" s="1"/>
  <c r="AL97" i="1" s="1"/>
  <c r="AM98" i="1" s="1"/>
  <c r="AN99" i="1" s="1"/>
  <c r="AQ65" i="1"/>
  <c r="AR65" i="1" s="1"/>
  <c r="AU65" i="1"/>
  <c r="AS65" i="1"/>
  <c r="AT65" i="1" s="1"/>
  <c r="AP65" i="1"/>
  <c r="AO65" i="1"/>
  <c r="F66" i="1" s="1"/>
  <c r="AS66" i="1" l="1"/>
  <c r="AT66" i="1" s="1"/>
  <c r="AQ66" i="1"/>
  <c r="AR66" i="1" s="1"/>
  <c r="G67" i="1"/>
  <c r="H68" i="1" s="1"/>
  <c r="I69" i="1" s="1"/>
  <c r="J70" i="1" s="1"/>
  <c r="K71" i="1" s="1"/>
  <c r="L72" i="1" s="1"/>
  <c r="M73" i="1" s="1"/>
  <c r="N74" i="1" s="1"/>
  <c r="O75" i="1" s="1"/>
  <c r="P76" i="1" s="1"/>
  <c r="Q77" i="1" s="1"/>
  <c r="R78" i="1" s="1"/>
  <c r="S79" i="1" s="1"/>
  <c r="T80" i="1" s="1"/>
  <c r="U81" i="1" s="1"/>
  <c r="V82" i="1" s="1"/>
  <c r="W83" i="1" s="1"/>
  <c r="X84" i="1" s="1"/>
  <c r="Y85" i="1" s="1"/>
  <c r="Z86" i="1" s="1"/>
  <c r="AA87" i="1" s="1"/>
  <c r="AB88" i="1" s="1"/>
  <c r="AC89" i="1" s="1"/>
  <c r="AD90" i="1" s="1"/>
  <c r="AE91" i="1" s="1"/>
  <c r="AF92" i="1" s="1"/>
  <c r="AG93" i="1" s="1"/>
  <c r="AH94" i="1" s="1"/>
  <c r="AI95" i="1" s="1"/>
  <c r="AJ96" i="1" s="1"/>
  <c r="AK97" i="1" s="1"/>
  <c r="AL98" i="1" s="1"/>
  <c r="AM99" i="1" s="1"/>
  <c r="AN100" i="1" s="1"/>
  <c r="AU66" i="1"/>
  <c r="AO66" i="1"/>
  <c r="F67" i="1" s="1"/>
  <c r="AP66" i="1"/>
  <c r="AS67" i="1" l="1"/>
  <c r="AT67" i="1" s="1"/>
  <c r="AP67" i="1"/>
  <c r="G68" i="1"/>
  <c r="H69" i="1" s="1"/>
  <c r="I70" i="1" s="1"/>
  <c r="J71" i="1" s="1"/>
  <c r="K72" i="1" s="1"/>
  <c r="L73" i="1" s="1"/>
  <c r="M74" i="1" s="1"/>
  <c r="N75" i="1" s="1"/>
  <c r="O76" i="1" s="1"/>
  <c r="P77" i="1" s="1"/>
  <c r="Q78" i="1" s="1"/>
  <c r="R79" i="1" s="1"/>
  <c r="S80" i="1" s="1"/>
  <c r="T81" i="1" s="1"/>
  <c r="U82" i="1" s="1"/>
  <c r="V83" i="1" s="1"/>
  <c r="W84" i="1" s="1"/>
  <c r="X85" i="1" s="1"/>
  <c r="Y86" i="1" s="1"/>
  <c r="Z87" i="1" s="1"/>
  <c r="AA88" i="1" s="1"/>
  <c r="AB89" i="1" s="1"/>
  <c r="AC90" i="1" s="1"/>
  <c r="AD91" i="1" s="1"/>
  <c r="AE92" i="1" s="1"/>
  <c r="AF93" i="1" s="1"/>
  <c r="AG94" i="1" s="1"/>
  <c r="AH95" i="1" s="1"/>
  <c r="AI96" i="1" s="1"/>
  <c r="AJ97" i="1" s="1"/>
  <c r="AK98" i="1" s="1"/>
  <c r="AL99" i="1" s="1"/>
  <c r="AM100" i="1" s="1"/>
  <c r="AN101" i="1" s="1"/>
  <c r="AQ67" i="1"/>
  <c r="AR67" i="1" s="1"/>
  <c r="AO67" i="1"/>
  <c r="F68" i="1" s="1"/>
  <c r="AU67" i="1"/>
  <c r="AP68" i="1" l="1"/>
  <c r="G69" i="1"/>
  <c r="H70" i="1" s="1"/>
  <c r="I71" i="1" s="1"/>
  <c r="J72" i="1" s="1"/>
  <c r="K73" i="1" s="1"/>
  <c r="L74" i="1" s="1"/>
  <c r="M75" i="1" s="1"/>
  <c r="N76" i="1" s="1"/>
  <c r="O77" i="1" s="1"/>
  <c r="P78" i="1" s="1"/>
  <c r="Q79" i="1" s="1"/>
  <c r="R80" i="1" s="1"/>
  <c r="S81" i="1" s="1"/>
  <c r="T82" i="1" s="1"/>
  <c r="U83" i="1" s="1"/>
  <c r="V84" i="1" s="1"/>
  <c r="W85" i="1" s="1"/>
  <c r="X86" i="1" s="1"/>
  <c r="Y87" i="1" s="1"/>
  <c r="Z88" i="1" s="1"/>
  <c r="AA89" i="1" s="1"/>
  <c r="AB90" i="1" s="1"/>
  <c r="AC91" i="1" s="1"/>
  <c r="AD92" i="1" s="1"/>
  <c r="AE93" i="1" s="1"/>
  <c r="AF94" i="1" s="1"/>
  <c r="AG95" i="1" s="1"/>
  <c r="AH96" i="1" s="1"/>
  <c r="AI97" i="1" s="1"/>
  <c r="AJ98" i="1" s="1"/>
  <c r="AK99" i="1" s="1"/>
  <c r="AL100" i="1" s="1"/>
  <c r="AM101" i="1" s="1"/>
  <c r="AN102" i="1" s="1"/>
  <c r="AU68" i="1"/>
  <c r="AQ68" i="1"/>
  <c r="AR68" i="1" s="1"/>
  <c r="AS68" i="1"/>
  <c r="AT68" i="1" s="1"/>
  <c r="AO68" i="1"/>
  <c r="F69" i="1" s="1"/>
  <c r="G70" i="1" l="1"/>
  <c r="H71" i="1" s="1"/>
  <c r="I72" i="1" s="1"/>
  <c r="J73" i="1" s="1"/>
  <c r="K74" i="1" s="1"/>
  <c r="L75" i="1" s="1"/>
  <c r="M76" i="1" s="1"/>
  <c r="N77" i="1" s="1"/>
  <c r="O78" i="1" s="1"/>
  <c r="P79" i="1" s="1"/>
  <c r="Q80" i="1" s="1"/>
  <c r="R81" i="1" s="1"/>
  <c r="S82" i="1" s="1"/>
  <c r="T83" i="1" s="1"/>
  <c r="U84" i="1" s="1"/>
  <c r="V85" i="1" s="1"/>
  <c r="W86" i="1" s="1"/>
  <c r="X87" i="1" s="1"/>
  <c r="Y88" i="1" s="1"/>
  <c r="Z89" i="1" s="1"/>
  <c r="AA90" i="1" s="1"/>
  <c r="AB91" i="1" s="1"/>
  <c r="AC92" i="1" s="1"/>
  <c r="AD93" i="1" s="1"/>
  <c r="AE94" i="1" s="1"/>
  <c r="AF95" i="1" s="1"/>
  <c r="AG96" i="1" s="1"/>
  <c r="AH97" i="1" s="1"/>
  <c r="AI98" i="1" s="1"/>
  <c r="AJ99" i="1" s="1"/>
  <c r="AK100" i="1" s="1"/>
  <c r="AL101" i="1" s="1"/>
  <c r="AM102" i="1" s="1"/>
  <c r="AN103" i="1" s="1"/>
  <c r="AP69" i="1"/>
  <c r="AS69" i="1"/>
  <c r="AT69" i="1" s="1"/>
  <c r="AU69" i="1"/>
  <c r="AO69" i="1"/>
  <c r="F70" i="1" s="1"/>
  <c r="AQ69" i="1"/>
  <c r="AR69" i="1" s="1"/>
  <c r="AQ70" i="1" l="1"/>
  <c r="AR70" i="1" s="1"/>
  <c r="AS70" i="1"/>
  <c r="AT70" i="1" s="1"/>
  <c r="AU70" i="1"/>
  <c r="G71" i="1"/>
  <c r="H72" i="1" s="1"/>
  <c r="I73" i="1" s="1"/>
  <c r="J74" i="1" s="1"/>
  <c r="K75" i="1" s="1"/>
  <c r="L76" i="1" s="1"/>
  <c r="M77" i="1" s="1"/>
  <c r="N78" i="1" s="1"/>
  <c r="O79" i="1" s="1"/>
  <c r="P80" i="1" s="1"/>
  <c r="Q81" i="1" s="1"/>
  <c r="R82" i="1" s="1"/>
  <c r="S83" i="1" s="1"/>
  <c r="T84" i="1" s="1"/>
  <c r="U85" i="1" s="1"/>
  <c r="V86" i="1" s="1"/>
  <c r="W87" i="1" s="1"/>
  <c r="X88" i="1" s="1"/>
  <c r="Y89" i="1" s="1"/>
  <c r="Z90" i="1" s="1"/>
  <c r="AA91" i="1" s="1"/>
  <c r="AB92" i="1" s="1"/>
  <c r="AC93" i="1" s="1"/>
  <c r="AD94" i="1" s="1"/>
  <c r="AE95" i="1" s="1"/>
  <c r="AF96" i="1" s="1"/>
  <c r="AG97" i="1" s="1"/>
  <c r="AH98" i="1" s="1"/>
  <c r="AI99" i="1" s="1"/>
  <c r="AJ100" i="1" s="1"/>
  <c r="AK101" i="1" s="1"/>
  <c r="AL102" i="1" s="1"/>
  <c r="AM103" i="1" s="1"/>
  <c r="AN104" i="1" s="1"/>
  <c r="AO70" i="1"/>
  <c r="F71" i="1" s="1"/>
  <c r="AP70" i="1"/>
  <c r="AP71" i="1" l="1"/>
  <c r="AO71" i="1"/>
  <c r="F72" i="1" s="1"/>
  <c r="G72" i="1"/>
  <c r="H73" i="1" s="1"/>
  <c r="I74" i="1" s="1"/>
  <c r="J75" i="1" s="1"/>
  <c r="K76" i="1" s="1"/>
  <c r="L77" i="1" s="1"/>
  <c r="M78" i="1" s="1"/>
  <c r="N79" i="1" s="1"/>
  <c r="O80" i="1" s="1"/>
  <c r="P81" i="1" s="1"/>
  <c r="Q82" i="1" s="1"/>
  <c r="R83" i="1" s="1"/>
  <c r="S84" i="1" s="1"/>
  <c r="T85" i="1" s="1"/>
  <c r="U86" i="1" s="1"/>
  <c r="V87" i="1" s="1"/>
  <c r="W88" i="1" s="1"/>
  <c r="X89" i="1" s="1"/>
  <c r="Y90" i="1" s="1"/>
  <c r="Z91" i="1" s="1"/>
  <c r="AA92" i="1" s="1"/>
  <c r="AB93" i="1" s="1"/>
  <c r="AC94" i="1" s="1"/>
  <c r="AD95" i="1" s="1"/>
  <c r="AE96" i="1" s="1"/>
  <c r="AF97" i="1" s="1"/>
  <c r="AG98" i="1" s="1"/>
  <c r="AH99" i="1" s="1"/>
  <c r="AI100" i="1" s="1"/>
  <c r="AJ101" i="1" s="1"/>
  <c r="AK102" i="1" s="1"/>
  <c r="AL103" i="1" s="1"/>
  <c r="AM104" i="1" s="1"/>
  <c r="AN105" i="1" s="1"/>
  <c r="AS71" i="1"/>
  <c r="AT71" i="1" s="1"/>
  <c r="AU71" i="1"/>
  <c r="AQ71" i="1"/>
  <c r="AR71" i="1" s="1"/>
  <c r="AS72" i="1" l="1"/>
  <c r="AT72" i="1" s="1"/>
  <c r="AQ72" i="1"/>
  <c r="AR72" i="1" s="1"/>
  <c r="AP72" i="1"/>
  <c r="G73" i="1"/>
  <c r="H74" i="1" s="1"/>
  <c r="I75" i="1" s="1"/>
  <c r="J76" i="1" s="1"/>
  <c r="K77" i="1" s="1"/>
  <c r="L78" i="1" s="1"/>
  <c r="M79" i="1" s="1"/>
  <c r="N80" i="1" s="1"/>
  <c r="O81" i="1" s="1"/>
  <c r="P82" i="1" s="1"/>
  <c r="Q83" i="1" s="1"/>
  <c r="R84" i="1" s="1"/>
  <c r="S85" i="1" s="1"/>
  <c r="T86" i="1" s="1"/>
  <c r="U87" i="1" s="1"/>
  <c r="V88" i="1" s="1"/>
  <c r="W89" i="1" s="1"/>
  <c r="X90" i="1" s="1"/>
  <c r="Y91" i="1" s="1"/>
  <c r="Z92" i="1" s="1"/>
  <c r="AA93" i="1" s="1"/>
  <c r="AB94" i="1" s="1"/>
  <c r="AC95" i="1" s="1"/>
  <c r="AD96" i="1" s="1"/>
  <c r="AE97" i="1" s="1"/>
  <c r="AF98" i="1" s="1"/>
  <c r="AG99" i="1" s="1"/>
  <c r="AH100" i="1" s="1"/>
  <c r="AI101" i="1" s="1"/>
  <c r="AJ102" i="1" s="1"/>
  <c r="AK103" i="1" s="1"/>
  <c r="AL104" i="1" s="1"/>
  <c r="AM105" i="1" s="1"/>
  <c r="AN106" i="1" s="1"/>
  <c r="AO72" i="1"/>
  <c r="F73" i="1" s="1"/>
  <c r="AU72" i="1"/>
  <c r="AS73" i="1" l="1"/>
  <c r="AT73" i="1" s="1"/>
  <c r="AU73" i="1"/>
  <c r="G74" i="1"/>
  <c r="H75" i="1" s="1"/>
  <c r="I76" i="1" s="1"/>
  <c r="J77" i="1" s="1"/>
  <c r="K78" i="1" s="1"/>
  <c r="L79" i="1" s="1"/>
  <c r="M80" i="1" s="1"/>
  <c r="N81" i="1" s="1"/>
  <c r="O82" i="1" s="1"/>
  <c r="P83" i="1" s="1"/>
  <c r="Q84" i="1" s="1"/>
  <c r="R85" i="1" s="1"/>
  <c r="S86" i="1" s="1"/>
  <c r="T87" i="1" s="1"/>
  <c r="U88" i="1" s="1"/>
  <c r="V89" i="1" s="1"/>
  <c r="W90" i="1" s="1"/>
  <c r="X91" i="1" s="1"/>
  <c r="Y92" i="1" s="1"/>
  <c r="Z93" i="1" s="1"/>
  <c r="AA94" i="1" s="1"/>
  <c r="AB95" i="1" s="1"/>
  <c r="AC96" i="1" s="1"/>
  <c r="AD97" i="1" s="1"/>
  <c r="AE98" i="1" s="1"/>
  <c r="AF99" i="1" s="1"/>
  <c r="AG100" i="1" s="1"/>
  <c r="AH101" i="1" s="1"/>
  <c r="AI102" i="1" s="1"/>
  <c r="AJ103" i="1" s="1"/>
  <c r="AK104" i="1" s="1"/>
  <c r="AL105" i="1" s="1"/>
  <c r="AM106" i="1" s="1"/>
  <c r="AN107" i="1" s="1"/>
  <c r="AO73" i="1"/>
  <c r="F74" i="1" s="1"/>
  <c r="AP73" i="1"/>
  <c r="AQ73" i="1"/>
  <c r="AR73" i="1" s="1"/>
  <c r="AP74" i="1" l="1"/>
  <c r="G75" i="1"/>
  <c r="H76" i="1" s="1"/>
  <c r="I77" i="1" s="1"/>
  <c r="J78" i="1" s="1"/>
  <c r="K79" i="1" s="1"/>
  <c r="L80" i="1" s="1"/>
  <c r="M81" i="1" s="1"/>
  <c r="N82" i="1" s="1"/>
  <c r="O83" i="1" s="1"/>
  <c r="P84" i="1" s="1"/>
  <c r="Q85" i="1" s="1"/>
  <c r="R86" i="1" s="1"/>
  <c r="S87" i="1" s="1"/>
  <c r="T88" i="1" s="1"/>
  <c r="U89" i="1" s="1"/>
  <c r="V90" i="1" s="1"/>
  <c r="W91" i="1" s="1"/>
  <c r="X92" i="1" s="1"/>
  <c r="Y93" i="1" s="1"/>
  <c r="Z94" i="1" s="1"/>
  <c r="AA95" i="1" s="1"/>
  <c r="AB96" i="1" s="1"/>
  <c r="AC97" i="1" s="1"/>
  <c r="AD98" i="1" s="1"/>
  <c r="AE99" i="1" s="1"/>
  <c r="AF100" i="1" s="1"/>
  <c r="AG101" i="1" s="1"/>
  <c r="AH102" i="1" s="1"/>
  <c r="AI103" i="1" s="1"/>
  <c r="AJ104" i="1" s="1"/>
  <c r="AK105" i="1" s="1"/>
  <c r="AL106" i="1" s="1"/>
  <c r="AM107" i="1" s="1"/>
  <c r="AN108" i="1" s="1"/>
  <c r="AS74" i="1"/>
  <c r="AT74" i="1" s="1"/>
  <c r="AU74" i="1"/>
  <c r="AQ74" i="1"/>
  <c r="AR74" i="1" s="1"/>
  <c r="AO74" i="1"/>
  <c r="F75" i="1" s="1"/>
  <c r="AS75" i="1" l="1"/>
  <c r="AT75" i="1" s="1"/>
  <c r="AO75" i="1"/>
  <c r="F76" i="1" s="1"/>
  <c r="AP75" i="1"/>
  <c r="AQ75" i="1"/>
  <c r="AR75" i="1" s="1"/>
  <c r="AU75" i="1"/>
  <c r="G76" i="1"/>
  <c r="H77" i="1" s="1"/>
  <c r="I78" i="1" s="1"/>
  <c r="J79" i="1" s="1"/>
  <c r="K80" i="1" s="1"/>
  <c r="L81" i="1" s="1"/>
  <c r="M82" i="1" s="1"/>
  <c r="N83" i="1" s="1"/>
  <c r="O84" i="1" s="1"/>
  <c r="P85" i="1" s="1"/>
  <c r="Q86" i="1" s="1"/>
  <c r="R87" i="1" s="1"/>
  <c r="S88" i="1" s="1"/>
  <c r="T89" i="1" s="1"/>
  <c r="U90" i="1" s="1"/>
  <c r="V91" i="1" s="1"/>
  <c r="W92" i="1" s="1"/>
  <c r="X93" i="1" s="1"/>
  <c r="Y94" i="1" s="1"/>
  <c r="Z95" i="1" s="1"/>
  <c r="AA96" i="1" s="1"/>
  <c r="AB97" i="1" s="1"/>
  <c r="AC98" i="1" s="1"/>
  <c r="AD99" i="1" s="1"/>
  <c r="AE100" i="1" s="1"/>
  <c r="AF101" i="1" s="1"/>
  <c r="AG102" i="1" s="1"/>
  <c r="AH103" i="1" s="1"/>
  <c r="AI104" i="1" s="1"/>
  <c r="AJ105" i="1" s="1"/>
  <c r="AK106" i="1" s="1"/>
  <c r="AL107" i="1" s="1"/>
  <c r="AM108" i="1" s="1"/>
  <c r="AN109" i="1" s="1"/>
  <c r="AO76" i="1" l="1"/>
  <c r="F77" i="1" s="1"/>
  <c r="AS76" i="1"/>
  <c r="AT76" i="1" s="1"/>
  <c r="AP76" i="1"/>
  <c r="AQ76" i="1"/>
  <c r="AR76" i="1" s="1"/>
  <c r="G77" i="1"/>
  <c r="H78" i="1" s="1"/>
  <c r="I79" i="1" s="1"/>
  <c r="J80" i="1" s="1"/>
  <c r="K81" i="1" s="1"/>
  <c r="L82" i="1" s="1"/>
  <c r="M83" i="1" s="1"/>
  <c r="N84" i="1" s="1"/>
  <c r="O85" i="1" s="1"/>
  <c r="P86" i="1" s="1"/>
  <c r="Q87" i="1" s="1"/>
  <c r="R88" i="1" s="1"/>
  <c r="S89" i="1" s="1"/>
  <c r="T90" i="1" s="1"/>
  <c r="U91" i="1" s="1"/>
  <c r="V92" i="1" s="1"/>
  <c r="W93" i="1" s="1"/>
  <c r="X94" i="1" s="1"/>
  <c r="Y95" i="1" s="1"/>
  <c r="Z96" i="1" s="1"/>
  <c r="AA97" i="1" s="1"/>
  <c r="AB98" i="1" s="1"/>
  <c r="AC99" i="1" s="1"/>
  <c r="AD100" i="1" s="1"/>
  <c r="AE101" i="1" s="1"/>
  <c r="AF102" i="1" s="1"/>
  <c r="AG103" i="1" s="1"/>
  <c r="AH104" i="1" s="1"/>
  <c r="AI105" i="1" s="1"/>
  <c r="AJ106" i="1" s="1"/>
  <c r="AK107" i="1" s="1"/>
  <c r="AL108" i="1" s="1"/>
  <c r="AM109" i="1" s="1"/>
  <c r="AN110" i="1" s="1"/>
  <c r="AU76" i="1"/>
  <c r="AS77" i="1" l="1"/>
  <c r="AT77" i="1" s="1"/>
  <c r="AU77" i="1"/>
  <c r="AP77" i="1"/>
  <c r="AQ77" i="1"/>
  <c r="AR77" i="1" s="1"/>
  <c r="AO77" i="1"/>
  <c r="F78" i="1" s="1"/>
  <c r="G78" i="1"/>
  <c r="H79" i="1" s="1"/>
  <c r="I80" i="1" s="1"/>
  <c r="J81" i="1" s="1"/>
  <c r="K82" i="1" s="1"/>
  <c r="L83" i="1" s="1"/>
  <c r="M84" i="1" s="1"/>
  <c r="N85" i="1" s="1"/>
  <c r="O86" i="1" s="1"/>
  <c r="P87" i="1" s="1"/>
  <c r="Q88" i="1" s="1"/>
  <c r="R89" i="1" s="1"/>
  <c r="S90" i="1" s="1"/>
  <c r="T91" i="1" s="1"/>
  <c r="U92" i="1" s="1"/>
  <c r="V93" i="1" s="1"/>
  <c r="W94" i="1" s="1"/>
  <c r="X95" i="1" s="1"/>
  <c r="Y96" i="1" s="1"/>
  <c r="Z97" i="1" s="1"/>
  <c r="AA98" i="1" s="1"/>
  <c r="AB99" i="1" s="1"/>
  <c r="AC100" i="1" s="1"/>
  <c r="AD101" i="1" s="1"/>
  <c r="AE102" i="1" s="1"/>
  <c r="AF103" i="1" s="1"/>
  <c r="AG104" i="1" s="1"/>
  <c r="AH105" i="1" s="1"/>
  <c r="AI106" i="1" s="1"/>
  <c r="AJ107" i="1" s="1"/>
  <c r="AK108" i="1" s="1"/>
  <c r="AL109" i="1" s="1"/>
  <c r="AM110" i="1" s="1"/>
  <c r="AN111" i="1" s="1"/>
  <c r="AP78" i="1" l="1"/>
  <c r="AQ78" i="1"/>
  <c r="AR78" i="1" s="1"/>
  <c r="G79" i="1"/>
  <c r="H80" i="1" s="1"/>
  <c r="I81" i="1" s="1"/>
  <c r="J82" i="1" s="1"/>
  <c r="K83" i="1" s="1"/>
  <c r="L84" i="1" s="1"/>
  <c r="M85" i="1" s="1"/>
  <c r="N86" i="1" s="1"/>
  <c r="O87" i="1" s="1"/>
  <c r="P88" i="1" s="1"/>
  <c r="Q89" i="1" s="1"/>
  <c r="R90" i="1" s="1"/>
  <c r="S91" i="1" s="1"/>
  <c r="T92" i="1" s="1"/>
  <c r="U93" i="1" s="1"/>
  <c r="V94" i="1" s="1"/>
  <c r="W95" i="1" s="1"/>
  <c r="X96" i="1" s="1"/>
  <c r="Y97" i="1" s="1"/>
  <c r="Z98" i="1" s="1"/>
  <c r="AA99" i="1" s="1"/>
  <c r="AB100" i="1" s="1"/>
  <c r="AC101" i="1" s="1"/>
  <c r="AD102" i="1" s="1"/>
  <c r="AE103" i="1" s="1"/>
  <c r="AF104" i="1" s="1"/>
  <c r="AG105" i="1" s="1"/>
  <c r="AH106" i="1" s="1"/>
  <c r="AI107" i="1" s="1"/>
  <c r="AJ108" i="1" s="1"/>
  <c r="AK109" i="1" s="1"/>
  <c r="AL110" i="1" s="1"/>
  <c r="AM111" i="1" s="1"/>
  <c r="AN112" i="1" s="1"/>
  <c r="AO78" i="1"/>
  <c r="F79" i="1" s="1"/>
  <c r="AS78" i="1"/>
  <c r="AT78" i="1" s="1"/>
  <c r="AU78" i="1"/>
  <c r="G80" i="1" l="1"/>
  <c r="H81" i="1" s="1"/>
  <c r="I82" i="1" s="1"/>
  <c r="J83" i="1" s="1"/>
  <c r="K84" i="1" s="1"/>
  <c r="L85" i="1" s="1"/>
  <c r="M86" i="1" s="1"/>
  <c r="N87" i="1" s="1"/>
  <c r="O88" i="1" s="1"/>
  <c r="P89" i="1" s="1"/>
  <c r="Q90" i="1" s="1"/>
  <c r="R91" i="1" s="1"/>
  <c r="S92" i="1" s="1"/>
  <c r="T93" i="1" s="1"/>
  <c r="U94" i="1" s="1"/>
  <c r="V95" i="1" s="1"/>
  <c r="W96" i="1" s="1"/>
  <c r="X97" i="1" s="1"/>
  <c r="Y98" i="1" s="1"/>
  <c r="Z99" i="1" s="1"/>
  <c r="AA100" i="1" s="1"/>
  <c r="AB101" i="1" s="1"/>
  <c r="AC102" i="1" s="1"/>
  <c r="AD103" i="1" s="1"/>
  <c r="AE104" i="1" s="1"/>
  <c r="AF105" i="1" s="1"/>
  <c r="AG106" i="1" s="1"/>
  <c r="AH107" i="1" s="1"/>
  <c r="AI108" i="1" s="1"/>
  <c r="AJ109" i="1" s="1"/>
  <c r="AK110" i="1" s="1"/>
  <c r="AL111" i="1" s="1"/>
  <c r="AM112" i="1" s="1"/>
  <c r="AN113" i="1" s="1"/>
  <c r="AO79" i="1"/>
  <c r="F80" i="1" s="1"/>
  <c r="AP79" i="1"/>
  <c r="AQ79" i="1"/>
  <c r="AR79" i="1" s="1"/>
  <c r="AU79" i="1"/>
  <c r="AS79" i="1"/>
  <c r="AT79" i="1" s="1"/>
  <c r="AP80" i="1" l="1"/>
  <c r="AU80" i="1"/>
  <c r="AS80" i="1"/>
  <c r="AT80" i="1" s="1"/>
  <c r="AQ80" i="1"/>
  <c r="AR80" i="1" s="1"/>
  <c r="AO80" i="1"/>
  <c r="F81" i="1" s="1"/>
  <c r="G81" i="1"/>
  <c r="H82" i="1" s="1"/>
  <c r="I83" i="1" s="1"/>
  <c r="J84" i="1" s="1"/>
  <c r="K85" i="1" s="1"/>
  <c r="L86" i="1" s="1"/>
  <c r="M87" i="1" s="1"/>
  <c r="N88" i="1" s="1"/>
  <c r="O89" i="1" s="1"/>
  <c r="P90" i="1" s="1"/>
  <c r="Q91" i="1" s="1"/>
  <c r="R92" i="1" s="1"/>
  <c r="S93" i="1" s="1"/>
  <c r="T94" i="1" s="1"/>
  <c r="U95" i="1" s="1"/>
  <c r="V96" i="1" s="1"/>
  <c r="W97" i="1" s="1"/>
  <c r="X98" i="1" s="1"/>
  <c r="Y99" i="1" s="1"/>
  <c r="Z100" i="1" s="1"/>
  <c r="AA101" i="1" s="1"/>
  <c r="AB102" i="1" s="1"/>
  <c r="AC103" i="1" s="1"/>
  <c r="AD104" i="1" s="1"/>
  <c r="AE105" i="1" s="1"/>
  <c r="AF106" i="1" s="1"/>
  <c r="AG107" i="1" s="1"/>
  <c r="AH108" i="1" s="1"/>
  <c r="AI109" i="1" s="1"/>
  <c r="AJ110" i="1" s="1"/>
  <c r="AK111" i="1" s="1"/>
  <c r="AL112" i="1" s="1"/>
  <c r="AM113" i="1" s="1"/>
  <c r="AN114" i="1" s="1"/>
  <c r="AU81" i="1" l="1"/>
  <c r="AP81" i="1"/>
  <c r="AS81" i="1"/>
  <c r="AT81" i="1" s="1"/>
  <c r="AO81" i="1"/>
  <c r="F82" i="1" s="1"/>
  <c r="AQ81" i="1"/>
  <c r="AR81" i="1" s="1"/>
  <c r="G82" i="1"/>
  <c r="H83" i="1" s="1"/>
  <c r="I84" i="1" s="1"/>
  <c r="J85" i="1" s="1"/>
  <c r="K86" i="1" s="1"/>
  <c r="L87" i="1" s="1"/>
  <c r="M88" i="1" s="1"/>
  <c r="N89" i="1" s="1"/>
  <c r="O90" i="1" s="1"/>
  <c r="P91" i="1" s="1"/>
  <c r="Q92" i="1" s="1"/>
  <c r="R93" i="1" s="1"/>
  <c r="S94" i="1" s="1"/>
  <c r="T95" i="1" s="1"/>
  <c r="U96" i="1" s="1"/>
  <c r="V97" i="1" s="1"/>
  <c r="W98" i="1" s="1"/>
  <c r="X99" i="1" s="1"/>
  <c r="Y100" i="1" s="1"/>
  <c r="Z101" i="1" s="1"/>
  <c r="AA102" i="1" s="1"/>
  <c r="AB103" i="1" s="1"/>
  <c r="AC104" i="1" s="1"/>
  <c r="AD105" i="1" s="1"/>
  <c r="AE106" i="1" s="1"/>
  <c r="AF107" i="1" s="1"/>
  <c r="AG108" i="1" s="1"/>
  <c r="AH109" i="1" s="1"/>
  <c r="AI110" i="1" s="1"/>
  <c r="AJ111" i="1" s="1"/>
  <c r="AK112" i="1" s="1"/>
  <c r="AL113" i="1" s="1"/>
  <c r="AM114" i="1" s="1"/>
  <c r="AN115" i="1" s="1"/>
  <c r="AS82" i="1" l="1"/>
  <c r="AT82" i="1" s="1"/>
  <c r="G83" i="1"/>
  <c r="H84" i="1" s="1"/>
  <c r="I85" i="1" s="1"/>
  <c r="J86" i="1" s="1"/>
  <c r="K87" i="1" s="1"/>
  <c r="L88" i="1" s="1"/>
  <c r="M89" i="1" s="1"/>
  <c r="N90" i="1" s="1"/>
  <c r="O91" i="1" s="1"/>
  <c r="P92" i="1" s="1"/>
  <c r="Q93" i="1" s="1"/>
  <c r="R94" i="1" s="1"/>
  <c r="S95" i="1" s="1"/>
  <c r="T96" i="1" s="1"/>
  <c r="U97" i="1" s="1"/>
  <c r="V98" i="1" s="1"/>
  <c r="W99" i="1" s="1"/>
  <c r="X100" i="1" s="1"/>
  <c r="Y101" i="1" s="1"/>
  <c r="Z102" i="1" s="1"/>
  <c r="AA103" i="1" s="1"/>
  <c r="AB104" i="1" s="1"/>
  <c r="AC105" i="1" s="1"/>
  <c r="AD106" i="1" s="1"/>
  <c r="AE107" i="1" s="1"/>
  <c r="AF108" i="1" s="1"/>
  <c r="AG109" i="1" s="1"/>
  <c r="AH110" i="1" s="1"/>
  <c r="AI111" i="1" s="1"/>
  <c r="AJ112" i="1" s="1"/>
  <c r="AK113" i="1" s="1"/>
  <c r="AL114" i="1" s="1"/>
  <c r="AM115" i="1" s="1"/>
  <c r="AN116" i="1" s="1"/>
  <c r="AO82" i="1"/>
  <c r="F83" i="1" s="1"/>
  <c r="AP82" i="1"/>
  <c r="AQ82" i="1"/>
  <c r="AR82" i="1" s="1"/>
  <c r="AU82" i="1"/>
  <c r="AQ83" i="1" l="1"/>
  <c r="AR83" i="1" s="1"/>
  <c r="G84" i="1"/>
  <c r="H85" i="1" s="1"/>
  <c r="I86" i="1" s="1"/>
  <c r="J87" i="1" s="1"/>
  <c r="K88" i="1" s="1"/>
  <c r="L89" i="1" s="1"/>
  <c r="M90" i="1" s="1"/>
  <c r="N91" i="1" s="1"/>
  <c r="O92" i="1" s="1"/>
  <c r="P93" i="1" s="1"/>
  <c r="Q94" i="1" s="1"/>
  <c r="R95" i="1" s="1"/>
  <c r="S96" i="1" s="1"/>
  <c r="T97" i="1" s="1"/>
  <c r="U98" i="1" s="1"/>
  <c r="V99" i="1" s="1"/>
  <c r="W100" i="1" s="1"/>
  <c r="X101" i="1" s="1"/>
  <c r="Y102" i="1" s="1"/>
  <c r="Z103" i="1" s="1"/>
  <c r="AA104" i="1" s="1"/>
  <c r="AB105" i="1" s="1"/>
  <c r="AC106" i="1" s="1"/>
  <c r="AD107" i="1" s="1"/>
  <c r="AE108" i="1" s="1"/>
  <c r="AF109" i="1" s="1"/>
  <c r="AG110" i="1" s="1"/>
  <c r="AH111" i="1" s="1"/>
  <c r="AI112" i="1" s="1"/>
  <c r="AJ113" i="1" s="1"/>
  <c r="AK114" i="1" s="1"/>
  <c r="AL115" i="1" s="1"/>
  <c r="AM116" i="1" s="1"/>
  <c r="AN117" i="1" s="1"/>
  <c r="AU83" i="1"/>
  <c r="AS83" i="1"/>
  <c r="AT83" i="1" s="1"/>
  <c r="AO83" i="1"/>
  <c r="F84" i="1" s="1"/>
  <c r="AP83" i="1"/>
  <c r="AU84" i="1" l="1"/>
  <c r="AP84" i="1"/>
  <c r="AQ84" i="1"/>
  <c r="AR84" i="1" s="1"/>
  <c r="G85" i="1"/>
  <c r="H86" i="1" s="1"/>
  <c r="I87" i="1" s="1"/>
  <c r="J88" i="1" s="1"/>
  <c r="K89" i="1" s="1"/>
  <c r="L90" i="1" s="1"/>
  <c r="M91" i="1" s="1"/>
  <c r="N92" i="1" s="1"/>
  <c r="O93" i="1" s="1"/>
  <c r="P94" i="1" s="1"/>
  <c r="Q95" i="1" s="1"/>
  <c r="R96" i="1" s="1"/>
  <c r="S97" i="1" s="1"/>
  <c r="T98" i="1" s="1"/>
  <c r="U99" i="1" s="1"/>
  <c r="V100" i="1" s="1"/>
  <c r="W101" i="1" s="1"/>
  <c r="X102" i="1" s="1"/>
  <c r="Y103" i="1" s="1"/>
  <c r="Z104" i="1" s="1"/>
  <c r="AA105" i="1" s="1"/>
  <c r="AB106" i="1" s="1"/>
  <c r="AC107" i="1" s="1"/>
  <c r="AD108" i="1" s="1"/>
  <c r="AE109" i="1" s="1"/>
  <c r="AF110" i="1" s="1"/>
  <c r="AG111" i="1" s="1"/>
  <c r="AH112" i="1" s="1"/>
  <c r="AI113" i="1" s="1"/>
  <c r="AJ114" i="1" s="1"/>
  <c r="AK115" i="1" s="1"/>
  <c r="AL116" i="1" s="1"/>
  <c r="AM117" i="1" s="1"/>
  <c r="AN118" i="1" s="1"/>
  <c r="AS84" i="1"/>
  <c r="AT84" i="1" s="1"/>
  <c r="AO84" i="1"/>
  <c r="F85" i="1" s="1"/>
  <c r="AP85" i="1" l="1"/>
  <c r="AS85" i="1"/>
  <c r="AT85" i="1" s="1"/>
  <c r="AO85" i="1"/>
  <c r="F86" i="1" s="1"/>
  <c r="AU85" i="1"/>
  <c r="AQ85" i="1"/>
  <c r="AR85" i="1" s="1"/>
  <c r="G86" i="1"/>
  <c r="H87" i="1" s="1"/>
  <c r="I88" i="1" s="1"/>
  <c r="J89" i="1" s="1"/>
  <c r="K90" i="1" s="1"/>
  <c r="L91" i="1" s="1"/>
  <c r="M92" i="1" s="1"/>
  <c r="N93" i="1" s="1"/>
  <c r="O94" i="1" s="1"/>
  <c r="P95" i="1" s="1"/>
  <c r="Q96" i="1" s="1"/>
  <c r="R97" i="1" s="1"/>
  <c r="S98" i="1" s="1"/>
  <c r="T99" i="1" s="1"/>
  <c r="U100" i="1" s="1"/>
  <c r="V101" i="1" s="1"/>
  <c r="W102" i="1" s="1"/>
  <c r="X103" i="1" s="1"/>
  <c r="Y104" i="1" s="1"/>
  <c r="Z105" i="1" s="1"/>
  <c r="AA106" i="1" s="1"/>
  <c r="AB107" i="1" s="1"/>
  <c r="AC108" i="1" s="1"/>
  <c r="AD109" i="1" s="1"/>
  <c r="AE110" i="1" s="1"/>
  <c r="AF111" i="1" s="1"/>
  <c r="AG112" i="1" s="1"/>
  <c r="AH113" i="1" s="1"/>
  <c r="AI114" i="1" s="1"/>
  <c r="AJ115" i="1" s="1"/>
  <c r="AK116" i="1" s="1"/>
  <c r="AL117" i="1" s="1"/>
  <c r="AM118" i="1" s="1"/>
  <c r="AN119" i="1" s="1"/>
  <c r="AU86" i="1" l="1"/>
  <c r="AP86" i="1"/>
  <c r="AQ86" i="1"/>
  <c r="AR86" i="1" s="1"/>
  <c r="AO86" i="1"/>
  <c r="F87" i="1" s="1"/>
  <c r="AS86" i="1"/>
  <c r="AT86" i="1" s="1"/>
  <c r="G87" i="1"/>
  <c r="H88" i="1" s="1"/>
  <c r="I89" i="1" s="1"/>
  <c r="J90" i="1" s="1"/>
  <c r="K91" i="1" s="1"/>
  <c r="L92" i="1" s="1"/>
  <c r="M93" i="1" s="1"/>
  <c r="N94" i="1" s="1"/>
  <c r="O95" i="1" s="1"/>
  <c r="P96" i="1" s="1"/>
  <c r="Q97" i="1" s="1"/>
  <c r="R98" i="1" s="1"/>
  <c r="S99" i="1" s="1"/>
  <c r="T100" i="1" s="1"/>
  <c r="U101" i="1" s="1"/>
  <c r="V102" i="1" s="1"/>
  <c r="W103" i="1" s="1"/>
  <c r="X104" i="1" s="1"/>
  <c r="Y105" i="1" s="1"/>
  <c r="Z106" i="1" s="1"/>
  <c r="AA107" i="1" s="1"/>
  <c r="AB108" i="1" s="1"/>
  <c r="AC109" i="1" s="1"/>
  <c r="AD110" i="1" s="1"/>
  <c r="AE111" i="1" s="1"/>
  <c r="AF112" i="1" s="1"/>
  <c r="AG113" i="1" s="1"/>
  <c r="AH114" i="1" s="1"/>
  <c r="AI115" i="1" s="1"/>
  <c r="AJ116" i="1" s="1"/>
  <c r="AK117" i="1" s="1"/>
  <c r="AL118" i="1" s="1"/>
  <c r="AM119" i="1" s="1"/>
  <c r="AN120" i="1" s="1"/>
  <c r="AU87" i="1" l="1"/>
  <c r="AQ87" i="1"/>
  <c r="AR87" i="1" s="1"/>
  <c r="AS87" i="1"/>
  <c r="AT87" i="1" s="1"/>
  <c r="AO87" i="1"/>
  <c r="F88" i="1" s="1"/>
  <c r="G88" i="1"/>
  <c r="H89" i="1" s="1"/>
  <c r="I90" i="1" s="1"/>
  <c r="J91" i="1" s="1"/>
  <c r="K92" i="1" s="1"/>
  <c r="L93" i="1" s="1"/>
  <c r="M94" i="1" s="1"/>
  <c r="N95" i="1" s="1"/>
  <c r="O96" i="1" s="1"/>
  <c r="P97" i="1" s="1"/>
  <c r="Q98" i="1" s="1"/>
  <c r="R99" i="1" s="1"/>
  <c r="S100" i="1" s="1"/>
  <c r="T101" i="1" s="1"/>
  <c r="U102" i="1" s="1"/>
  <c r="V103" i="1" s="1"/>
  <c r="W104" i="1" s="1"/>
  <c r="X105" i="1" s="1"/>
  <c r="Y106" i="1" s="1"/>
  <c r="Z107" i="1" s="1"/>
  <c r="AA108" i="1" s="1"/>
  <c r="AB109" i="1" s="1"/>
  <c r="AC110" i="1" s="1"/>
  <c r="AD111" i="1" s="1"/>
  <c r="AE112" i="1" s="1"/>
  <c r="AF113" i="1" s="1"/>
  <c r="AG114" i="1" s="1"/>
  <c r="AH115" i="1" s="1"/>
  <c r="AI116" i="1" s="1"/>
  <c r="AJ117" i="1" s="1"/>
  <c r="AK118" i="1" s="1"/>
  <c r="AL119" i="1" s="1"/>
  <c r="AM120" i="1" s="1"/>
  <c r="AN121" i="1" s="1"/>
  <c r="AP87" i="1"/>
  <c r="AO88" i="1" l="1"/>
  <c r="F89" i="1" s="1"/>
  <c r="G89" i="1"/>
  <c r="H90" i="1" s="1"/>
  <c r="I91" i="1" s="1"/>
  <c r="J92" i="1" s="1"/>
  <c r="K93" i="1" s="1"/>
  <c r="L94" i="1" s="1"/>
  <c r="M95" i="1" s="1"/>
  <c r="N96" i="1" s="1"/>
  <c r="O97" i="1" s="1"/>
  <c r="P98" i="1" s="1"/>
  <c r="Q99" i="1" s="1"/>
  <c r="R100" i="1" s="1"/>
  <c r="S101" i="1" s="1"/>
  <c r="T102" i="1" s="1"/>
  <c r="U103" i="1" s="1"/>
  <c r="V104" i="1" s="1"/>
  <c r="W105" i="1" s="1"/>
  <c r="X106" i="1" s="1"/>
  <c r="Y107" i="1" s="1"/>
  <c r="Z108" i="1" s="1"/>
  <c r="AA109" i="1" s="1"/>
  <c r="AB110" i="1" s="1"/>
  <c r="AC111" i="1" s="1"/>
  <c r="AD112" i="1" s="1"/>
  <c r="AE113" i="1" s="1"/>
  <c r="AF114" i="1" s="1"/>
  <c r="AG115" i="1" s="1"/>
  <c r="AH116" i="1" s="1"/>
  <c r="AI117" i="1" s="1"/>
  <c r="AJ118" i="1" s="1"/>
  <c r="AK119" i="1" s="1"/>
  <c r="AL120" i="1" s="1"/>
  <c r="AM121" i="1" s="1"/>
  <c r="AN122" i="1" s="1"/>
  <c r="AU88" i="1"/>
  <c r="AS88" i="1"/>
  <c r="AT88" i="1" s="1"/>
  <c r="AQ88" i="1"/>
  <c r="AR88" i="1" s="1"/>
  <c r="AP88" i="1"/>
  <c r="G90" i="1" l="1"/>
  <c r="H91" i="1" s="1"/>
  <c r="I92" i="1" s="1"/>
  <c r="J93" i="1" s="1"/>
  <c r="K94" i="1" s="1"/>
  <c r="L95" i="1" s="1"/>
  <c r="M96" i="1" s="1"/>
  <c r="N97" i="1" s="1"/>
  <c r="O98" i="1" s="1"/>
  <c r="P99" i="1" s="1"/>
  <c r="Q100" i="1" s="1"/>
  <c r="R101" i="1" s="1"/>
  <c r="S102" i="1" s="1"/>
  <c r="T103" i="1" s="1"/>
  <c r="U104" i="1" s="1"/>
  <c r="V105" i="1" s="1"/>
  <c r="W106" i="1" s="1"/>
  <c r="X107" i="1" s="1"/>
  <c r="Y108" i="1" s="1"/>
  <c r="Z109" i="1" s="1"/>
  <c r="AA110" i="1" s="1"/>
  <c r="AB111" i="1" s="1"/>
  <c r="AC112" i="1" s="1"/>
  <c r="AD113" i="1" s="1"/>
  <c r="AE114" i="1" s="1"/>
  <c r="AF115" i="1" s="1"/>
  <c r="AG116" i="1" s="1"/>
  <c r="AH117" i="1" s="1"/>
  <c r="AI118" i="1" s="1"/>
  <c r="AJ119" i="1" s="1"/>
  <c r="AK120" i="1" s="1"/>
  <c r="AL121" i="1" s="1"/>
  <c r="AM122" i="1" s="1"/>
  <c r="AN123" i="1" s="1"/>
  <c r="AS89" i="1"/>
  <c r="AT89" i="1" s="1"/>
  <c r="AP89" i="1"/>
  <c r="AQ89" i="1"/>
  <c r="AR89" i="1" s="1"/>
  <c r="AO89" i="1"/>
  <c r="F90" i="1" s="1"/>
  <c r="AU89" i="1"/>
  <c r="AQ90" i="1" l="1"/>
  <c r="AR90" i="1" s="1"/>
  <c r="AS90" i="1"/>
  <c r="AT90" i="1" s="1"/>
  <c r="AO90" i="1"/>
  <c r="F91" i="1" s="1"/>
  <c r="G91" i="1"/>
  <c r="H92" i="1" s="1"/>
  <c r="I93" i="1" s="1"/>
  <c r="J94" i="1" s="1"/>
  <c r="K95" i="1" s="1"/>
  <c r="L96" i="1" s="1"/>
  <c r="M97" i="1" s="1"/>
  <c r="N98" i="1" s="1"/>
  <c r="O99" i="1" s="1"/>
  <c r="P100" i="1" s="1"/>
  <c r="Q101" i="1" s="1"/>
  <c r="R102" i="1" s="1"/>
  <c r="S103" i="1" s="1"/>
  <c r="T104" i="1" s="1"/>
  <c r="U105" i="1" s="1"/>
  <c r="V106" i="1" s="1"/>
  <c r="W107" i="1" s="1"/>
  <c r="X108" i="1" s="1"/>
  <c r="Y109" i="1" s="1"/>
  <c r="Z110" i="1" s="1"/>
  <c r="AA111" i="1" s="1"/>
  <c r="AB112" i="1" s="1"/>
  <c r="AC113" i="1" s="1"/>
  <c r="AD114" i="1" s="1"/>
  <c r="AE115" i="1" s="1"/>
  <c r="AF116" i="1" s="1"/>
  <c r="AG117" i="1" s="1"/>
  <c r="AH118" i="1" s="1"/>
  <c r="AI119" i="1" s="1"/>
  <c r="AJ120" i="1" s="1"/>
  <c r="AK121" i="1" s="1"/>
  <c r="AL122" i="1" s="1"/>
  <c r="AM123" i="1" s="1"/>
  <c r="AN124" i="1" s="1"/>
  <c r="AP90" i="1"/>
  <c r="AU90" i="1"/>
  <c r="AO91" i="1" l="1"/>
  <c r="F92" i="1" s="1"/>
  <c r="AP91" i="1"/>
  <c r="AQ91" i="1"/>
  <c r="AR91" i="1" s="1"/>
  <c r="AS91" i="1"/>
  <c r="AT91" i="1" s="1"/>
  <c r="AU91" i="1"/>
  <c r="G92" i="1"/>
  <c r="H93" i="1" s="1"/>
  <c r="I94" i="1" s="1"/>
  <c r="J95" i="1" s="1"/>
  <c r="K96" i="1" s="1"/>
  <c r="L97" i="1" s="1"/>
  <c r="M98" i="1" s="1"/>
  <c r="N99" i="1" s="1"/>
  <c r="O100" i="1" s="1"/>
  <c r="P101" i="1" s="1"/>
  <c r="Q102" i="1" s="1"/>
  <c r="R103" i="1" s="1"/>
  <c r="S104" i="1" s="1"/>
  <c r="T105" i="1" s="1"/>
  <c r="U106" i="1" s="1"/>
  <c r="V107" i="1" s="1"/>
  <c r="W108" i="1" s="1"/>
  <c r="X109" i="1" s="1"/>
  <c r="Y110" i="1" s="1"/>
  <c r="Z111" i="1" s="1"/>
  <c r="AA112" i="1" s="1"/>
  <c r="AB113" i="1" s="1"/>
  <c r="AC114" i="1" s="1"/>
  <c r="AD115" i="1" s="1"/>
  <c r="AE116" i="1" s="1"/>
  <c r="AF117" i="1" s="1"/>
  <c r="AG118" i="1" s="1"/>
  <c r="AH119" i="1" s="1"/>
  <c r="AI120" i="1" s="1"/>
  <c r="AJ121" i="1" s="1"/>
  <c r="AK122" i="1" s="1"/>
  <c r="AL123" i="1" s="1"/>
  <c r="AM124" i="1" s="1"/>
  <c r="AN125" i="1" s="1"/>
  <c r="AS92" i="1" l="1"/>
  <c r="AT92" i="1" s="1"/>
  <c r="AP92" i="1"/>
  <c r="AQ92" i="1"/>
  <c r="AR92" i="1" s="1"/>
  <c r="AU92" i="1"/>
  <c r="G93" i="1"/>
  <c r="H94" i="1" s="1"/>
  <c r="I95" i="1" s="1"/>
  <c r="J96" i="1" s="1"/>
  <c r="K97" i="1" s="1"/>
  <c r="L98" i="1" s="1"/>
  <c r="M99" i="1" s="1"/>
  <c r="N100" i="1" s="1"/>
  <c r="O101" i="1" s="1"/>
  <c r="P102" i="1" s="1"/>
  <c r="Q103" i="1" s="1"/>
  <c r="R104" i="1" s="1"/>
  <c r="S105" i="1" s="1"/>
  <c r="T106" i="1" s="1"/>
  <c r="U107" i="1" s="1"/>
  <c r="V108" i="1" s="1"/>
  <c r="W109" i="1" s="1"/>
  <c r="X110" i="1" s="1"/>
  <c r="Y111" i="1" s="1"/>
  <c r="Z112" i="1" s="1"/>
  <c r="AA113" i="1" s="1"/>
  <c r="AB114" i="1" s="1"/>
  <c r="AC115" i="1" s="1"/>
  <c r="AD116" i="1" s="1"/>
  <c r="AE117" i="1" s="1"/>
  <c r="AF118" i="1" s="1"/>
  <c r="AG119" i="1" s="1"/>
  <c r="AH120" i="1" s="1"/>
  <c r="AI121" i="1" s="1"/>
  <c r="AJ122" i="1" s="1"/>
  <c r="AK123" i="1" s="1"/>
  <c r="AL124" i="1" s="1"/>
  <c r="AM125" i="1" s="1"/>
  <c r="AN126" i="1" s="1"/>
  <c r="AO92" i="1"/>
  <c r="F93" i="1" s="1"/>
  <c r="AU93" i="1" l="1"/>
  <c r="G94" i="1"/>
  <c r="H95" i="1" s="1"/>
  <c r="I96" i="1" s="1"/>
  <c r="J97" i="1" s="1"/>
  <c r="K98" i="1" s="1"/>
  <c r="L99" i="1" s="1"/>
  <c r="M100" i="1" s="1"/>
  <c r="N101" i="1" s="1"/>
  <c r="O102" i="1" s="1"/>
  <c r="P103" i="1" s="1"/>
  <c r="Q104" i="1" s="1"/>
  <c r="R105" i="1" s="1"/>
  <c r="S106" i="1" s="1"/>
  <c r="T107" i="1" s="1"/>
  <c r="U108" i="1" s="1"/>
  <c r="V109" i="1" s="1"/>
  <c r="W110" i="1" s="1"/>
  <c r="X111" i="1" s="1"/>
  <c r="Y112" i="1" s="1"/>
  <c r="Z113" i="1" s="1"/>
  <c r="AA114" i="1" s="1"/>
  <c r="AB115" i="1" s="1"/>
  <c r="AC116" i="1" s="1"/>
  <c r="AD117" i="1" s="1"/>
  <c r="AE118" i="1" s="1"/>
  <c r="AF119" i="1" s="1"/>
  <c r="AG120" i="1" s="1"/>
  <c r="AH121" i="1" s="1"/>
  <c r="AI122" i="1" s="1"/>
  <c r="AJ123" i="1" s="1"/>
  <c r="AK124" i="1" s="1"/>
  <c r="AL125" i="1" s="1"/>
  <c r="AM126" i="1" s="1"/>
  <c r="AN127" i="1" s="1"/>
  <c r="AS93" i="1"/>
  <c r="AT93" i="1" s="1"/>
  <c r="AQ93" i="1"/>
  <c r="AR93" i="1" s="1"/>
  <c r="AO93" i="1"/>
  <c r="F94" i="1" s="1"/>
  <c r="AP93" i="1"/>
  <c r="AP94" i="1" l="1"/>
  <c r="AQ94" i="1"/>
  <c r="AR94" i="1" s="1"/>
  <c r="G95" i="1"/>
  <c r="H96" i="1" s="1"/>
  <c r="I97" i="1" s="1"/>
  <c r="J98" i="1" s="1"/>
  <c r="K99" i="1" s="1"/>
  <c r="L100" i="1" s="1"/>
  <c r="M101" i="1" s="1"/>
  <c r="N102" i="1" s="1"/>
  <c r="O103" i="1" s="1"/>
  <c r="P104" i="1" s="1"/>
  <c r="Q105" i="1" s="1"/>
  <c r="R106" i="1" s="1"/>
  <c r="S107" i="1" s="1"/>
  <c r="T108" i="1" s="1"/>
  <c r="U109" i="1" s="1"/>
  <c r="V110" i="1" s="1"/>
  <c r="W111" i="1" s="1"/>
  <c r="X112" i="1" s="1"/>
  <c r="Y113" i="1" s="1"/>
  <c r="Z114" i="1" s="1"/>
  <c r="AA115" i="1" s="1"/>
  <c r="AB116" i="1" s="1"/>
  <c r="AC117" i="1" s="1"/>
  <c r="AD118" i="1" s="1"/>
  <c r="AE119" i="1" s="1"/>
  <c r="AF120" i="1" s="1"/>
  <c r="AG121" i="1" s="1"/>
  <c r="AH122" i="1" s="1"/>
  <c r="AI123" i="1" s="1"/>
  <c r="AJ124" i="1" s="1"/>
  <c r="AK125" i="1" s="1"/>
  <c r="AL126" i="1" s="1"/>
  <c r="AM127" i="1" s="1"/>
  <c r="AN128" i="1" s="1"/>
  <c r="AO94" i="1"/>
  <c r="F95" i="1" s="1"/>
  <c r="AU94" i="1"/>
  <c r="AS94" i="1"/>
  <c r="AT94" i="1" s="1"/>
  <c r="AS95" i="1" l="1"/>
  <c r="AT95" i="1" s="1"/>
  <c r="G96" i="1"/>
  <c r="H97" i="1" s="1"/>
  <c r="I98" i="1" s="1"/>
  <c r="J99" i="1" s="1"/>
  <c r="K100" i="1" s="1"/>
  <c r="L101" i="1" s="1"/>
  <c r="M102" i="1" s="1"/>
  <c r="N103" i="1" s="1"/>
  <c r="O104" i="1" s="1"/>
  <c r="P105" i="1" s="1"/>
  <c r="Q106" i="1" s="1"/>
  <c r="R107" i="1" s="1"/>
  <c r="S108" i="1" s="1"/>
  <c r="T109" i="1" s="1"/>
  <c r="U110" i="1" s="1"/>
  <c r="V111" i="1" s="1"/>
  <c r="W112" i="1" s="1"/>
  <c r="X113" i="1" s="1"/>
  <c r="Y114" i="1" s="1"/>
  <c r="Z115" i="1" s="1"/>
  <c r="AA116" i="1" s="1"/>
  <c r="AB117" i="1" s="1"/>
  <c r="AC118" i="1" s="1"/>
  <c r="AD119" i="1" s="1"/>
  <c r="AE120" i="1" s="1"/>
  <c r="AF121" i="1" s="1"/>
  <c r="AG122" i="1" s="1"/>
  <c r="AH123" i="1" s="1"/>
  <c r="AI124" i="1" s="1"/>
  <c r="AJ125" i="1" s="1"/>
  <c r="AK126" i="1" s="1"/>
  <c r="AL127" i="1" s="1"/>
  <c r="AM128" i="1" s="1"/>
  <c r="AN129" i="1" s="1"/>
  <c r="AO95" i="1"/>
  <c r="F96" i="1" s="1"/>
  <c r="AU95" i="1"/>
  <c r="AP95" i="1"/>
  <c r="AQ95" i="1"/>
  <c r="AR95" i="1" s="1"/>
  <c r="AP96" i="1" l="1"/>
  <c r="AQ96" i="1"/>
  <c r="AR96" i="1" s="1"/>
  <c r="AU96" i="1"/>
  <c r="AS96" i="1"/>
  <c r="AT96" i="1" s="1"/>
  <c r="G97" i="1"/>
  <c r="H98" i="1" s="1"/>
  <c r="I99" i="1" s="1"/>
  <c r="J100" i="1" s="1"/>
  <c r="K101" i="1" s="1"/>
  <c r="L102" i="1" s="1"/>
  <c r="M103" i="1" s="1"/>
  <c r="N104" i="1" s="1"/>
  <c r="O105" i="1" s="1"/>
  <c r="P106" i="1" s="1"/>
  <c r="Q107" i="1" s="1"/>
  <c r="R108" i="1" s="1"/>
  <c r="S109" i="1" s="1"/>
  <c r="T110" i="1" s="1"/>
  <c r="U111" i="1" s="1"/>
  <c r="V112" i="1" s="1"/>
  <c r="W113" i="1" s="1"/>
  <c r="X114" i="1" s="1"/>
  <c r="Y115" i="1" s="1"/>
  <c r="Z116" i="1" s="1"/>
  <c r="AA117" i="1" s="1"/>
  <c r="AB118" i="1" s="1"/>
  <c r="AC119" i="1" s="1"/>
  <c r="AD120" i="1" s="1"/>
  <c r="AE121" i="1" s="1"/>
  <c r="AF122" i="1" s="1"/>
  <c r="AG123" i="1" s="1"/>
  <c r="AH124" i="1" s="1"/>
  <c r="AI125" i="1" s="1"/>
  <c r="AJ126" i="1" s="1"/>
  <c r="AK127" i="1" s="1"/>
  <c r="AL128" i="1" s="1"/>
  <c r="AM129" i="1" s="1"/>
  <c r="AO96" i="1"/>
  <c r="F97" i="1" s="1"/>
  <c r="AU97" i="1" l="1"/>
  <c r="AO97" i="1"/>
  <c r="F98" i="1" s="1"/>
  <c r="G98" i="1"/>
  <c r="H99" i="1" s="1"/>
  <c r="I100" i="1" s="1"/>
  <c r="J101" i="1" s="1"/>
  <c r="K102" i="1" s="1"/>
  <c r="L103" i="1" s="1"/>
  <c r="M104" i="1" s="1"/>
  <c r="N105" i="1" s="1"/>
  <c r="O106" i="1" s="1"/>
  <c r="P107" i="1" s="1"/>
  <c r="Q108" i="1" s="1"/>
  <c r="R109" i="1" s="1"/>
  <c r="S110" i="1" s="1"/>
  <c r="T111" i="1" s="1"/>
  <c r="U112" i="1" s="1"/>
  <c r="V113" i="1" s="1"/>
  <c r="W114" i="1" s="1"/>
  <c r="X115" i="1" s="1"/>
  <c r="Y116" i="1" s="1"/>
  <c r="Z117" i="1" s="1"/>
  <c r="AA118" i="1" s="1"/>
  <c r="AB119" i="1" s="1"/>
  <c r="AC120" i="1" s="1"/>
  <c r="AD121" i="1" s="1"/>
  <c r="AE122" i="1" s="1"/>
  <c r="AF123" i="1" s="1"/>
  <c r="AG124" i="1" s="1"/>
  <c r="AH125" i="1" s="1"/>
  <c r="AI126" i="1" s="1"/>
  <c r="AJ127" i="1" s="1"/>
  <c r="AK128" i="1" s="1"/>
  <c r="AL129" i="1" s="1"/>
  <c r="AQ97" i="1"/>
  <c r="AR97" i="1" s="1"/>
  <c r="AS97" i="1"/>
  <c r="AT97" i="1" s="1"/>
  <c r="AP97" i="1"/>
  <c r="AS98" i="1" l="1"/>
  <c r="AT98" i="1" s="1"/>
  <c r="AU98" i="1"/>
  <c r="AO98" i="1"/>
  <c r="F99" i="1" s="1"/>
  <c r="AP98" i="1"/>
  <c r="G99" i="1"/>
  <c r="H100" i="1" s="1"/>
  <c r="I101" i="1" s="1"/>
  <c r="J102" i="1" s="1"/>
  <c r="K103" i="1" s="1"/>
  <c r="L104" i="1" s="1"/>
  <c r="M105" i="1" s="1"/>
  <c r="N106" i="1" s="1"/>
  <c r="O107" i="1" s="1"/>
  <c r="P108" i="1" s="1"/>
  <c r="Q109" i="1" s="1"/>
  <c r="R110" i="1" s="1"/>
  <c r="S111" i="1" s="1"/>
  <c r="T112" i="1" s="1"/>
  <c r="U113" i="1" s="1"/>
  <c r="V114" i="1" s="1"/>
  <c r="W115" i="1" s="1"/>
  <c r="X116" i="1" s="1"/>
  <c r="Y117" i="1" s="1"/>
  <c r="Z118" i="1" s="1"/>
  <c r="AA119" i="1" s="1"/>
  <c r="AB120" i="1" s="1"/>
  <c r="AC121" i="1" s="1"/>
  <c r="AD122" i="1" s="1"/>
  <c r="AE123" i="1" s="1"/>
  <c r="AF124" i="1" s="1"/>
  <c r="AG125" i="1" s="1"/>
  <c r="AH126" i="1" s="1"/>
  <c r="AI127" i="1" s="1"/>
  <c r="AJ128" i="1" s="1"/>
  <c r="AK129" i="1" s="1"/>
  <c r="AQ98" i="1"/>
  <c r="AR98" i="1" s="1"/>
  <c r="AQ99" i="1" l="1"/>
  <c r="AR99" i="1" s="1"/>
  <c r="AS99" i="1"/>
  <c r="AT99" i="1" s="1"/>
  <c r="G100" i="1"/>
  <c r="H101" i="1" s="1"/>
  <c r="I102" i="1" s="1"/>
  <c r="J103" i="1" s="1"/>
  <c r="K104" i="1" s="1"/>
  <c r="L105" i="1" s="1"/>
  <c r="M106" i="1" s="1"/>
  <c r="N107" i="1" s="1"/>
  <c r="O108" i="1" s="1"/>
  <c r="P109" i="1" s="1"/>
  <c r="Q110" i="1" s="1"/>
  <c r="R111" i="1" s="1"/>
  <c r="S112" i="1" s="1"/>
  <c r="T113" i="1" s="1"/>
  <c r="U114" i="1" s="1"/>
  <c r="V115" i="1" s="1"/>
  <c r="W116" i="1" s="1"/>
  <c r="X117" i="1" s="1"/>
  <c r="Y118" i="1" s="1"/>
  <c r="Z119" i="1" s="1"/>
  <c r="AA120" i="1" s="1"/>
  <c r="AB121" i="1" s="1"/>
  <c r="AC122" i="1" s="1"/>
  <c r="AD123" i="1" s="1"/>
  <c r="AE124" i="1" s="1"/>
  <c r="AF125" i="1" s="1"/>
  <c r="AG126" i="1" s="1"/>
  <c r="AH127" i="1" s="1"/>
  <c r="AI128" i="1" s="1"/>
  <c r="AJ129" i="1" s="1"/>
  <c r="AU99" i="1"/>
  <c r="AO99" i="1"/>
  <c r="F100" i="1" s="1"/>
  <c r="AP99" i="1"/>
  <c r="AO100" i="1" l="1"/>
  <c r="F101" i="1" s="1"/>
  <c r="G101" i="1"/>
  <c r="H102" i="1" s="1"/>
  <c r="I103" i="1" s="1"/>
  <c r="J104" i="1" s="1"/>
  <c r="K105" i="1" s="1"/>
  <c r="L106" i="1" s="1"/>
  <c r="M107" i="1" s="1"/>
  <c r="N108" i="1" s="1"/>
  <c r="O109" i="1" s="1"/>
  <c r="P110" i="1" s="1"/>
  <c r="Q111" i="1" s="1"/>
  <c r="R112" i="1" s="1"/>
  <c r="S113" i="1" s="1"/>
  <c r="T114" i="1" s="1"/>
  <c r="U115" i="1" s="1"/>
  <c r="V116" i="1" s="1"/>
  <c r="W117" i="1" s="1"/>
  <c r="X118" i="1" s="1"/>
  <c r="Y119" i="1" s="1"/>
  <c r="Z120" i="1" s="1"/>
  <c r="AA121" i="1" s="1"/>
  <c r="AB122" i="1" s="1"/>
  <c r="AC123" i="1" s="1"/>
  <c r="AD124" i="1" s="1"/>
  <c r="AE125" i="1" s="1"/>
  <c r="AF126" i="1" s="1"/>
  <c r="AG127" i="1" s="1"/>
  <c r="AH128" i="1" s="1"/>
  <c r="AI129" i="1" s="1"/>
  <c r="AP100" i="1"/>
  <c r="AQ100" i="1"/>
  <c r="AR100" i="1" s="1"/>
  <c r="AS100" i="1"/>
  <c r="AT100" i="1" s="1"/>
  <c r="AU100" i="1"/>
  <c r="AU101" i="1" l="1"/>
  <c r="AO101" i="1"/>
  <c r="F102" i="1" s="1"/>
  <c r="G102" i="1"/>
  <c r="H103" i="1" s="1"/>
  <c r="I104" i="1" s="1"/>
  <c r="J105" i="1" s="1"/>
  <c r="K106" i="1" s="1"/>
  <c r="L107" i="1" s="1"/>
  <c r="M108" i="1" s="1"/>
  <c r="N109" i="1" s="1"/>
  <c r="O110" i="1" s="1"/>
  <c r="P111" i="1" s="1"/>
  <c r="Q112" i="1" s="1"/>
  <c r="R113" i="1" s="1"/>
  <c r="S114" i="1" s="1"/>
  <c r="T115" i="1" s="1"/>
  <c r="U116" i="1" s="1"/>
  <c r="V117" i="1" s="1"/>
  <c r="W118" i="1" s="1"/>
  <c r="X119" i="1" s="1"/>
  <c r="Y120" i="1" s="1"/>
  <c r="Z121" i="1" s="1"/>
  <c r="AA122" i="1" s="1"/>
  <c r="AB123" i="1" s="1"/>
  <c r="AC124" i="1" s="1"/>
  <c r="AD125" i="1" s="1"/>
  <c r="AE126" i="1" s="1"/>
  <c r="AF127" i="1" s="1"/>
  <c r="AG128" i="1" s="1"/>
  <c r="AH129" i="1" s="1"/>
  <c r="AP101" i="1"/>
  <c r="AQ101" i="1"/>
  <c r="AR101" i="1" s="1"/>
  <c r="AS101" i="1"/>
  <c r="AT101" i="1" s="1"/>
  <c r="AS102" i="1" l="1"/>
  <c r="AT102" i="1" s="1"/>
  <c r="AU102" i="1"/>
  <c r="AO102" i="1"/>
  <c r="F103" i="1" s="1"/>
  <c r="G103" i="1"/>
  <c r="H104" i="1" s="1"/>
  <c r="I105" i="1" s="1"/>
  <c r="J106" i="1" s="1"/>
  <c r="K107" i="1" s="1"/>
  <c r="L108" i="1" s="1"/>
  <c r="M109" i="1" s="1"/>
  <c r="N110" i="1" s="1"/>
  <c r="O111" i="1" s="1"/>
  <c r="P112" i="1" s="1"/>
  <c r="Q113" i="1" s="1"/>
  <c r="R114" i="1" s="1"/>
  <c r="S115" i="1" s="1"/>
  <c r="T116" i="1" s="1"/>
  <c r="U117" i="1" s="1"/>
  <c r="V118" i="1" s="1"/>
  <c r="W119" i="1" s="1"/>
  <c r="X120" i="1" s="1"/>
  <c r="Y121" i="1" s="1"/>
  <c r="Z122" i="1" s="1"/>
  <c r="AA123" i="1" s="1"/>
  <c r="AB124" i="1" s="1"/>
  <c r="AC125" i="1" s="1"/>
  <c r="AD126" i="1" s="1"/>
  <c r="AE127" i="1" s="1"/>
  <c r="AF128" i="1" s="1"/>
  <c r="AG129" i="1" s="1"/>
  <c r="AP102" i="1"/>
  <c r="AQ102" i="1"/>
  <c r="AR102" i="1" s="1"/>
  <c r="AP103" i="1" l="1"/>
  <c r="AQ103" i="1"/>
  <c r="AR103" i="1" s="1"/>
  <c r="AS103" i="1"/>
  <c r="AT103" i="1" s="1"/>
  <c r="AU103" i="1"/>
  <c r="G104" i="1"/>
  <c r="H105" i="1" s="1"/>
  <c r="I106" i="1" s="1"/>
  <c r="J107" i="1" s="1"/>
  <c r="K108" i="1" s="1"/>
  <c r="L109" i="1" s="1"/>
  <c r="M110" i="1" s="1"/>
  <c r="N111" i="1" s="1"/>
  <c r="O112" i="1" s="1"/>
  <c r="P113" i="1" s="1"/>
  <c r="Q114" i="1" s="1"/>
  <c r="R115" i="1" s="1"/>
  <c r="S116" i="1" s="1"/>
  <c r="T117" i="1" s="1"/>
  <c r="U118" i="1" s="1"/>
  <c r="V119" i="1" s="1"/>
  <c r="W120" i="1" s="1"/>
  <c r="X121" i="1" s="1"/>
  <c r="Y122" i="1" s="1"/>
  <c r="Z123" i="1" s="1"/>
  <c r="AA124" i="1" s="1"/>
  <c r="AB125" i="1" s="1"/>
  <c r="AC126" i="1" s="1"/>
  <c r="AD127" i="1" s="1"/>
  <c r="AE128" i="1" s="1"/>
  <c r="AF129" i="1" s="1"/>
  <c r="AO103" i="1"/>
  <c r="F104" i="1" s="1"/>
  <c r="AO104" i="1" l="1"/>
  <c r="F105" i="1" s="1"/>
  <c r="G105" i="1"/>
  <c r="H106" i="1" s="1"/>
  <c r="I107" i="1" s="1"/>
  <c r="J108" i="1" s="1"/>
  <c r="K109" i="1" s="1"/>
  <c r="L110" i="1" s="1"/>
  <c r="M111" i="1" s="1"/>
  <c r="N112" i="1" s="1"/>
  <c r="O113" i="1" s="1"/>
  <c r="P114" i="1" s="1"/>
  <c r="Q115" i="1" s="1"/>
  <c r="R116" i="1" s="1"/>
  <c r="S117" i="1" s="1"/>
  <c r="T118" i="1" s="1"/>
  <c r="U119" i="1" s="1"/>
  <c r="V120" i="1" s="1"/>
  <c r="W121" i="1" s="1"/>
  <c r="X122" i="1" s="1"/>
  <c r="Y123" i="1" s="1"/>
  <c r="Z124" i="1" s="1"/>
  <c r="AA125" i="1" s="1"/>
  <c r="AB126" i="1" s="1"/>
  <c r="AC127" i="1" s="1"/>
  <c r="AD128" i="1" s="1"/>
  <c r="AE129" i="1" s="1"/>
  <c r="AP104" i="1"/>
  <c r="AQ104" i="1"/>
  <c r="AR104" i="1" s="1"/>
  <c r="AS104" i="1"/>
  <c r="AT104" i="1" s="1"/>
  <c r="AU104" i="1"/>
  <c r="AU105" i="1" l="1"/>
  <c r="AO105" i="1"/>
  <c r="F106" i="1" s="1"/>
  <c r="G106" i="1"/>
  <c r="H107" i="1" s="1"/>
  <c r="I108" i="1" s="1"/>
  <c r="J109" i="1" s="1"/>
  <c r="K110" i="1" s="1"/>
  <c r="L111" i="1" s="1"/>
  <c r="M112" i="1" s="1"/>
  <c r="N113" i="1" s="1"/>
  <c r="O114" i="1" s="1"/>
  <c r="P115" i="1" s="1"/>
  <c r="Q116" i="1" s="1"/>
  <c r="R117" i="1" s="1"/>
  <c r="S118" i="1" s="1"/>
  <c r="T119" i="1" s="1"/>
  <c r="U120" i="1" s="1"/>
  <c r="V121" i="1" s="1"/>
  <c r="W122" i="1" s="1"/>
  <c r="X123" i="1" s="1"/>
  <c r="Y124" i="1" s="1"/>
  <c r="Z125" i="1" s="1"/>
  <c r="AA126" i="1" s="1"/>
  <c r="AB127" i="1" s="1"/>
  <c r="AC128" i="1" s="1"/>
  <c r="AD129" i="1" s="1"/>
  <c r="AP105" i="1"/>
  <c r="AQ105" i="1"/>
  <c r="AR105" i="1" s="1"/>
  <c r="AS105" i="1"/>
  <c r="AT105" i="1" s="1"/>
  <c r="AU106" i="1" l="1"/>
  <c r="G107" i="1"/>
  <c r="H108" i="1" s="1"/>
  <c r="I109" i="1" s="1"/>
  <c r="J110" i="1" s="1"/>
  <c r="K111" i="1" s="1"/>
  <c r="L112" i="1" s="1"/>
  <c r="M113" i="1" s="1"/>
  <c r="N114" i="1" s="1"/>
  <c r="O115" i="1" s="1"/>
  <c r="P116" i="1" s="1"/>
  <c r="Q117" i="1" s="1"/>
  <c r="R118" i="1" s="1"/>
  <c r="S119" i="1" s="1"/>
  <c r="T120" i="1" s="1"/>
  <c r="U121" i="1" s="1"/>
  <c r="V122" i="1" s="1"/>
  <c r="W123" i="1" s="1"/>
  <c r="X124" i="1" s="1"/>
  <c r="Y125" i="1" s="1"/>
  <c r="Z126" i="1" s="1"/>
  <c r="AA127" i="1" s="1"/>
  <c r="AB128" i="1" s="1"/>
  <c r="AC129" i="1" s="1"/>
  <c r="AQ106" i="1"/>
  <c r="AR106" i="1" s="1"/>
  <c r="AP106" i="1"/>
  <c r="AO106" i="1"/>
  <c r="F107" i="1" s="1"/>
  <c r="AS106" i="1"/>
  <c r="AT106" i="1" s="1"/>
  <c r="AU107" i="1" l="1"/>
  <c r="AP107" i="1"/>
  <c r="G108" i="1"/>
  <c r="H109" i="1" s="1"/>
  <c r="I110" i="1" s="1"/>
  <c r="J111" i="1" s="1"/>
  <c r="K112" i="1" s="1"/>
  <c r="L113" i="1" s="1"/>
  <c r="M114" i="1" s="1"/>
  <c r="N115" i="1" s="1"/>
  <c r="O116" i="1" s="1"/>
  <c r="P117" i="1" s="1"/>
  <c r="Q118" i="1" s="1"/>
  <c r="R119" i="1" s="1"/>
  <c r="S120" i="1" s="1"/>
  <c r="T121" i="1" s="1"/>
  <c r="U122" i="1" s="1"/>
  <c r="V123" i="1" s="1"/>
  <c r="W124" i="1" s="1"/>
  <c r="X125" i="1" s="1"/>
  <c r="Y126" i="1" s="1"/>
  <c r="Z127" i="1" s="1"/>
  <c r="AA128" i="1" s="1"/>
  <c r="AB129" i="1" s="1"/>
  <c r="AS107" i="1"/>
  <c r="AT107" i="1" s="1"/>
  <c r="AO107" i="1"/>
  <c r="F108" i="1" s="1"/>
  <c r="AQ107" i="1"/>
  <c r="AR107" i="1" s="1"/>
  <c r="G109" i="1" l="1"/>
  <c r="H110" i="1" s="1"/>
  <c r="I111" i="1" s="1"/>
  <c r="J112" i="1" s="1"/>
  <c r="K113" i="1" s="1"/>
  <c r="L114" i="1" s="1"/>
  <c r="M115" i="1" s="1"/>
  <c r="N116" i="1" s="1"/>
  <c r="O117" i="1" s="1"/>
  <c r="P118" i="1" s="1"/>
  <c r="Q119" i="1" s="1"/>
  <c r="R120" i="1" s="1"/>
  <c r="S121" i="1" s="1"/>
  <c r="T122" i="1" s="1"/>
  <c r="U123" i="1" s="1"/>
  <c r="V124" i="1" s="1"/>
  <c r="W125" i="1" s="1"/>
  <c r="X126" i="1" s="1"/>
  <c r="Y127" i="1" s="1"/>
  <c r="Z128" i="1" s="1"/>
  <c r="AA129" i="1" s="1"/>
  <c r="AP108" i="1"/>
  <c r="AQ108" i="1"/>
  <c r="AR108" i="1" s="1"/>
  <c r="AS108" i="1"/>
  <c r="AT108" i="1" s="1"/>
  <c r="AU108" i="1"/>
  <c r="AO108" i="1"/>
  <c r="F109" i="1" s="1"/>
  <c r="AU109" i="1" l="1"/>
  <c r="AO109" i="1"/>
  <c r="F110" i="1" s="1"/>
  <c r="G110" i="1"/>
  <c r="H111" i="1" s="1"/>
  <c r="I112" i="1" s="1"/>
  <c r="J113" i="1" s="1"/>
  <c r="K114" i="1" s="1"/>
  <c r="L115" i="1" s="1"/>
  <c r="M116" i="1" s="1"/>
  <c r="N117" i="1" s="1"/>
  <c r="O118" i="1" s="1"/>
  <c r="P119" i="1" s="1"/>
  <c r="Q120" i="1" s="1"/>
  <c r="R121" i="1" s="1"/>
  <c r="S122" i="1" s="1"/>
  <c r="T123" i="1" s="1"/>
  <c r="U124" i="1" s="1"/>
  <c r="V125" i="1" s="1"/>
  <c r="W126" i="1" s="1"/>
  <c r="X127" i="1" s="1"/>
  <c r="Y128" i="1" s="1"/>
  <c r="Z129" i="1" s="1"/>
  <c r="AP109" i="1"/>
  <c r="AS109" i="1"/>
  <c r="AT109" i="1" s="1"/>
  <c r="AQ109" i="1"/>
  <c r="AR109" i="1" s="1"/>
  <c r="AS110" i="1" l="1"/>
  <c r="AT110" i="1" s="1"/>
  <c r="AU110" i="1"/>
  <c r="G111" i="1"/>
  <c r="H112" i="1" s="1"/>
  <c r="I113" i="1" s="1"/>
  <c r="J114" i="1" s="1"/>
  <c r="K115" i="1" s="1"/>
  <c r="L116" i="1" s="1"/>
  <c r="M117" i="1" s="1"/>
  <c r="N118" i="1" s="1"/>
  <c r="O119" i="1" s="1"/>
  <c r="P120" i="1" s="1"/>
  <c r="Q121" i="1" s="1"/>
  <c r="R122" i="1" s="1"/>
  <c r="S123" i="1" s="1"/>
  <c r="T124" i="1" s="1"/>
  <c r="U125" i="1" s="1"/>
  <c r="V126" i="1" s="1"/>
  <c r="W127" i="1" s="1"/>
  <c r="X128" i="1" s="1"/>
  <c r="Y129" i="1" s="1"/>
  <c r="AO110" i="1"/>
  <c r="F111" i="1" s="1"/>
  <c r="AP110" i="1"/>
  <c r="AQ110" i="1"/>
  <c r="AR110" i="1" s="1"/>
  <c r="AQ111" i="1" l="1"/>
  <c r="AR111" i="1" s="1"/>
  <c r="AS111" i="1"/>
  <c r="AT111" i="1" s="1"/>
  <c r="AP111" i="1"/>
  <c r="AU111" i="1"/>
  <c r="AO111" i="1"/>
  <c r="F112" i="1" s="1"/>
  <c r="G112" i="1"/>
  <c r="H113" i="1" s="1"/>
  <c r="I114" i="1" s="1"/>
  <c r="J115" i="1" s="1"/>
  <c r="K116" i="1" s="1"/>
  <c r="L117" i="1" s="1"/>
  <c r="M118" i="1" s="1"/>
  <c r="N119" i="1" s="1"/>
  <c r="O120" i="1" s="1"/>
  <c r="P121" i="1" s="1"/>
  <c r="Q122" i="1" s="1"/>
  <c r="R123" i="1" s="1"/>
  <c r="S124" i="1" s="1"/>
  <c r="T125" i="1" s="1"/>
  <c r="U126" i="1" s="1"/>
  <c r="V127" i="1" s="1"/>
  <c r="W128" i="1" s="1"/>
  <c r="X129" i="1" s="1"/>
  <c r="AU112" i="1" l="1"/>
  <c r="AS112" i="1"/>
  <c r="AT112" i="1" s="1"/>
  <c r="AO112" i="1"/>
  <c r="F113" i="1" s="1"/>
  <c r="G113" i="1"/>
  <c r="H114" i="1" s="1"/>
  <c r="I115" i="1" s="1"/>
  <c r="J116" i="1" s="1"/>
  <c r="K117" i="1" s="1"/>
  <c r="L118" i="1" s="1"/>
  <c r="M119" i="1" s="1"/>
  <c r="N120" i="1" s="1"/>
  <c r="O121" i="1" s="1"/>
  <c r="P122" i="1" s="1"/>
  <c r="Q123" i="1" s="1"/>
  <c r="R124" i="1" s="1"/>
  <c r="S125" i="1" s="1"/>
  <c r="T126" i="1" s="1"/>
  <c r="U127" i="1" s="1"/>
  <c r="V128" i="1" s="1"/>
  <c r="W129" i="1" s="1"/>
  <c r="AP112" i="1"/>
  <c r="AQ112" i="1"/>
  <c r="AR112" i="1" s="1"/>
  <c r="AU113" i="1" l="1"/>
  <c r="AP113" i="1"/>
  <c r="AQ113" i="1"/>
  <c r="AR113" i="1" s="1"/>
  <c r="AO113" i="1"/>
  <c r="F114" i="1" s="1"/>
  <c r="G114" i="1"/>
  <c r="H115" i="1" s="1"/>
  <c r="I116" i="1" s="1"/>
  <c r="J117" i="1" s="1"/>
  <c r="K118" i="1" s="1"/>
  <c r="L119" i="1" s="1"/>
  <c r="M120" i="1" s="1"/>
  <c r="N121" i="1" s="1"/>
  <c r="O122" i="1" s="1"/>
  <c r="P123" i="1" s="1"/>
  <c r="Q124" i="1" s="1"/>
  <c r="R125" i="1" s="1"/>
  <c r="S126" i="1" s="1"/>
  <c r="T127" i="1" s="1"/>
  <c r="U128" i="1" s="1"/>
  <c r="V129" i="1" s="1"/>
  <c r="AS113" i="1"/>
  <c r="AT113" i="1" s="1"/>
  <c r="AP114" i="1" l="1"/>
  <c r="AQ114" i="1"/>
  <c r="AR114" i="1" s="1"/>
  <c r="AO114" i="1"/>
  <c r="F115" i="1" s="1"/>
  <c r="G115" i="1"/>
  <c r="H116" i="1" s="1"/>
  <c r="I117" i="1" s="1"/>
  <c r="J118" i="1" s="1"/>
  <c r="K119" i="1" s="1"/>
  <c r="L120" i="1" s="1"/>
  <c r="M121" i="1" s="1"/>
  <c r="N122" i="1" s="1"/>
  <c r="O123" i="1" s="1"/>
  <c r="P124" i="1" s="1"/>
  <c r="Q125" i="1" s="1"/>
  <c r="R126" i="1" s="1"/>
  <c r="S127" i="1" s="1"/>
  <c r="T128" i="1" s="1"/>
  <c r="U129" i="1" s="1"/>
  <c r="AU114" i="1"/>
  <c r="AS114" i="1"/>
  <c r="AT114" i="1" s="1"/>
  <c r="AQ115" i="1" l="1"/>
  <c r="AR115" i="1" s="1"/>
  <c r="AP115" i="1"/>
  <c r="AS115" i="1"/>
  <c r="AT115" i="1" s="1"/>
  <c r="AO115" i="1"/>
  <c r="F116" i="1" s="1"/>
  <c r="G116" i="1"/>
  <c r="H117" i="1" s="1"/>
  <c r="I118" i="1" s="1"/>
  <c r="J119" i="1" s="1"/>
  <c r="K120" i="1" s="1"/>
  <c r="L121" i="1" s="1"/>
  <c r="M122" i="1" s="1"/>
  <c r="N123" i="1" s="1"/>
  <c r="O124" i="1" s="1"/>
  <c r="P125" i="1" s="1"/>
  <c r="Q126" i="1" s="1"/>
  <c r="R127" i="1" s="1"/>
  <c r="S128" i="1" s="1"/>
  <c r="T129" i="1" s="1"/>
  <c r="AU115" i="1"/>
  <c r="G117" i="1" l="1"/>
  <c r="H118" i="1" s="1"/>
  <c r="I119" i="1" s="1"/>
  <c r="J120" i="1" s="1"/>
  <c r="K121" i="1" s="1"/>
  <c r="L122" i="1" s="1"/>
  <c r="M123" i="1" s="1"/>
  <c r="N124" i="1" s="1"/>
  <c r="O125" i="1" s="1"/>
  <c r="P126" i="1" s="1"/>
  <c r="Q127" i="1" s="1"/>
  <c r="R128" i="1" s="1"/>
  <c r="S129" i="1" s="1"/>
  <c r="AP116" i="1"/>
  <c r="AS116" i="1"/>
  <c r="AT116" i="1" s="1"/>
  <c r="AQ116" i="1"/>
  <c r="AR116" i="1" s="1"/>
  <c r="AU116" i="1"/>
  <c r="AO116" i="1"/>
  <c r="F117" i="1" s="1"/>
  <c r="AS117" i="1" l="1"/>
  <c r="AT117" i="1" s="1"/>
  <c r="G118" i="1"/>
  <c r="H119" i="1" s="1"/>
  <c r="I120" i="1" s="1"/>
  <c r="J121" i="1" s="1"/>
  <c r="K122" i="1" s="1"/>
  <c r="L123" i="1" s="1"/>
  <c r="M124" i="1" s="1"/>
  <c r="N125" i="1" s="1"/>
  <c r="O126" i="1" s="1"/>
  <c r="P127" i="1" s="1"/>
  <c r="Q128" i="1" s="1"/>
  <c r="R129" i="1" s="1"/>
  <c r="AP117" i="1"/>
  <c r="AU117" i="1"/>
  <c r="AQ117" i="1"/>
  <c r="AR117" i="1" s="1"/>
  <c r="AO117" i="1"/>
  <c r="F118" i="1" s="1"/>
  <c r="AP118" i="1" l="1"/>
  <c r="AS118" i="1"/>
  <c r="AT118" i="1" s="1"/>
  <c r="AU118" i="1"/>
  <c r="AQ118" i="1"/>
  <c r="AR118" i="1" s="1"/>
  <c r="G119" i="1"/>
  <c r="H120" i="1" s="1"/>
  <c r="I121" i="1" s="1"/>
  <c r="J122" i="1" s="1"/>
  <c r="K123" i="1" s="1"/>
  <c r="L124" i="1" s="1"/>
  <c r="M125" i="1" s="1"/>
  <c r="N126" i="1" s="1"/>
  <c r="O127" i="1" s="1"/>
  <c r="P128" i="1" s="1"/>
  <c r="Q129" i="1" s="1"/>
  <c r="AO118" i="1"/>
  <c r="F119" i="1" s="1"/>
  <c r="AS119" i="1" l="1"/>
  <c r="AT119" i="1" s="1"/>
  <c r="AO119" i="1"/>
  <c r="F120" i="1" s="1"/>
  <c r="AP119" i="1"/>
  <c r="G120" i="1"/>
  <c r="H121" i="1" s="1"/>
  <c r="I122" i="1" s="1"/>
  <c r="J123" i="1" s="1"/>
  <c r="K124" i="1" s="1"/>
  <c r="L125" i="1" s="1"/>
  <c r="M126" i="1" s="1"/>
  <c r="N127" i="1" s="1"/>
  <c r="O128" i="1" s="1"/>
  <c r="P129" i="1" s="1"/>
  <c r="AQ119" i="1"/>
  <c r="AR119" i="1" s="1"/>
  <c r="AU119" i="1"/>
  <c r="G121" i="1" l="1"/>
  <c r="H122" i="1" s="1"/>
  <c r="I123" i="1" s="1"/>
  <c r="J124" i="1" s="1"/>
  <c r="K125" i="1" s="1"/>
  <c r="L126" i="1" s="1"/>
  <c r="M127" i="1" s="1"/>
  <c r="N128" i="1" s="1"/>
  <c r="O129" i="1" s="1"/>
  <c r="AP120" i="1"/>
  <c r="AU120" i="1"/>
  <c r="AS120" i="1"/>
  <c r="AT120" i="1" s="1"/>
  <c r="AQ120" i="1"/>
  <c r="AR120" i="1" s="1"/>
  <c r="AO120" i="1"/>
  <c r="F121" i="1" s="1"/>
  <c r="AU121" i="1" l="1"/>
  <c r="G122" i="1"/>
  <c r="H123" i="1" s="1"/>
  <c r="I124" i="1" s="1"/>
  <c r="J125" i="1" s="1"/>
  <c r="K126" i="1" s="1"/>
  <c r="L127" i="1" s="1"/>
  <c r="M128" i="1" s="1"/>
  <c r="N129" i="1" s="1"/>
  <c r="AS121" i="1"/>
  <c r="AT121" i="1" s="1"/>
  <c r="AP121" i="1"/>
  <c r="AQ121" i="1"/>
  <c r="AR121" i="1" s="1"/>
  <c r="AO121" i="1"/>
  <c r="F122" i="1" s="1"/>
  <c r="AP122" i="1" l="1"/>
  <c r="AQ122" i="1"/>
  <c r="AR122" i="1" s="1"/>
  <c r="AO122" i="1"/>
  <c r="F123" i="1" s="1"/>
  <c r="AS122" i="1"/>
  <c r="AT122" i="1" s="1"/>
  <c r="G123" i="1"/>
  <c r="H124" i="1" s="1"/>
  <c r="I125" i="1" s="1"/>
  <c r="J126" i="1" s="1"/>
  <c r="K127" i="1" s="1"/>
  <c r="L128" i="1" s="1"/>
  <c r="M129" i="1" s="1"/>
  <c r="AU122" i="1"/>
  <c r="AU123" i="1" l="1"/>
  <c r="AS123" i="1"/>
  <c r="AT123" i="1" s="1"/>
  <c r="AP123" i="1"/>
  <c r="AQ123" i="1"/>
  <c r="AR123" i="1" s="1"/>
  <c r="G124" i="1"/>
  <c r="H125" i="1" s="1"/>
  <c r="I126" i="1" s="1"/>
  <c r="J127" i="1" s="1"/>
  <c r="K128" i="1" s="1"/>
  <c r="L129" i="1" s="1"/>
  <c r="AO123" i="1"/>
  <c r="F124" i="1" s="1"/>
  <c r="AS124" i="1" l="1"/>
  <c r="AT124" i="1" s="1"/>
  <c r="G125" i="1"/>
  <c r="H126" i="1" s="1"/>
  <c r="I127" i="1" s="1"/>
  <c r="J128" i="1" s="1"/>
  <c r="K129" i="1" s="1"/>
  <c r="AO124" i="1"/>
  <c r="F125" i="1" s="1"/>
  <c r="AQ124" i="1"/>
  <c r="AR124" i="1" s="1"/>
  <c r="AU124" i="1"/>
  <c r="AP124" i="1"/>
  <c r="AQ125" i="1" l="1"/>
  <c r="AR125" i="1" s="1"/>
  <c r="AO125" i="1"/>
  <c r="F126" i="1" s="1"/>
  <c r="AU125" i="1"/>
  <c r="G126" i="1"/>
  <c r="H127" i="1" s="1"/>
  <c r="I128" i="1" s="1"/>
  <c r="J129" i="1" s="1"/>
  <c r="AP125" i="1"/>
  <c r="AS125" i="1"/>
  <c r="AT125" i="1" s="1"/>
  <c r="G127" i="1" l="1"/>
  <c r="H128" i="1" s="1"/>
  <c r="I129" i="1" s="1"/>
  <c r="AO126" i="1"/>
  <c r="F127" i="1" s="1"/>
  <c r="AU126" i="1"/>
  <c r="AS126" i="1"/>
  <c r="AT126" i="1" s="1"/>
  <c r="AQ126" i="1"/>
  <c r="AR126" i="1" s="1"/>
  <c r="AP126" i="1"/>
  <c r="AP127" i="1" l="1"/>
  <c r="AQ127" i="1"/>
  <c r="AR127" i="1" s="1"/>
  <c r="AS127" i="1"/>
  <c r="AT127" i="1" s="1"/>
  <c r="G128" i="1"/>
  <c r="H129" i="1" s="1"/>
  <c r="AO127" i="1"/>
  <c r="F128" i="1" s="1"/>
  <c r="AU127" i="1"/>
  <c r="AO128" i="1" l="1"/>
  <c r="F129" i="1" s="1"/>
  <c r="AQ128" i="1"/>
  <c r="AR128" i="1" s="1"/>
  <c r="AS128" i="1"/>
  <c r="AT128" i="1" s="1"/>
  <c r="G129" i="1"/>
  <c r="AP128" i="1"/>
  <c r="AU128" i="1"/>
  <c r="AU129" i="1" l="1"/>
  <c r="AO129" i="1"/>
  <c r="AP129" i="1"/>
  <c r="AQ129" i="1"/>
  <c r="AR129" i="1" s="1"/>
  <c r="AS129" i="1"/>
  <c r="AT129" i="1" s="1"/>
  <c r="AP137" i="1" l="1"/>
  <c r="AP136" i="1"/>
  <c r="AG142" i="1" s="1"/>
  <c r="AR137" i="1"/>
  <c r="AR136" i="1"/>
  <c r="AT137" i="1"/>
  <c r="AT136" i="1"/>
  <c r="AI142" i="1" s="1"/>
  <c r="AV136" i="1"/>
  <c r="AJ142" i="1" s="1"/>
  <c r="AV137" i="1"/>
  <c r="AV138" i="1" l="1"/>
  <c r="BD138" i="1" s="1"/>
  <c r="AT138" i="1"/>
  <c r="BC138" i="1" s="1"/>
  <c r="AR138" i="1"/>
  <c r="BB138" i="1" s="1"/>
  <c r="AP138" i="1"/>
  <c r="BA138" i="1" s="1"/>
  <c r="AH142" i="1"/>
  <c r="AY28" i="1"/>
  <c r="AQ136" i="1"/>
  <c r="BE138" i="1" s="1"/>
  <c r="AQ137" i="1"/>
  <c r="BF138" i="1" s="1"/>
  <c r="AU136" i="1"/>
  <c r="BI138" i="1" s="1"/>
  <c r="AU137" i="1"/>
  <c r="BJ138" i="1" s="1"/>
  <c r="AW136" i="1"/>
  <c r="BK138" i="1" s="1"/>
  <c r="AW137" i="1"/>
  <c r="BL138" i="1" s="1"/>
  <c r="AS136" i="1"/>
  <c r="BG138" i="1" s="1"/>
  <c r="AS137" i="1"/>
  <c r="BH1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tc={3BAECB53-83D2-AD45-84EE-3551F1867E35}</author>
    <author>tc={20BB5F06-4C13-CF4A-9CDE-ECC791AEFF1A}</author>
    <author>tc={2BF8E256-EC8F-524C-9F5A-2ED0378DED48}</author>
    <author>tc={B426F785-2625-694A-9692-52A43E18DCD2}</author>
    <author>tc={083CB940-2FE4-0943-9497-23EAB4A4A248}</author>
    <author>tc={3DD8387D-6798-9C45-98B2-38A9A735593B}</author>
    <author>tc={F8B62D7A-096B-1143-BE06-E0468EB3276B}</author>
    <author>tc={1A963C79-1FE2-184A-8560-D58CD8529004}</author>
    <author>tc={7F09B397-C1CF-2649-A213-046218034ACD}</author>
    <author>tc={0241691C-A030-C542-8445-2A07EAA7A1D7}</author>
    <author>tc={DB6DC770-7627-AF45-9812-81AE73F5979E}</author>
    <author>tc={6F9777E8-6271-0C4D-A95C-B8BE037D28D5}</author>
    <author>tc={D030F358-5CF3-C240-B405-36278B9DA7C4}</author>
    <author>tc={69DDC2BA-7FA4-D747-BE6A-C2D99AC8C0F5}</author>
    <author>tc={EE274F74-9F55-FA48-9259-E86039F81B62}</author>
    <author>tc={84A49455-1CBA-BB4A-8EF0-9CB73E679CAB}</author>
    <author>tc={1299ABB5-472E-A543-8B19-22C4FCBA7191}</author>
    <author>tc={2BA914EE-B109-5648-B786-F98220BD40F2}</author>
    <author>tc={80F1A651-4EC4-CB49-9255-EDC3CD66907D}</author>
    <author>tc={69BA0CE2-74AD-584E-A021-738697BE01C6}</author>
    <author>tc={2BF4F206-EE1C-9946-A5AC-209837F58CB1}</author>
    <author>tc={20B39F3E-BFA5-834F-84D3-01F36F72EFC9}</author>
    <author>tc={97109D75-178C-8745-9976-149946115AF1}</author>
    <author>tc={CD370998-9A9A-7E45-BDC6-8A6128544A24}</author>
    <author>tc={A2B41B9B-39A1-BA4B-9C13-87BB921D8A10}</author>
    <author>tc={E22763A7-5DF4-7E45-851A-50855B5470DA}</author>
    <author>tc={D1D63ECC-86E1-224E-AC05-7D23FB13631C}</author>
    <author>tc={EC608675-9C66-8F4C-88BA-D0682135103F}</author>
    <author>tc={2D1EC4B8-65D9-8A46-BA78-C6972F0D756F}</author>
    <author>tc={24F702FF-E671-6747-9114-35A5C9089F1C}</author>
    <author>tc={607646C1-ED76-4741-820C-9CD735D471BF}</author>
    <author>tc={749E122B-489F-0F4F-839A-37A434E3D279}</author>
    <author>tc={81001E78-D311-2C4D-ADF0-D7032FAC7E54}</author>
    <author>tc={F1F22B5A-D085-D24F-B46A-2E7802E7397E}</author>
    <author>tc={59D67FBC-1547-0E43-895C-402DA1CA042F}</author>
    <author>tc={CA34DC51-82D8-B245-92DC-4E84C5F45488}</author>
    <author>tc={AA963FE8-600F-014F-8DBF-0CEF25DD5153}</author>
    <author>tc={AFDD797E-1562-9641-A025-CCF61F0E09B9}</author>
    <author>tc={48AEFFCF-F043-DB4A-84D3-CCC0C8C39FD7}</author>
    <author>tc={BEF2E54A-FC86-BE49-9FA7-3D10E5CD71F8}</author>
    <author>tc={00E1361F-BB3D-FE4B-9EAE-76D1E33BF4BB}</author>
    <author>tc={3AE80ED4-7C54-9141-830D-CB16C961005C}</author>
  </authors>
  <commentList>
    <comment ref="A3" authorId="0" shapeId="0" xr:uid="{3BAECB53-83D2-AD45-84EE-3551F1867E35}">
      <text>
        <t>[Threaded comment]
Your version of Excel allows you to read this threaded comment; however, any edits to it will get removed if the file is opened in a newer version of Excel. Learn more: https://go.microsoft.com/fwlink/?linkid=870924
Comment:
    asymptotic length</t>
      </text>
    </comment>
    <comment ref="A4" authorId="1" shapeId="0" xr:uid="{20BB5F06-4C13-CF4A-9CDE-ECC791AEFF1A}">
      <text>
        <t>[Threaded comment]
Your version of Excel allows you to read this threaded comment; however, any edits to it will get removed if the file is opened in a newer version of Excel. Learn more: https://go.microsoft.com/fwlink/?linkid=870924
Comment:
    brody growth coefficient</t>
      </text>
    </comment>
    <comment ref="A5" authorId="2" shapeId="0" xr:uid="{2BF8E256-EC8F-524C-9F5A-2ED0378DED48}">
      <text>
        <t>[Threaded comment]
Your version of Excel allows you to read this threaded comment; however, any edits to it will get removed if the file is opened in a newer version of Excel. Learn more: https://go.microsoft.com/fwlink/?linkid=870924
Comment:
    t knot (x-intercept)</t>
      </text>
    </comment>
    <comment ref="E5" authorId="3" shapeId="0" xr:uid="{B426F785-2625-694A-9692-52A43E18DCD2}">
      <text>
        <t>[Threaded comment]
Your version of Excel allows you to read this threaded comment; however, any edits to it will get removed if the file is opened in a newer version of Excel. Learn more: https://go.microsoft.com/fwlink/?linkid=870924
Comment:
    in kilograms</t>
      </text>
    </comment>
    <comment ref="E6" authorId="4" shapeId="0" xr:uid="{083CB940-2FE4-0943-9497-23EAB4A4A248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vulnerability to retention</t>
      </text>
    </comment>
    <comment ref="A7" authorId="5" shapeId="0" xr:uid="{3DD8387D-6798-9C45-98B2-38A9A735593B}">
      <text>
        <t>[Threaded comment]
Your version of Excel allows you to read this threaded comment; however, any edits to it will get removed if the file is opened in a newer version of Excel. Learn more: https://go.microsoft.com/fwlink/?linkid=870924
Comment:
    natural mortality</t>
      </text>
    </comment>
    <comment ref="E7" authorId="6" shapeId="0" xr:uid="{F8B62D7A-096B-1143-BE06-E0468EB3276B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vulnerability to capture</t>
      </text>
    </comment>
    <comment ref="A8" authorId="7" shapeId="0" xr:uid="{1A963C79-1FE2-184A-8560-D58CD8529004}">
      <text>
        <t>[Threaded comment]
Your version of Excel allows you to read this threaded comment; however, any edits to it will get removed if the file is opened in a newer version of Excel. Learn more: https://go.microsoft.com/fwlink/?linkid=870924
Comment:
    survival</t>
      </text>
    </comment>
    <comment ref="E8" authorId="8" shapeId="0" xr:uid="{7F09B397-C1CF-2649-A213-046218034ACD}">
      <text>
        <t>[Threaded comment]
Your version of Excel allows you to read this threaded comment; however, any edits to it will get removed if the file is opened in a newer version of Excel. Learn more: https://go.microsoft.com/fwlink/?linkid=870924
Comment:
    survivorship in the unfished condition</t>
      </text>
    </comment>
    <comment ref="A9" authorId="9" shapeId="0" xr:uid="{0241691C-A030-C542-8445-2A07EAA7A1D7}">
      <text>
        <t>[Threaded comment]
Your version of Excel allows you to read this threaded comment; however, any edits to it will get removed if the file is opened in a newer version of Excel. Learn more: https://go.microsoft.com/fwlink/?linkid=870924
Comment:
    discard mortality</t>
      </text>
    </comment>
    <comment ref="E9" authorId="10" shapeId="0" xr:uid="{DB6DC770-7627-AF45-9812-81AE73F5979E}">
      <text>
        <t>[Threaded comment]
Your version of Excel allows you to read this threaded comment; however, any edits to it will get removed if the file is opened in a newer version of Excel. Learn more: https://go.microsoft.com/fwlink/?linkid=870924
Comment:
    survivorship in the fished condition</t>
      </text>
    </comment>
    <comment ref="A11" authorId="11" shapeId="0" xr:uid="{6F9777E8-6271-0C4D-A95C-B8BE037D28D5}">
      <text>
        <t>[Threaded comment]
Your version of Excel allows you to read this threaded comment; however, any edits to it will get removed if the file is opened in a newer version of Excel. Learn more: https://go.microsoft.com/fwlink/?linkid=870924
Comment:
    harvest rate</t>
      </text>
    </comment>
    <comment ref="A12" authorId="12" shapeId="0" xr:uid="{D030F358-5CF3-C240-B405-36278B9DA7C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proportion caught
</t>
      </text>
    </comment>
    <comment ref="A13" authorId="13" shapeId="0" xr:uid="{69DDC2BA-7FA4-D747-BE6A-C2D99AC8C0F5}">
      <text>
        <t>[Threaded comment]
Your version of Excel allows you to read this threaded comment; however, any edits to it will get removed if the file is opened in a newer version of Excel. Learn more: https://go.microsoft.com/fwlink/?linkid=870924
Comment:
    harvest plus some (accounts for a larger proportion captured than retained)</t>
      </text>
    </comment>
    <comment ref="A15" authorId="14" shapeId="0" xr:uid="{EE274F74-9F55-FA48-9259-E86039F81B62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a</t>
      </text>
    </comment>
    <comment ref="A16" authorId="15" shapeId="0" xr:uid="{84A49455-1CBA-BB4A-8EF0-9CB73E679CAB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b</t>
      </text>
    </comment>
    <comment ref="A18" authorId="16" shapeId="0" xr:uid="{1299ABB5-472E-A543-8B19-22C4FCBA7191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at maturity</t>
      </text>
    </comment>
    <comment ref="AQ18" authorId="17" shapeId="0" xr:uid="{2BA914EE-B109-5648-B786-F98220BD40F2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Vulnerable numbers</t>
      </text>
    </comment>
    <comment ref="AS18" authorId="18" shapeId="0" xr:uid="{80F1A651-4EC4-CB49-9255-EDC3CD66907D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vulnerable biomass</t>
      </text>
    </comment>
    <comment ref="AT18" authorId="19" shapeId="0" xr:uid="{69BA0CE2-74AD-584E-A021-738697BE01C6}">
      <text>
        <t>[Threaded comment]
Your version of Excel allows you to read this threaded comment; however, any edits to it will get removed if the file is opened in a newer version of Excel. Learn more: https://go.microsoft.com/fwlink/?linkid=870924
Comment:
    harvest in kilograms</t>
      </text>
    </comment>
    <comment ref="AU18" authorId="20" shapeId="0" xr:uid="{2BF4F206-EE1C-9946-A5AC-209837F58CB1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zero discard mortality and 100% catch and release</t>
      </text>
    </comment>
    <comment ref="A19" authorId="21" shapeId="0" xr:uid="{20B39F3E-BFA5-834F-84D3-01F36F72EFC9}">
      <text>
        <t>[Threaded comment]
Your version of Excel allows you to read this threaded comment; however, any edits to it will get removed if the file is opened in a newer version of Excel. Learn more: https://go.microsoft.com/fwlink/?linkid=870924
Comment:
    weight at maturity</t>
      </text>
    </comment>
    <comment ref="A22" authorId="22" shapeId="0" xr:uid="{97109D75-178C-8745-9976-149946115AF1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at 50% vulnerability to capture</t>
      </text>
    </comment>
    <comment ref="A23" authorId="23" shapeId="0" xr:uid="{CD370998-9A9A-7E45-BDC6-8A6128544A24}">
      <text>
        <t>[Threaded comment]
Your version of Excel allows you to read this threaded comment; however, any edits to it will get removed if the file is opened in a newer version of Excel. Learn more: https://go.microsoft.com/fwlink/?linkid=870924
Comment:
    rate of capture vulnerability</t>
      </text>
    </comment>
    <comment ref="A25" authorId="24" shapeId="0" xr:uid="{A2B41B9B-39A1-BA4B-9C13-87BB921D8A10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at 50% vulnerability to minimum length limit</t>
      </text>
    </comment>
    <comment ref="A26" authorId="25" shapeId="0" xr:uid="{E22763A7-5DF4-7E45-851A-50855B5470DA}">
      <text>
        <t>[Threaded comment]
Your version of Excel allows you to read this threaded comment; however, any edits to it will get removed if the file is opened in a newer version of Excel. Learn more: https://go.microsoft.com/fwlink/?linkid=870924
Comment:
    rate of minLL selectivity</t>
      </text>
    </comment>
    <comment ref="A27" authorId="26" shapeId="0" xr:uid="{D1D63ECC-86E1-224E-AC05-7D23FB13631C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at 50% vulnerability to maximum length limit</t>
      </text>
    </comment>
    <comment ref="A28" authorId="27" shapeId="0" xr:uid="{EC608675-9C66-8F4C-88BA-D0682135103F}">
      <text>
        <t>[Threaded comment]
Your version of Excel allows you to read this threaded comment; however, any edits to it will get removed if the file is opened in a newer version of Excel. Learn more: https://go.microsoft.com/fwlink/?linkid=870924
Comment:
    rate of maxLL selectivity</t>
      </text>
    </comment>
    <comment ref="A30" authorId="28" shapeId="0" xr:uid="{2D1EC4B8-65D9-8A46-BA78-C6972F0D756F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at 50% vulnerability to trophy capture</t>
      </text>
    </comment>
    <comment ref="A31" authorId="29" shapeId="0" xr:uid="{24F702FF-E671-6747-9114-35A5C9089F1C}">
      <text>
        <t>[Threaded comment]
Your version of Excel allows you to read this threaded comment; however, any edits to it will get removed if the file is opened in a newer version of Excel. Learn more: https://go.microsoft.com/fwlink/?linkid=870924
Comment:
    rate of trophy selectivity</t>
      </text>
    </comment>
    <comment ref="A33" authorId="30" shapeId="0" xr:uid="{607646C1-ED76-4741-820C-9CD735D471BF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vulnerable biomass per recruit</t>
      </text>
    </comment>
    <comment ref="A34" authorId="31" shapeId="0" xr:uid="{749E122B-489F-0F4F-839A-37A434E3D279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vulnerable biomass per recruit in fished conditions</t>
      </text>
    </comment>
    <comment ref="A35" authorId="32" shapeId="0" xr:uid="{81001E78-D311-2C4D-ADF0-D7032FAC7E54}">
      <text>
        <t>[Threaded comment]
Your version of Excel allows you to read this threaded comment; however, any edits to it will get removed if the file is opened in a newer version of Excel. Learn more: https://go.microsoft.com/fwlink/?linkid=870924
Comment:
    yield per recruit</t>
      </text>
    </comment>
    <comment ref="A36" authorId="33" shapeId="0" xr:uid="{F1F22B5A-D085-D24F-B46A-2E7802E7397E}">
      <text>
        <t>[Threaded comment]
Your version of Excel allows you to read this threaded comment; however, any edits to it will get removed if the file is opened in a newer version of Excel. Learn more: https://go.microsoft.com/fwlink/?linkid=870924
Comment:
    spawning potential ratio</t>
      </text>
    </comment>
    <comment ref="A38" authorId="34" shapeId="0" xr:uid="{59D67FBC-1547-0E43-895C-402DA1CA042F}">
      <text>
        <t>[Threaded comment]
Your version of Excel allows you to read this threaded comment; however, any edits to it will get removed if the file is opened in a newer version of Excel. Learn more: https://go.microsoft.com/fwlink/?linkid=870924
Comment:
    recruits in unfished conditions (virgin stock size)</t>
      </text>
    </comment>
    <comment ref="A39" authorId="35" shapeId="0" xr:uid="{CA34DC51-82D8-B245-92DC-4E84C5F4548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Eggs per recruit </t>
      </text>
    </comment>
    <comment ref="A40" authorId="36" shapeId="0" xr:uid="{AA963FE8-600F-014F-8DBF-0CEF25DD5153}">
      <text>
        <t>[Threaded comment]
Your version of Excel allows you to read this threaded comment; however, any edits to it will get removed if the file is opened in a newer version of Excel. Learn more: https://go.microsoft.com/fwlink/?linkid=870924
Comment:
    eggs per recruit in fished conditions</t>
      </text>
    </comment>
    <comment ref="A41" authorId="37" shapeId="0" xr:uid="{AFDD797E-1562-9641-A025-CCF61F0E09B9}">
      <text>
        <t>[Threaded comment]
Your version of Excel allows you to read this threaded comment; however, any edits to it will get removed if the file is opened in a newer version of Excel. Learn more: https://go.microsoft.com/fwlink/?linkid=870924
Comment:
    eggs in unfished conditions (virgin stock size)</t>
      </text>
    </comment>
    <comment ref="A42" authorId="38" shapeId="0" xr:uid="{48AEFFCF-F043-DB4A-84D3-CCC0C8C39FD7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compensation ratio</t>
      </text>
    </comment>
    <comment ref="A43" authorId="39" shapeId="0" xr:uid="{BEF2E54A-FC86-BE49-9FA7-3D10E5CD71F8}">
      <text>
        <t>[Threaded comment]
Your version of Excel allows you to read this threaded comment; however, any edits to it will get removed if the file is opened in a newer version of Excel. Learn more: https://go.microsoft.com/fwlink/?linkid=870924
Comment:
    SRR: Beverton-Holt a</t>
      </text>
    </comment>
    <comment ref="A44" authorId="40" shapeId="0" xr:uid="{00E1361F-BB3D-FE4B-9EAE-76D1E33BF4BB}">
      <text>
        <t>[Threaded comment]
Your version of Excel allows you to read this threaded comment; however, any edits to it will get removed if the file is opened in a newer version of Excel. Learn more: https://go.microsoft.com/fwlink/?linkid=870924
Comment:
    SRR: Beverton-Holt b</t>
      </text>
    </comment>
    <comment ref="A45" authorId="41" shapeId="0" xr:uid="{3AE80ED4-7C54-9141-830D-CB16C961005C}">
      <text>
        <t>[Threaded comment]
Your version of Excel allows you to read this threaded comment; however, any edits to it will get removed if the file is opened in a newer version of Excel. Learn more: https://go.microsoft.com/fwlink/?linkid=870924
Comment:
    Recruitment standard deviation</t>
      </text>
    </comment>
  </commentList>
</comments>
</file>

<file path=xl/sharedStrings.xml><?xml version="1.0" encoding="utf-8"?>
<sst xmlns="http://schemas.openxmlformats.org/spreadsheetml/2006/main" count="82" uniqueCount="71">
  <si>
    <t>Linf</t>
  </si>
  <si>
    <t>K</t>
  </si>
  <si>
    <t>M</t>
  </si>
  <si>
    <t>So</t>
  </si>
  <si>
    <t>U</t>
  </si>
  <si>
    <t>a</t>
  </si>
  <si>
    <t>b</t>
  </si>
  <si>
    <t>Age</t>
  </si>
  <si>
    <t>TL</t>
  </si>
  <si>
    <t>Wt</t>
  </si>
  <si>
    <t xml:space="preserve"> </t>
  </si>
  <si>
    <t>launfished</t>
  </si>
  <si>
    <t>lafished</t>
  </si>
  <si>
    <t>phivb</t>
  </si>
  <si>
    <t>phivbfish</t>
  </si>
  <si>
    <t>YPR</t>
  </si>
  <si>
    <t>fec</t>
  </si>
  <si>
    <t>Wmat</t>
  </si>
  <si>
    <t>SPR</t>
  </si>
  <si>
    <t>Trophy</t>
  </si>
  <si>
    <t>trophyvul</t>
  </si>
  <si>
    <t>Ro</t>
  </si>
  <si>
    <t>epro</t>
  </si>
  <si>
    <t>Eo</t>
  </si>
  <si>
    <t>bha</t>
  </si>
  <si>
    <t>bhb</t>
  </si>
  <si>
    <t>recK</t>
  </si>
  <si>
    <t>eprf</t>
  </si>
  <si>
    <t>Year</t>
  </si>
  <si>
    <t>RecAnom</t>
  </si>
  <si>
    <t>Eggs</t>
  </si>
  <si>
    <t>D</t>
  </si>
  <si>
    <t>Uo</t>
  </si>
  <si>
    <t>wSPR</t>
  </si>
  <si>
    <t>VulN</t>
  </si>
  <si>
    <t>Harv</t>
  </si>
  <si>
    <t>VulBio</t>
  </si>
  <si>
    <t>Yield</t>
  </si>
  <si>
    <t>Per Recruit</t>
  </si>
  <si>
    <t>Trophy_catch</t>
  </si>
  <si>
    <t>Mean</t>
  </si>
  <si>
    <t>Trophy Catch</t>
  </si>
  <si>
    <t>SD</t>
  </si>
  <si>
    <t>Harvest</t>
  </si>
  <si>
    <t>Lmat</t>
  </si>
  <si>
    <t>von Bertalanffy</t>
  </si>
  <si>
    <t>Mortality</t>
  </si>
  <si>
    <t>Length-weight</t>
  </si>
  <si>
    <t>Maturity</t>
  </si>
  <si>
    <t>Vulnerability</t>
  </si>
  <si>
    <t>Capture</t>
  </si>
  <si>
    <t>Slot Limit</t>
  </si>
  <si>
    <t>Recruitment</t>
  </si>
  <si>
    <t>sig_cap</t>
  </si>
  <si>
    <t>sig_minLL</t>
  </si>
  <si>
    <t>minLL</t>
  </si>
  <si>
    <t>cap</t>
  </si>
  <si>
    <t>maxLL</t>
  </si>
  <si>
    <t>sig_maxLL</t>
  </si>
  <si>
    <t>trophy</t>
  </si>
  <si>
    <t>sig_trophy</t>
  </si>
  <si>
    <t>sig_rec</t>
  </si>
  <si>
    <t>Vul_Ret</t>
  </si>
  <si>
    <t>Vul_Cap</t>
  </si>
  <si>
    <t>t_0</t>
  </si>
  <si>
    <t>Ucaught</t>
  </si>
  <si>
    <t>Coef Variation</t>
  </si>
  <si>
    <t>SPR CV</t>
  </si>
  <si>
    <t>Harvest CV</t>
  </si>
  <si>
    <t>Yield CV</t>
  </si>
  <si>
    <t>Trophy Catch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</si>
</sst>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E+00"/>
    <numFmt numFmtId="166" formatCode="0.00000"/>
    <numFmt numFmtId="167" formatCode="0.0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2" borderId="0" xfId="0" applyFill="1"/>
    <xf numFmtId="164" fontId="0" fillId="2" borderId="0" xfId="0" applyNumberFormat="1" applyFill="1"/>
    <xf numFmtId="11" fontId="0" fillId="0" borderId="0" xfId="0" applyNumberFormat="1"/>
    <xf numFmtId="0" fontId="2" fillId="0" borderId="0" xfId="0" applyFont="1"/>
    <xf numFmtId="166" fontId="0" fillId="0" borderId="0" xfId="0" applyNumberFormat="1"/>
    <xf numFmtId="0" fontId="3" fillId="0" borderId="0" xfId="0" applyFont="1" applyAlignment="1">
      <alignment horizontal="right"/>
    </xf>
    <xf numFmtId="167" fontId="0" fillId="0" borderId="0" xfId="0" applyNumberFormat="1"/>
    <xf numFmtId="0" fontId="0" fillId="3" borderId="0" xfId="0" applyFill="1"/>
    <xf numFmtId="0" fontId="2" fillId="3" borderId="0" xfId="0" applyFont="1" applyFill="1"/>
    <xf numFmtId="1" fontId="0" fillId="3" borderId="0" xfId="0" applyNumberFormat="1" applyFill="1"/>
    <xf numFmtId="2" fontId="0" fillId="3" borderId="0" xfId="0" applyNumberFormat="1" applyFill="1"/>
    <xf numFmtId="0" fontId="6" fillId="0" borderId="0" xfId="0" applyFont="1"/>
    <xf numFmtId="0" fontId="3" fillId="0" borderId="0" xfId="0" applyFont="1" applyAlignment="1">
      <alignment horizontal="center"/>
    </xf>
    <xf numFmtId="2" fontId="2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colors>
    <mruColors>
      <color rgb="FFFBB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Yield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Sheet1!$AX$6:$AX$23</c:f>
              <c:numCache>
                <c:formatCode>0.00</c:formatCode>
                <c:ptCount val="18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</c:numCache>
            </c:numRef>
          </c:cat>
          <c:val>
            <c:numRef>
              <c:f>Sheet1!$AY$6:$AY$23</c:f>
              <c:numCache>
                <c:formatCode>0.00</c:formatCode>
                <c:ptCount val="18"/>
                <c:pt idx="0">
                  <c:v>0.1855216214533536</c:v>
                </c:pt>
                <c:pt idx="1">
                  <c:v>0.32749754645890194</c:v>
                </c:pt>
                <c:pt idx="2">
                  <c:v>0.43468837835389113</c:v>
                </c:pt>
                <c:pt idx="3">
                  <c:v>0.51421845117644305</c:v>
                </c:pt>
                <c:pt idx="4">
                  <c:v>0.57186962357187709</c:v>
                </c:pt>
                <c:pt idx="5">
                  <c:v>0.6123229937113841</c:v>
                </c:pt>
                <c:pt idx="6">
                  <c:v>0.63935785486207519</c:v>
                </c:pt>
                <c:pt idx="7">
                  <c:v>0.65601549880914845</c:v>
                </c:pt>
                <c:pt idx="8">
                  <c:v>0.66473408828015845</c:v>
                </c:pt>
                <c:pt idx="9">
                  <c:v>0.66745969516046599</c:v>
                </c:pt>
                <c:pt idx="10">
                  <c:v>0.66573768720125348</c:v>
                </c:pt>
                <c:pt idx="11">
                  <c:v>0.66078790117279407</c:v>
                </c:pt>
                <c:pt idx="12">
                  <c:v>0.65356643235464829</c:v>
                </c:pt>
                <c:pt idx="13">
                  <c:v>0.6448163727831987</c:v>
                </c:pt>
                <c:pt idx="14">
                  <c:v>0.63510942289023242</c:v>
                </c:pt>
                <c:pt idx="15">
                  <c:v>0.62487996628027054</c:v>
                </c:pt>
                <c:pt idx="16">
                  <c:v>0.61445292190246115</c:v>
                </c:pt>
                <c:pt idx="17">
                  <c:v>0.60406646087926785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37-ED4E-8DCB-B6732C812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774560"/>
        <c:axId val="341776288"/>
      </c:lineChart>
      <c:catAx>
        <c:axId val="341774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776288"/>
        <c:crosses val="autoZero"/>
        <c:auto val="1"/>
        <c:lblAlgn val="ctr"/>
        <c:lblOffset val="100"/>
        <c:noMultiLvlLbl val="0"/>
      </c:catAx>
      <c:valAx>
        <c:axId val="34177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774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 Mean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Sheet1!$AF$143:$AF$152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cat>
          <c:val>
            <c:numRef>
              <c:f>Sheet1!$AG$143:$AG$152</c:f>
              <c:numCache>
                <c:formatCode>General</c:formatCode>
                <c:ptCount val="10"/>
                <c:pt idx="0">
                  <c:v>0.13478780112116631</c:v>
                </c:pt>
                <c:pt idx="1">
                  <c:v>0.22589290728828937</c:v>
                </c:pt>
                <c:pt idx="2">
                  <c:v>0.25346245633299602</c:v>
                </c:pt>
                <c:pt idx="3">
                  <c:v>0.2665527816265304</c:v>
                </c:pt>
                <c:pt idx="4">
                  <c:v>0.27419158724390463</c:v>
                </c:pt>
                <c:pt idx="5">
                  <c:v>0.27919680898230481</c:v>
                </c:pt>
                <c:pt idx="6">
                  <c:v>0.28273003093810212</c:v>
                </c:pt>
                <c:pt idx="7">
                  <c:v>0.28535733978024114</c:v>
                </c:pt>
                <c:pt idx="8">
                  <c:v>0.28738754855591175</c:v>
                </c:pt>
                <c:pt idx="9">
                  <c:v>0.2890034363754424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3A-6B47-9AD5-F14ADD073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832704"/>
        <c:axId val="391850800"/>
      </c:lineChart>
      <c:catAx>
        <c:axId val="391832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850800"/>
        <c:crosses val="autoZero"/>
        <c:auto val="1"/>
        <c:lblAlgn val="ctr"/>
        <c:lblOffset val="100"/>
        <c:noMultiLvlLbl val="0"/>
      </c:catAx>
      <c:valAx>
        <c:axId val="39185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83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Harvest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Sheet1!$AF$143:$AF$152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cat>
          <c:val>
            <c:numRef>
              <c:f>Sheet1!$AH$143:$AH$152</c:f>
              <c:numCache>
                <c:formatCode>General</c:formatCode>
                <c:ptCount val="10"/>
                <c:pt idx="0">
                  <c:v>100.41664913333886</c:v>
                </c:pt>
                <c:pt idx="1">
                  <c:v>169.76894073093135</c:v>
                </c:pt>
                <c:pt idx="2">
                  <c:v>190.51967782900061</c:v>
                </c:pt>
                <c:pt idx="3">
                  <c:v>200.36240180110903</c:v>
                </c:pt>
                <c:pt idx="4">
                  <c:v>206.10497360133246</c:v>
                </c:pt>
                <c:pt idx="5">
                  <c:v>209.86749580398077</c:v>
                </c:pt>
                <c:pt idx="6">
                  <c:v>212.52342766064376</c:v>
                </c:pt>
                <c:pt idx="7">
                  <c:v>214.49836286212468</c:v>
                </c:pt>
                <c:pt idx="8">
                  <c:v>216.02445210472442</c:v>
                </c:pt>
                <c:pt idx="9">
                  <c:v>217.23909571077348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7A-D14B-A818-AE028B32D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547568"/>
        <c:axId val="77549296"/>
      </c:lineChart>
      <c:catAx>
        <c:axId val="7754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49296"/>
        <c:crosses val="autoZero"/>
        <c:auto val="1"/>
        <c:lblAlgn val="ctr"/>
        <c:lblOffset val="100"/>
        <c:noMultiLvlLbl val="0"/>
      </c:catAx>
      <c:valAx>
        <c:axId val="7754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4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Yield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Sheet1!$AF$143:$AF$152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cat>
          <c:val>
            <c:numRef>
              <c:f>Sheet1!$AI$143:$AI$152</c:f>
              <c:numCache>
                <c:formatCode>General</c:formatCode>
                <c:ptCount val="10"/>
                <c:pt idx="0">
                  <c:v>226.84408202547485</c:v>
                </c:pt>
                <c:pt idx="1">
                  <c:v>383.01662763590969</c:v>
                </c:pt>
                <c:pt idx="2">
                  <c:v>429.82409310146187</c:v>
                </c:pt>
                <c:pt idx="3">
                  <c:v>452.02913474664763</c:v>
                </c:pt>
                <c:pt idx="4">
                  <c:v>464.98457072844724</c:v>
                </c:pt>
                <c:pt idx="5">
                  <c:v>473.47299828202694</c:v>
                </c:pt>
                <c:pt idx="6">
                  <c:v>479.46491866802626</c:v>
                </c:pt>
                <c:pt idx="7">
                  <c:v>483.92047870252208</c:v>
                </c:pt>
                <c:pt idx="8">
                  <c:v>487.36341997867038</c:v>
                </c:pt>
                <c:pt idx="9">
                  <c:v>490.10372373229239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4B-D14C-B398-C35F87EF3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647088"/>
        <c:axId val="444648816"/>
      </c:lineChart>
      <c:catAx>
        <c:axId val="444647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48816"/>
        <c:crosses val="autoZero"/>
        <c:auto val="1"/>
        <c:lblAlgn val="ctr"/>
        <c:lblOffset val="100"/>
        <c:noMultiLvlLbl val="0"/>
      </c:catAx>
      <c:valAx>
        <c:axId val="44464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47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Trophy Catch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Sheet1!$AF$143:$AF$152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cat>
          <c:val>
            <c:numRef>
              <c:f>Sheet1!$AJ$143:$AJ$152</c:f>
              <c:numCache>
                <c:formatCode>General</c:formatCode>
                <c:ptCount val="10"/>
                <c:pt idx="0">
                  <c:v>33.151084362997224</c:v>
                </c:pt>
                <c:pt idx="1">
                  <c:v>55.513718289371617</c:v>
                </c:pt>
                <c:pt idx="2">
                  <c:v>62.288053149084043</c:v>
                </c:pt>
                <c:pt idx="3">
                  <c:v>65.504887910477493</c:v>
                </c:pt>
                <c:pt idx="4">
                  <c:v>67.382092466326668</c:v>
                </c:pt>
                <c:pt idx="5">
                  <c:v>68.612111372653061</c:v>
                </c:pt>
                <c:pt idx="6">
                  <c:v>69.480392312097834</c:v>
                </c:pt>
                <c:pt idx="7">
                  <c:v>70.126047825742575</c:v>
                </c:pt>
                <c:pt idx="8">
                  <c:v>70.624967531105113</c:v>
                </c:pt>
                <c:pt idx="9">
                  <c:v>71.02206882232278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E7-934B-AF1C-4AA23EA0E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264192"/>
        <c:axId val="131266464"/>
      </c:lineChart>
      <c:catAx>
        <c:axId val="131264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66464"/>
        <c:crosses val="autoZero"/>
        <c:auto val="1"/>
        <c:lblAlgn val="ctr"/>
        <c:lblOffset val="100"/>
        <c:noMultiLvlLbl val="0"/>
      </c:catAx>
      <c:valAx>
        <c:axId val="13126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6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509565</xdr:colOff>
      <xdr:row>5</xdr:row>
      <xdr:rowOff>80536</xdr:rowOff>
    </xdr:from>
    <xdr:to>
      <xdr:col>58</xdr:col>
      <xdr:colOff>287938</xdr:colOff>
      <xdr:row>22</xdr:row>
      <xdr:rowOff>72070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573BF1-DE2F-5E73-9AD6-A72125578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4343</xdr:colOff>
      <xdr:row>138</xdr:row>
      <xdr:rowOff>153485</xdr:rowOff>
    </xdr:from>
    <xdr:to>
      <xdr:col>43</xdr:col>
      <xdr:colOff>277881</xdr:colOff>
      <xdr:row>155</xdr:row>
      <xdr:rowOff>128737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B6D132-8DB9-43AB-B21A-0C3345A53B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655624</xdr:colOff>
      <xdr:row>156</xdr:row>
      <xdr:rowOff>77502</xdr:rowOff>
    </xdr:from>
    <xdr:to>
      <xdr:col>43</xdr:col>
      <xdr:colOff>267025</xdr:colOff>
      <xdr:row>173</xdr:row>
      <xdr:rowOff>52753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21A1551-46EF-0E81-2C93-A71C3E617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440422</xdr:colOff>
      <xdr:row>138</xdr:row>
      <xdr:rowOff>137253</xdr:rowOff>
    </xdr:from>
    <xdr:to>
      <xdr:col>49</xdr:col>
      <xdr:colOff>107193</xdr:colOff>
      <xdr:row>155</xdr:row>
      <xdr:rowOff>107426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06F8B5C-FD11-B506-799A-48852F26F3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43</xdr:col>
      <xdr:colOff>452073</xdr:colOff>
      <xdr:row>156</xdr:row>
      <xdr:rowOff>90647</xdr:rowOff>
    </xdr:from>
    <xdr:to>
      <xdr:col>49</xdr:col>
      <xdr:colOff>118844</xdr:colOff>
      <xdr:row>173</xdr:row>
      <xdr:rowOff>60820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4D1D7B2-2B9D-F758-07A8-0D555583A3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Instructor" id="{1C92435C-7D5B-8E49-8CF3-2F5B01CD6E61}" userId="Instructo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0-09-09T16:09:56.74" personId="{1C92435C-7D5B-8E49-8CF3-2F5B01CD6E61}" id="{3BAECB53-83D2-AD45-84EE-3551F1867E35}">
    <text>asymptotic length</text>
  </threadedComment>
  <threadedComment ref="A4" dT="2020-09-09T16:10:05.50" personId="{1C92435C-7D5B-8E49-8CF3-2F5B01CD6E61}" id="{20BB5F06-4C13-CF4A-9CDE-ECC791AEFF1A}">
    <text>brody growth coefficient</text>
  </threadedComment>
  <threadedComment ref="A5" dT="2020-09-09T16:21:10.49" personId="{1C92435C-7D5B-8E49-8CF3-2F5B01CD6E61}" id="{2BF8E256-EC8F-524C-9F5A-2ED0378DED48}">
    <text>t knot (x-intercept)</text>
  </threadedComment>
  <threadedComment ref="E5" dT="2020-09-09T16:21:52.14" personId="{1C92435C-7D5B-8E49-8CF3-2F5B01CD6E61}" id="{B426F785-2625-694A-9692-52A43E18DCD2}">
    <text>in kilograms</text>
  </threadedComment>
  <threadedComment ref="E6" dT="2020-09-09T16:22:06.96" personId="{1C92435C-7D5B-8E49-8CF3-2F5B01CD6E61}" id="{083CB940-2FE4-0943-9497-23EAB4A4A248}">
    <text>vulnerability to retention</text>
  </threadedComment>
  <threadedComment ref="A7" dT="2020-09-09T16:10:14.41" personId="{1C92435C-7D5B-8E49-8CF3-2F5B01CD6E61}" id="{3DD8387D-6798-9C45-98B2-38A9A735593B}">
    <text>natural mortality</text>
  </threadedComment>
  <threadedComment ref="E7" dT="2020-09-09T16:22:13.68" personId="{1C92435C-7D5B-8E49-8CF3-2F5B01CD6E61}" id="{F8B62D7A-096B-1143-BE06-E0468EB3276B}">
    <text>vulnerability to capture</text>
  </threadedComment>
  <threadedComment ref="A8" dT="2020-09-09T16:10:23.19" personId="{1C92435C-7D5B-8E49-8CF3-2F5B01CD6E61}" id="{1A963C79-1FE2-184A-8560-D58CD8529004}">
    <text>survival</text>
  </threadedComment>
  <threadedComment ref="E8" dT="2020-09-09T16:22:28.35" personId="{1C92435C-7D5B-8E49-8CF3-2F5B01CD6E61}" id="{7F09B397-C1CF-2649-A213-046218034ACD}">
    <text>survivorship in the unfished condition</text>
  </threadedComment>
  <threadedComment ref="A9" dT="2020-09-09T16:10:33.36" personId="{1C92435C-7D5B-8E49-8CF3-2F5B01CD6E61}" id="{0241691C-A030-C542-8445-2A07EAA7A1D7}">
    <text>discard mortality</text>
  </threadedComment>
  <threadedComment ref="E9" dT="2020-09-09T16:22:36.77" personId="{1C92435C-7D5B-8E49-8CF3-2F5B01CD6E61}" id="{DB6DC770-7627-AF45-9812-81AE73F5979E}">
    <text>survivorship in the fished condition</text>
  </threadedComment>
  <threadedComment ref="A11" dT="2020-09-09T16:10:42.19" personId="{1C92435C-7D5B-8E49-8CF3-2F5B01CD6E61}" id="{6F9777E8-6271-0C4D-A95C-B8BE037D28D5}">
    <text>harvest rate</text>
  </threadedComment>
  <threadedComment ref="A12" dT="2020-09-09T16:38:23.33" personId="{1C92435C-7D5B-8E49-8CF3-2F5B01CD6E61}" id="{D030F358-5CF3-C240-B405-36278B9DA7C4}">
    <text xml:space="preserve">proportion caught
</text>
  </threadedComment>
  <threadedComment ref="A13" dT="2020-09-09T16:13:08.17" personId="{1C92435C-7D5B-8E49-8CF3-2F5B01CD6E61}" id="{69DDC2BA-7FA4-D747-BE6A-C2D99AC8C0F5}">
    <text>harvest plus some (accounts for a larger proportion captured than retained)</text>
  </threadedComment>
  <threadedComment ref="A15" dT="2020-09-09T16:13:26.26" personId="{1C92435C-7D5B-8E49-8CF3-2F5B01CD6E61}" id="{EE274F74-9F55-FA48-9259-E86039F81B62}">
    <text>length-weight a</text>
  </threadedComment>
  <threadedComment ref="A16" dT="2020-09-09T16:13:32.61" personId="{1C92435C-7D5B-8E49-8CF3-2F5B01CD6E61}" id="{84A49455-1CBA-BB4A-8EF0-9CB73E679CAB}">
    <text>length-weight b</text>
  </threadedComment>
  <threadedComment ref="A18" dT="2020-09-09T16:13:38.22" personId="{1C92435C-7D5B-8E49-8CF3-2F5B01CD6E61}" id="{1299ABB5-472E-A543-8B19-22C4FCBA7191}">
    <text>length at maturity</text>
  </threadedComment>
  <threadedComment ref="AQ18" dT="2020-09-09T16:23:44.24" personId="{1C92435C-7D5B-8E49-8CF3-2F5B01CD6E61}" id="{2BA914EE-B109-5648-B786-F98220BD40F2}">
    <text>Vulnerable numbers</text>
  </threadedComment>
  <threadedComment ref="AS18" dT="2020-09-09T16:23:57.98" personId="{1C92435C-7D5B-8E49-8CF3-2F5B01CD6E61}" id="{80F1A651-4EC4-CB49-9255-EDC3CD66907D}">
    <text>vulnerable biomass</text>
  </threadedComment>
  <threadedComment ref="AT18" dT="2020-09-09T16:24:23.68" personId="{1C92435C-7D5B-8E49-8CF3-2F5B01CD6E61}" id="{69BA0CE2-74AD-584E-A021-738697BE01C6}">
    <text>harvest in kilograms</text>
  </threadedComment>
  <threadedComment ref="AU18" dT="2020-09-09T16:25:15.52" personId="{1C92435C-7D5B-8E49-8CF3-2F5B01CD6E61}" id="{2BF4F206-EE1C-9946-A5AC-209837F58CB1}">
    <text>assumes zero discard mortality and 100% catch and release</text>
  </threadedComment>
  <threadedComment ref="A19" dT="2020-09-09T16:13:44.65" personId="{1C92435C-7D5B-8E49-8CF3-2F5B01CD6E61}" id="{20B39F3E-BFA5-834F-84D3-01F36F72EFC9}">
    <text>weight at maturity</text>
  </threadedComment>
  <threadedComment ref="A22" dT="2020-09-09T16:14:00.42" personId="{1C92435C-7D5B-8E49-8CF3-2F5B01CD6E61}" id="{97109D75-178C-8745-9976-149946115AF1}">
    <text>length at 50% vulnerability to capture</text>
  </threadedComment>
  <threadedComment ref="A23" dT="2020-09-09T16:14:55.07" personId="{1C92435C-7D5B-8E49-8CF3-2F5B01CD6E61}" id="{CD370998-9A9A-7E45-BDC6-8A6128544A24}">
    <text>rate of capture vulnerability</text>
  </threadedComment>
  <threadedComment ref="A25" dT="2020-09-09T16:14:20.19" personId="{1C92435C-7D5B-8E49-8CF3-2F5B01CD6E61}" id="{A2B41B9B-39A1-BA4B-9C13-87BB921D8A10}">
    <text>length at 50% vulnerability to minimum length limit</text>
  </threadedComment>
  <threadedComment ref="A26" dT="2020-09-09T16:15:07.26" personId="{1C92435C-7D5B-8E49-8CF3-2F5B01CD6E61}" id="{E22763A7-5DF4-7E45-851A-50855B5470DA}">
    <text>rate of minLL selectivity</text>
  </threadedComment>
  <threadedComment ref="A27" dT="2020-09-09T16:14:31.52" personId="{1C92435C-7D5B-8E49-8CF3-2F5B01CD6E61}" id="{D1D63ECC-86E1-224E-AC05-7D23FB13631C}">
    <text>length at 50% vulnerability to maximum length limit</text>
  </threadedComment>
  <threadedComment ref="A28" dT="2020-09-09T16:15:17.98" personId="{1C92435C-7D5B-8E49-8CF3-2F5B01CD6E61}" id="{EC608675-9C66-8F4C-88BA-D0682135103F}">
    <text>rate of maxLL selectivity</text>
  </threadedComment>
  <threadedComment ref="A30" dT="2020-09-09T16:14:41.11" personId="{1C92435C-7D5B-8E49-8CF3-2F5B01CD6E61}" id="{2D1EC4B8-65D9-8A46-BA78-C6972F0D756F}">
    <text>length at 50% vulnerability to trophy capture</text>
  </threadedComment>
  <threadedComment ref="A31" dT="2020-09-09T16:16:42.64" personId="{1C92435C-7D5B-8E49-8CF3-2F5B01CD6E61}" id="{24F702FF-E671-6747-9114-35A5C9089F1C}">
    <text>rate of trophy selectivity</text>
  </threadedComment>
  <threadedComment ref="A33" dT="2020-09-09T16:17:07.36" personId="{1C92435C-7D5B-8E49-8CF3-2F5B01CD6E61}" id="{607646C1-ED76-4741-820C-9CD735D471BF}">
    <text>vulnerable biomass per recruit</text>
  </threadedComment>
  <threadedComment ref="A34" dT="2020-09-09T16:17:29.01" personId="{1C92435C-7D5B-8E49-8CF3-2F5B01CD6E61}" id="{749E122B-489F-0F4F-839A-37A434E3D279}">
    <text>vulnerable biomass per recruit in fished conditions</text>
  </threadedComment>
  <threadedComment ref="A35" dT="2020-09-09T16:17:34.90" personId="{1C92435C-7D5B-8E49-8CF3-2F5B01CD6E61}" id="{81001E78-D311-2C4D-ADF0-D7032FAC7E54}">
    <text>yield per recruit</text>
  </threadedComment>
  <threadedComment ref="A36" dT="2020-09-09T16:17:43.51" personId="{1C92435C-7D5B-8E49-8CF3-2F5B01CD6E61}" id="{F1F22B5A-D085-D24F-B46A-2E7802E7397E}">
    <text>spawning potential ratio</text>
  </threadedComment>
  <threadedComment ref="A38" dT="2020-09-09T16:18:02.85" personId="{1C92435C-7D5B-8E49-8CF3-2F5B01CD6E61}" id="{59D67FBC-1547-0E43-895C-402DA1CA042F}">
    <text>recruits in unfished conditions (virgin stock size)</text>
  </threadedComment>
  <threadedComment ref="A39" dT="2020-09-09T16:18:20.07" personId="{1C92435C-7D5B-8E49-8CF3-2F5B01CD6E61}" id="{CA34DC51-82D8-B245-92DC-4E84C5F45488}">
    <text xml:space="preserve">Eggs per recruit </text>
  </threadedComment>
  <threadedComment ref="A40" dT="2020-09-09T16:18:31.96" personId="{1C92435C-7D5B-8E49-8CF3-2F5B01CD6E61}" id="{AA963FE8-600F-014F-8DBF-0CEF25DD5153}">
    <text>eggs per recruit in fished conditions</text>
  </threadedComment>
  <threadedComment ref="A41" dT="2020-09-09T16:18:47.30" personId="{1C92435C-7D5B-8E49-8CF3-2F5B01CD6E61}" id="{AFDD797E-1562-9641-A025-CCF61F0E09B9}">
    <text>eggs in unfished conditions (virgin stock size)</text>
  </threadedComment>
  <threadedComment ref="A42" dT="2020-09-09T16:18:54.84" personId="{1C92435C-7D5B-8E49-8CF3-2F5B01CD6E61}" id="{48AEFFCF-F043-DB4A-84D3-CCC0C8C39FD7}">
    <text>compensation ratio</text>
  </threadedComment>
  <threadedComment ref="A43" dT="2020-09-09T16:19:03.60" personId="{1C92435C-7D5B-8E49-8CF3-2F5B01CD6E61}" id="{BEF2E54A-FC86-BE49-9FA7-3D10E5CD71F8}">
    <text>SRR: Beverton-Holt a</text>
  </threadedComment>
  <threadedComment ref="A44" dT="2020-09-09T16:19:11.98" personId="{1C92435C-7D5B-8E49-8CF3-2F5B01CD6E61}" id="{00E1361F-BB3D-FE4B-9EAE-76D1E33BF4BB}">
    <text>SRR: Beverton-Holt b</text>
  </threadedComment>
  <threadedComment ref="A45" dT="2020-09-09T16:19:25.47" personId="{1C92435C-7D5B-8E49-8CF3-2F5B01CD6E61}" id="{3AE80ED4-7C54-9141-830D-CB16C961005C}">
    <text>Recruitment standard deviation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52"/>
  <sheetViews>
    <sheetView tabSelected="1" topLeftCell="AW123" zoomScale="142" zoomScaleNormal="50" zoomScalePageLayoutView="125" workbookViewId="0">
      <selection activeCell="BD132" sqref="BD132"/>
    </sheetView>
  </sheetViews>
  <sheetFormatPr baseColWidth="10" defaultColWidth="8.83203125" defaultRowHeight="13" x14ac:dyDescent="0.15"/>
  <cols>
    <col min="2" max="2" width="9.6640625" customWidth="1"/>
    <col min="3" max="3" width="8.6640625" customWidth="1"/>
    <col min="4" max="4" width="10" customWidth="1"/>
    <col min="5" max="5" width="9.33203125" bestFit="1" customWidth="1"/>
    <col min="6" max="6" width="5.6640625" bestFit="1" customWidth="1"/>
    <col min="7" max="9" width="6.6640625" bestFit="1" customWidth="1"/>
    <col min="10" max="20" width="7.6640625" bestFit="1" customWidth="1"/>
    <col min="21" max="40" width="8.6640625" bestFit="1" customWidth="1"/>
    <col min="41" max="41" width="8.83203125" customWidth="1"/>
    <col min="42" max="42" width="10" customWidth="1"/>
    <col min="43" max="43" width="11.5" bestFit="1" customWidth="1"/>
    <col min="44" max="44" width="10.33203125" customWidth="1"/>
    <col min="45" max="45" width="12.5" bestFit="1" customWidth="1"/>
    <col min="46" max="46" width="11.5" customWidth="1"/>
    <col min="47" max="47" width="10.5" bestFit="1" customWidth="1"/>
    <col min="48" max="48" width="11.33203125" bestFit="1" customWidth="1"/>
    <col min="51" max="51" width="9" bestFit="1" customWidth="1"/>
    <col min="52" max="66" width="9.6640625" bestFit="1" customWidth="1"/>
    <col min="67" max="68" width="9" bestFit="1" customWidth="1"/>
    <col min="69" max="72" width="12.5" bestFit="1" customWidth="1"/>
    <col min="73" max="73" width="11.5" bestFit="1" customWidth="1"/>
    <col min="74" max="75" width="12.5" bestFit="1" customWidth="1"/>
  </cols>
  <sheetData>
    <row r="1" spans="1:55" x14ac:dyDescent="0.15">
      <c r="A1" s="8"/>
    </row>
    <row r="2" spans="1:55" x14ac:dyDescent="0.15">
      <c r="A2" s="17" t="s">
        <v>45</v>
      </c>
      <c r="B2" s="17"/>
    </row>
    <row r="3" spans="1:55" x14ac:dyDescent="0.15">
      <c r="A3" t="s">
        <v>0</v>
      </c>
      <c r="B3">
        <v>1032</v>
      </c>
      <c r="E3" t="s">
        <v>7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32</v>
      </c>
      <c r="AL3">
        <v>33</v>
      </c>
      <c r="AM3">
        <v>34</v>
      </c>
      <c r="AN3">
        <v>35</v>
      </c>
      <c r="AR3" s="8"/>
    </row>
    <row r="4" spans="1:55" x14ac:dyDescent="0.15">
      <c r="A4" t="s">
        <v>1</v>
      </c>
      <c r="B4">
        <v>0.11</v>
      </c>
      <c r="E4" t="s">
        <v>8</v>
      </c>
      <c r="F4" s="3">
        <f>Linf*(1-EXP(-K*(F3-t_0)))</f>
        <v>107.49917237398287</v>
      </c>
      <c r="G4" s="3">
        <f>Linf*(1-EXP(-K*(G3-t_0)))</f>
        <v>203.8006005027222</v>
      </c>
      <c r="H4" s="3">
        <f>Linf*(1-EXP(-K*(H3-t_0)))</f>
        <v>290.07070709825217</v>
      </c>
      <c r="I4" s="3">
        <f>Linf*(1-EXP(-K*(I3-t_0)))</f>
        <v>367.35441344219805</v>
      </c>
      <c r="J4" s="3">
        <f>Linf*(1-EXP(-K*(J3-t_0)))</f>
        <v>436.5877956873378</v>
      </c>
      <c r="K4" s="3">
        <f>Linf*(1-EXP(-K*(K3-t_0)))</f>
        <v>498.60942280456646</v>
      </c>
      <c r="L4" s="3">
        <f>Linf*(1-EXP(-K*(L3-t_0)))</f>
        <v>554.17051350281258</v>
      </c>
      <c r="M4" s="3">
        <f>Linf*(1-EXP(-K*(M3-t_0)))</f>
        <v>603.94403514460805</v>
      </c>
      <c r="N4" s="3">
        <f>Linf*(1-EXP(-K*(N3-t_0)))</f>
        <v>648.53285486524885</v>
      </c>
      <c r="O4" s="3">
        <f>Linf*(1-EXP(-K*(O3-t_0)))</f>
        <v>688.47704162358195</v>
      </c>
      <c r="P4" s="3">
        <f>Linf*(1-EXP(-K*(P3-t_0)))</f>
        <v>724.26040762835623</v>
      </c>
      <c r="Q4" s="3">
        <f>Linf*(1-EXP(-K*(Q3-t_0)))</f>
        <v>756.31636837124245</v>
      </c>
      <c r="R4" s="3">
        <f>Linf*(1-EXP(-K*(R3-t_0)))</f>
        <v>785.03319224444533</v>
      </c>
      <c r="S4" s="3">
        <f>Linf*(1-EXP(-K*(S3-t_0)))</f>
        <v>810.75870332735872</v>
      </c>
      <c r="T4" s="3">
        <f>Linf*(1-EXP(-K*(T3-t_0)))</f>
        <v>833.80449430338172</v>
      </c>
      <c r="U4" s="3">
        <f>Linf*(1-EXP(-K*(U3-t_0)))</f>
        <v>854.44970053461191</v>
      </c>
      <c r="V4" s="3">
        <f>Linf*(1-EXP(-K*(V3-t_0)))</f>
        <v>872.9443810067844</v>
      </c>
      <c r="W4" s="3">
        <f>Linf*(1-EXP(-K*(W3-t_0)))</f>
        <v>889.51254709515865</v>
      </c>
      <c r="X4" s="3">
        <f>Linf*(1-EXP(-K*(X3-t_0)))</f>
        <v>904.35487583638667</v>
      </c>
      <c r="Y4" s="3">
        <f>Linf*(1-EXP(-K*(Y3-t_0)))</f>
        <v>917.65114057007145</v>
      </c>
      <c r="Z4" s="3">
        <f>Linf*(1-EXP(-K*(Z3-t_0)))</f>
        <v>929.56238839044579</v>
      </c>
      <c r="AA4" s="3">
        <f>Linf*(1-EXP(-K*(AA3-t_0)))</f>
        <v>940.23289078191328</v>
      </c>
      <c r="AB4" s="3">
        <f>Linf*(1-EXP(-K*(AB3-t_0)))</f>
        <v>949.79189106495323</v>
      </c>
      <c r="AC4" s="3">
        <f>Linf*(1-EXP(-K*(AC3-t_0)))</f>
        <v>958.3551698178095</v>
      </c>
      <c r="AD4" s="3">
        <f>Linf*(1-EXP(-K*(AD3-t_0)))</f>
        <v>966.02644723467779</v>
      </c>
      <c r="AE4" s="3">
        <f>Linf*(1-EXP(-K*(AE3-t_0)))</f>
        <v>972.89863940603766</v>
      </c>
      <c r="AF4" s="3">
        <f>Linf*(1-EXP(-K*(AF3-t_0)))</f>
        <v>979.05498373745945</v>
      </c>
      <c r="AG4" s="3">
        <f>Linf*(1-EXP(-K*(AG3-t_0)))</f>
        <v>984.5700471381864</v>
      </c>
      <c r="AH4" s="3">
        <f>Linf*(1-EXP(-K*(AH3-t_0)))</f>
        <v>989.51062919088213</v>
      </c>
      <c r="AI4" s="3">
        <f>Linf*(1-EXP(-K*(AI3-t_0)))</f>
        <v>993.93657124192032</v>
      </c>
      <c r="AJ4" s="3">
        <f>Linf*(1-EXP(-K*(AJ3-t_0)))</f>
        <v>997.9014812120846</v>
      </c>
      <c r="AK4" s="3">
        <f>Linf*(1-EXP(-K*(AK3-t_0)))</f>
        <v>1001.4533829067354</v>
      </c>
      <c r="AL4" s="3">
        <f>Linf*(1-EXP(-K*(AL3-t_0)))</f>
        <v>1004.6352976900213</v>
      </c>
      <c r="AM4" s="3">
        <f>Linf*(1-EXP(-K*(AM3-t_0)))</f>
        <v>1007.4857655684932</v>
      </c>
      <c r="AN4" s="3">
        <f>Linf*(1-EXP(-K*(AN3-t_0)))</f>
        <v>1010.0393119955947</v>
      </c>
      <c r="AW4" s="2"/>
      <c r="AX4" s="2"/>
      <c r="AY4" s="2"/>
      <c r="AZ4" s="2"/>
      <c r="BA4" s="2"/>
      <c r="BB4" s="2"/>
      <c r="BC4" s="2"/>
    </row>
    <row r="5" spans="1:55" x14ac:dyDescent="0.15">
      <c r="A5" t="s">
        <v>64</v>
      </c>
      <c r="B5">
        <v>0</v>
      </c>
      <c r="E5" t="s">
        <v>9</v>
      </c>
      <c r="F5" s="2">
        <f>a*F4^b/1000</f>
        <v>1.4444866616537839E-2</v>
      </c>
      <c r="G5" s="2">
        <f>a*G4^b/1000</f>
        <v>0.10973384819119404</v>
      </c>
      <c r="H5" s="2">
        <f>a*H4^b/1000</f>
        <v>0.33596697015078592</v>
      </c>
      <c r="I5" s="2">
        <f>a*I4^b/1000</f>
        <v>0.7103617747024823</v>
      </c>
      <c r="J5" s="2">
        <f>a*J4^b/1000</f>
        <v>1.2279657334970362</v>
      </c>
      <c r="K5" s="2">
        <f>a*K4^b/1000</f>
        <v>1.8709407322930567</v>
      </c>
      <c r="L5" s="2">
        <f>a*L4^b/1000</f>
        <v>2.6152241960856446</v>
      </c>
      <c r="M5" s="2">
        <f>a*M4^b/1000</f>
        <v>3.434937432023621</v>
      </c>
      <c r="N5" s="2">
        <f>a*N4^b/1000</f>
        <v>4.3051044013311612</v>
      </c>
      <c r="O5" s="2">
        <f>a*O4^b/1000</f>
        <v>5.2031805937897779</v>
      </c>
      <c r="P5" s="2">
        <f>a*P4^b/1000</f>
        <v>6.1097810087380147</v>
      </c>
      <c r="Q5" s="2">
        <f>a*Q4^b/1000</f>
        <v>7.0088924702636399</v>
      </c>
      <c r="R5" s="2">
        <f>a*R4^b/1000</f>
        <v>7.8877715854787001</v>
      </c>
      <c r="S5" s="2">
        <f>a*S4^b/1000</f>
        <v>8.7366660787981978</v>
      </c>
      <c r="T5" s="2">
        <f>a*T4^b/1000</f>
        <v>9.5484508706613518</v>
      </c>
      <c r="U5" s="2">
        <f>a*U4^b/1000</f>
        <v>10.318237367347901</v>
      </c>
      <c r="V5" s="2">
        <f>a*V4^b/1000</f>
        <v>11.042991617010488</v>
      </c>
      <c r="W5" s="2">
        <f>a*W4^b/1000</f>
        <v>11.721181529955961</v>
      </c>
      <c r="X5" s="2">
        <f>a*X4^b/1000</f>
        <v>12.352463152157055</v>
      </c>
      <c r="Y5" s="2">
        <f>a*Y4^b/1000</f>
        <v>12.93740944876655</v>
      </c>
      <c r="Z5" s="2">
        <f>a*Z4^b/1000</f>
        <v>13.477281052650884</v>
      </c>
      <c r="AA5" s="2">
        <f>a*AA4^b/1000</f>
        <v>13.973836139549425</v>
      </c>
      <c r="AB5" s="2">
        <f>a*AB4^b/1000</f>
        <v>14.429175425638322</v>
      </c>
      <c r="AC5" s="2">
        <f>a*AC4^b/1000</f>
        <v>14.845617840636342</v>
      </c>
      <c r="AD5" s="2">
        <f>a*AD4^b/1000</f>
        <v>15.225602432758196</v>
      </c>
      <c r="AE5" s="2">
        <f>a*AE4^b/1000</f>
        <v>15.571612323746727</v>
      </c>
      <c r="AF5" s="2">
        <f>a*AF4^b/1000</f>
        <v>15.886116929302933</v>
      </c>
      <c r="AG5" s="2">
        <f>a*AG4^b/1000</f>
        <v>16.17152911294777</v>
      </c>
      <c r="AH5" s="2">
        <f>a*AH4^b/1000</f>
        <v>16.430174400317046</v>
      </c>
      <c r="AI5" s="2">
        <f>a*AI4^b/1000</f>
        <v>16.664269817094443</v>
      </c>
      <c r="AJ5" s="2">
        <f>a*AJ4^b/1000</f>
        <v>16.875910311675995</v>
      </c>
      <c r="AK5" s="2">
        <f>a*AK4^b/1000</f>
        <v>17.067061076391322</v>
      </c>
      <c r="AL5" s="2">
        <f>a*AL4^b/1000</f>
        <v>17.239554387268214</v>
      </c>
      <c r="AM5" s="2">
        <f>a*AM4^b/1000</f>
        <v>17.395089843760246</v>
      </c>
      <c r="AN5" s="2">
        <f>a*AN4^b/1000</f>
        <v>17.535237110153744</v>
      </c>
      <c r="AW5" s="2"/>
      <c r="AX5" s="18"/>
      <c r="AY5" s="2">
        <f>YPR</f>
        <v>0.51421845117644305</v>
      </c>
      <c r="AZ5" s="2"/>
      <c r="BA5" s="2"/>
      <c r="BB5" s="2"/>
      <c r="BC5" s="2"/>
    </row>
    <row r="6" spans="1:55" x14ac:dyDescent="0.15">
      <c r="A6" s="17" t="s">
        <v>46</v>
      </c>
      <c r="B6" s="17"/>
      <c r="E6" t="s">
        <v>62</v>
      </c>
      <c r="F6" s="2">
        <f>1/(1+EXP((minLL-F4)/sig_minLL))-1/(1+EXP((maxLL-F4)/sig_maxLL))</f>
        <v>4.2944035912897212E-4</v>
      </c>
      <c r="G6" s="2">
        <f>1/(1+EXP((minLL-G4)/sig_minLL))-1/(1+EXP((maxLL-G4)/sig_maxLL))</f>
        <v>6.3120520294271511E-3</v>
      </c>
      <c r="H6" s="2">
        <f>1/(1+EXP((minLL-H4)/sig_minLL))-1/(1+EXP((maxLL-H4)/sig_maxLL))</f>
        <v>5.6265145171124076E-2</v>
      </c>
      <c r="I6" s="2">
        <f>1/(1+EXP((minLL-I4)/sig_minLL))-1/(1+EXP((maxLL-I4)/sig_maxLL))</f>
        <v>0.29382114268647713</v>
      </c>
      <c r="J6" s="2">
        <f>1/(1+EXP((minLL-J4)/sig_minLL))-1/(1+EXP((maxLL-J4)/sig_maxLL))</f>
        <v>0.6778101286740581</v>
      </c>
      <c r="K6" s="2">
        <f>1/(1+EXP((minLL-K4)/sig_minLL))-1/(1+EXP((maxLL-K4)/sig_maxLL))</f>
        <v>0.83292591974608743</v>
      </c>
      <c r="L6" s="2">
        <f>1/(1+EXP((minLL-L4)/sig_minLL))-1/(1+EXP((maxLL-L4)/sig_maxLL))</f>
        <v>0.79296050301424936</v>
      </c>
      <c r="M6" s="2">
        <f>1/(1+EXP((minLL-M4)/sig_minLL))-1/(1+EXP((maxLL-M4)/sig_maxLL))</f>
        <v>0.66401318009569632</v>
      </c>
      <c r="N6" s="2">
        <f>1/(1+EXP((minLL-N4)/sig_minLL))-1/(1+EXP((maxLL-N4)/sig_maxLL))</f>
        <v>0.50364405352428587</v>
      </c>
      <c r="O6" s="2">
        <f>1/(1+EXP((minLL-O4)/sig_minLL))-1/(1+EXP((maxLL-O4)/sig_maxLL))</f>
        <v>0.35544933908024001</v>
      </c>
      <c r="P6" s="2">
        <f>1/(1+EXP((minLL-P4)/sig_minLL))-1/(1+EXP((maxLL-P4)/sig_maxLL))</f>
        <v>0.24156607779916761</v>
      </c>
      <c r="Q6" s="2">
        <f>1/(1+EXP((minLL-Q4)/sig_minLL))-1/(1+EXP((maxLL-Q4)/sig_maxLL))</f>
        <v>0.16292439210206533</v>
      </c>
      <c r="R6" s="2">
        <f>1/(1+EXP((minLL-R4)/sig_minLL))-1/(1+EXP((maxLL-R4)/sig_maxLL))</f>
        <v>0.1112435713432135</v>
      </c>
      <c r="S6" s="2">
        <f>1/(1+EXP((minLL-S4)/sig_minLL))-1/(1+EXP((maxLL-S4)/sig_maxLL))</f>
        <v>7.7722978293634726E-2</v>
      </c>
      <c r="T6" s="2">
        <f>1/(1+EXP((minLL-T4)/sig_minLL))-1/(1+EXP((maxLL-T4)/sig_maxLL))</f>
        <v>5.5822806483283083E-2</v>
      </c>
      <c r="U6" s="2">
        <f>1/(1+EXP((minLL-U4)/sig_minLL))-1/(1+EXP((maxLL-U4)/sig_maxLL))</f>
        <v>4.1262067415716364E-2</v>
      </c>
      <c r="V6" s="2">
        <f>1/(1+EXP((minLL-V4)/sig_minLL))-1/(1+EXP((maxLL-V4)/sig_maxLL))</f>
        <v>3.1366229772817666E-2</v>
      </c>
      <c r="W6" s="2">
        <f>1/(1+EXP((minLL-W4)/sig_minLL))-1/(1+EXP((maxLL-W4)/sig_maxLL))</f>
        <v>2.4482459730843731E-2</v>
      </c>
      <c r="X6" s="2">
        <f>1/(1+EXP((minLL-X4)/sig_minLL))-1/(1+EXP((maxLL-X4)/sig_maxLL))</f>
        <v>1.9582810827152408E-2</v>
      </c>
      <c r="Y6" s="2">
        <f>1/(1+EXP((minLL-Y4)/sig_minLL))-1/(1+EXP((maxLL-Y4)/sig_maxLL))</f>
        <v>1.6018513726773542E-2</v>
      </c>
      <c r="Z6" s="2">
        <f>1/(1+EXP((minLL-Z4)/sig_minLL))-1/(1+EXP((maxLL-Z4)/sig_maxLL))</f>
        <v>1.3372466998336052E-2</v>
      </c>
      <c r="AA6" s="2">
        <f>1/(1+EXP((minLL-AA4)/sig_minLL))-1/(1+EXP((maxLL-AA4)/sig_maxLL))</f>
        <v>1.1371115195507708E-2</v>
      </c>
      <c r="AB6" s="2">
        <f>1/(1+EXP((minLL-AB4)/sig_minLL))-1/(1+EXP((maxLL-AB4)/sig_maxLL))</f>
        <v>9.8314068272286059E-3</v>
      </c>
      <c r="AC6" s="2">
        <f>1/(1+EXP((minLL-AC4)/sig_minLL))-1/(1+EXP((maxLL-AC4)/sig_maxLL))</f>
        <v>8.6284288787537022E-3</v>
      </c>
      <c r="AD6" s="2">
        <f>1/(1+EXP((minLL-AD4)/sig_minLL))-1/(1+EXP((maxLL-AD4)/sig_maxLL))</f>
        <v>7.6753285429311813E-3</v>
      </c>
      <c r="AE6" s="2">
        <f>1/(1+EXP((minLL-AE4)/sig_minLL))-1/(1+EXP((maxLL-AE4)/sig_maxLL))</f>
        <v>6.9106349181997651E-3</v>
      </c>
      <c r="AF6" s="2">
        <f>1/(1+EXP((minLL-AF4)/sig_minLL))-1/(1+EXP((maxLL-AF4)/sig_maxLL))</f>
        <v>6.2901085302566884E-3</v>
      </c>
      <c r="AG6" s="2">
        <f>1/(1+EXP((minLL-AG4)/sig_minLL))-1/(1+EXP((maxLL-AG4)/sig_maxLL))</f>
        <v>5.7814084647512809E-3</v>
      </c>
      <c r="AH6" s="2">
        <f>1/(1+EXP((minLL-AH4)/sig_minLL))-1/(1+EXP((maxLL-AH4)/sig_maxLL))</f>
        <v>5.3605431021315209E-3</v>
      </c>
      <c r="AI6" s="2">
        <f>1/(1+EXP((minLL-AI4)/sig_minLL))-1/(1+EXP((maxLL-AI4)/sig_maxLL))</f>
        <v>5.0094690937647623E-3</v>
      </c>
      <c r="AJ6" s="2">
        <f>1/(1+EXP((minLL-AJ4)/sig_minLL))-1/(1+EXP((maxLL-AJ4)/sig_maxLL))</f>
        <v>4.7144417307353192E-3</v>
      </c>
      <c r="AK6" s="2">
        <f>1/(1+EXP((minLL-AK4)/sig_minLL))-1/(1+EXP((maxLL-AK4)/sig_maxLL))</f>
        <v>4.4648647943246189E-3</v>
      </c>
      <c r="AL6" s="2">
        <f>1/(1+EXP((minLL-AL4)/sig_minLL))-1/(1+EXP((maxLL-AL4)/sig_maxLL))</f>
        <v>4.2524774469913096E-3</v>
      </c>
      <c r="AM6" s="2">
        <f>1/(1+EXP((minLL-AM4)/sig_minLL))-1/(1+EXP((maxLL-AM4)/sig_maxLL))</f>
        <v>4.0707718169294971E-3</v>
      </c>
      <c r="AN6" s="2">
        <f>1/(1+EXP((minLL-AN4)/sig_minLL))-1/(1+EXP((maxLL-AN4)/sig_maxLL))</f>
        <v>3.9145706349718035E-3</v>
      </c>
      <c r="AW6" s="2"/>
      <c r="AX6" s="2">
        <v>0.05</v>
      </c>
      <c r="AY6" s="2">
        <f t="dataTable" ref="AY6:AY23" dt2D="0" dtr="0" r1="B11"/>
        <v>0.1855216214533536</v>
      </c>
      <c r="AZ6" s="2"/>
      <c r="BA6" s="2"/>
      <c r="BB6" s="2"/>
      <c r="BC6" s="2"/>
    </row>
    <row r="7" spans="1:55" x14ac:dyDescent="0.15">
      <c r="A7" t="s">
        <v>2</v>
      </c>
      <c r="B7">
        <f>1.5*K</f>
        <v>0.16500000000000001</v>
      </c>
      <c r="E7" t="s">
        <v>63</v>
      </c>
      <c r="F7" s="2">
        <f>1/(1+EXP((cap-F4)/sig_cap))</f>
        <v>9.7841761330163266E-4</v>
      </c>
      <c r="G7" s="2">
        <f>1/(1+EXP((cap-G4)/sig_cap))</f>
        <v>1.5110706652418121E-2</v>
      </c>
      <c r="H7" s="2">
        <f>1/(1+EXP((cap-H4)/sig_cap))</f>
        <v>0.15287009936130844</v>
      </c>
      <c r="I7" s="2">
        <f>1/(1+EXP((cap-I4)/sig_cap))</f>
        <v>0.62148130923692613</v>
      </c>
      <c r="J7" s="2">
        <f>1/(1+EXP((cap-J4)/sig_cap))</f>
        <v>0.92229439054281204</v>
      </c>
      <c r="K7" s="2">
        <f>1/(1+EXP((cap-K4)/sig_cap))</f>
        <v>0.98588057209044033</v>
      </c>
      <c r="L7" s="2">
        <f>1/(1+EXP((cap-L4)/sig_cap))</f>
        <v>0.99708057016169838</v>
      </c>
      <c r="M7" s="2">
        <f>1/(1+EXP((cap-M4)/sig_cap))</f>
        <v>0.99929425026066299</v>
      </c>
      <c r="N7" s="2">
        <f>1/(1+EXP((cap-N4)/sig_cap))</f>
        <v>0.9998024872998662</v>
      </c>
      <c r="O7" s="2">
        <f>1/(1+EXP((cap-O4)/sig_cap))</f>
        <v>0.99993690289802128</v>
      </c>
      <c r="P7" s="2">
        <f>1/(1+EXP((cap-P4)/sig_cap))</f>
        <v>0.9999773007166215</v>
      </c>
      <c r="Q7" s="2">
        <f>1/(1+EXP((cap-Q4)/sig_cap))</f>
        <v>0.99999091647459182</v>
      </c>
      <c r="R7" s="2">
        <f>1/(1+EXP((cap-R4)/sig_cap))</f>
        <v>0.99999600123013221</v>
      </c>
      <c r="S7" s="2">
        <f>1/(1+EXP((cap-S4)/sig_cap))</f>
        <v>0.99999808259202727</v>
      </c>
      <c r="T7" s="2">
        <f>1/(1+EXP((cap-T4)/sig_cap))</f>
        <v>0.99999900744811043</v>
      </c>
      <c r="U7" s="2">
        <f>1/(1+EXP((cap-U4)/sig_cap))</f>
        <v>0.99999944972579968</v>
      </c>
      <c r="V7" s="2">
        <f>1/(1+EXP((cap-V4)/sig_cap))</f>
        <v>0.99999967559345948</v>
      </c>
      <c r="W7" s="2">
        <f>1/(1+EXP((cap-W4)/sig_cap))</f>
        <v>0.99999979792853289</v>
      </c>
      <c r="X7" s="2">
        <f>1/(1+EXP((cap-X4)/sig_cap))</f>
        <v>0.99999986776839511</v>
      </c>
      <c r="Y7" s="2">
        <f>1/(1+EXP((cap-Y4)/sig_cap))</f>
        <v>0.9999999095622536</v>
      </c>
      <c r="Z7" s="2">
        <f>1/(1+EXP((cap-Z4)/sig_cap))</f>
        <v>0.99999993564977763</v>
      </c>
      <c r="AA7" s="2">
        <f>1/(1+EXP((cap-AA4)/sig_cap))</f>
        <v>0.99999995255985019</v>
      </c>
      <c r="AB7" s="2">
        <f>1/(1+EXP((cap-AB4)/sig_cap))</f>
        <v>0.99999996389777035</v>
      </c>
      <c r="AC7" s="2">
        <f>1/(1+EXP((cap-AC4)/sig_cap))</f>
        <v>0.99999997173315591</v>
      </c>
      <c r="AD7" s="2">
        <f>1/(1+EXP((cap-AD4)/sig_cap))</f>
        <v>0.99999997729670242</v>
      </c>
      <c r="AE7" s="2">
        <f>1/(1+EXP((cap-AE4)/sig_cap))</f>
        <v>0.9999999813441115</v>
      </c>
      <c r="AF7" s="2">
        <f>1/(1+EXP((cap-AF4)/sig_cap))</f>
        <v>0.99999998435320214</v>
      </c>
      <c r="AG7" s="2">
        <f>1/(1+EXP((cap-AG4)/sig_cap))</f>
        <v>0.99999998663428236</v>
      </c>
      <c r="AH7" s="2">
        <f>1/(1+EXP((cap-AH4)/sig_cap))</f>
        <v>0.99999998839386806</v>
      </c>
      <c r="AI7" s="2">
        <f>1/(1+EXP((cap-AI4)/sig_cap))</f>
        <v>0.99999998977252147</v>
      </c>
      <c r="AJ7" s="2">
        <f>1/(1+EXP((cap-AJ4)/sig_cap))</f>
        <v>0.99999999086790681</v>
      </c>
      <c r="AK7" s="2">
        <f>1/(1+EXP((cap-AK4)/sig_cap))</f>
        <v>0.99999999174918475</v>
      </c>
      <c r="AL7" s="2">
        <f>1/(1+EXP((cap-AL4)/sig_cap))</f>
        <v>0.99999999246619542</v>
      </c>
      <c r="AM7" s="2">
        <f>1/(1+EXP((cap-AM4)/sig_cap))</f>
        <v>0.99999999305544263</v>
      </c>
      <c r="AN7" s="2">
        <f>1/(1+EXP((cap-AN4)/sig_cap))</f>
        <v>0.99999999354406555</v>
      </c>
      <c r="AW7" s="2"/>
      <c r="AX7" s="2">
        <v>0.1</v>
      </c>
      <c r="AY7" s="2">
        <v>0.32749754645890194</v>
      </c>
      <c r="AZ7" s="2"/>
      <c r="BA7" s="2"/>
      <c r="BB7" s="2"/>
      <c r="BC7" s="2"/>
    </row>
    <row r="8" spans="1:55" x14ac:dyDescent="0.15">
      <c r="A8" t="s">
        <v>3</v>
      </c>
      <c r="B8" s="1">
        <f>EXP(-M)</f>
        <v>0.84789370408791587</v>
      </c>
      <c r="E8" t="s">
        <v>11</v>
      </c>
      <c r="F8" s="3">
        <v>1</v>
      </c>
      <c r="G8" s="2">
        <f>F8*So</f>
        <v>0.84789370408791587</v>
      </c>
      <c r="H8" s="2">
        <f>G8*So</f>
        <v>0.71892373343192628</v>
      </c>
      <c r="I8" s="2">
        <f>H8*So</f>
        <v>0.60957090729630936</v>
      </c>
      <c r="J8" s="2">
        <f>I8*So</f>
        <v>0.51685133449169929</v>
      </c>
      <c r="K8" s="2">
        <f>J8*So</f>
        <v>0.43823499246494929</v>
      </c>
      <c r="L8" s="2">
        <f>K8*So</f>
        <v>0.37157669102204577</v>
      </c>
      <c r="M8" s="2">
        <f>L8*So</f>
        <v>0.31505753690341343</v>
      </c>
      <c r="N8" s="2">
        <f>M8*So</f>
        <v>0.26713530196585045</v>
      </c>
      <c r="O8" s="2">
        <f>N8*So</f>
        <v>0.22650234067646885</v>
      </c>
      <c r="P8" s="2">
        <f>O8*So</f>
        <v>0.19204990862075419</v>
      </c>
      <c r="Q8" s="2">
        <f>P8*So</f>
        <v>0.16283790839019704</v>
      </c>
      <c r="R8" s="2">
        <f>Q8*So</f>
        <v>0.13806923731089288</v>
      </c>
      <c r="S8" s="2">
        <f>R8*So</f>
        <v>0.11706803704412644</v>
      </c>
      <c r="T8" s="2">
        <f>S8*So</f>
        <v>9.9261251559645713E-2</v>
      </c>
      <c r="U8" s="2">
        <f>T8*So</f>
        <v>8.4162990257310416E-2</v>
      </c>
      <c r="V8" s="2">
        <f>U8*So</f>
        <v>7.1361269556386109E-2</v>
      </c>
      <c r="W8" s="2">
        <f>V8*So</f>
        <v>6.0506771172580444E-2</v>
      </c>
      <c r="X8" s="2">
        <f>W8*So</f>
        <v>5.1303310331919164E-2</v>
      </c>
      <c r="Y8" s="2">
        <f>X8*So</f>
        <v>4.3499753829302781E-2</v>
      </c>
      <c r="Z8" s="2">
        <f>Y8*So</f>
        <v>3.6883167401240036E-2</v>
      </c>
      <c r="AA8" s="2">
        <f>Z8*So</f>
        <v>3.127300542633208E-2</v>
      </c>
      <c r="AB8" s="2">
        <f>AA8*So</f>
        <v>2.6516184408894201E-2</v>
      </c>
      <c r="AC8" s="2">
        <f>AB8*So</f>
        <v>2.2482905816735548E-2</v>
      </c>
      <c r="AD8" s="2">
        <f>AC8*So</f>
        <v>1.9063114291611654E-2</v>
      </c>
      <c r="AE8" s="2">
        <f>AD8*So</f>
        <v>1.6163494588165891E-2</v>
      </c>
      <c r="AF8" s="2">
        <f>AE8*So</f>
        <v>1.3704925297364961E-2</v>
      </c>
      <c r="AG8" s="2">
        <f>AF8*So</f>
        <v>1.1620319874630958E-2</v>
      </c>
      <c r="AH8" s="2">
        <f>AG8*So</f>
        <v>9.8527960611872693E-3</v>
      </c>
      <c r="AI8" s="2">
        <f>AH8*So</f>
        <v>8.3541237479429018E-3</v>
      </c>
      <c r="AJ8" s="2">
        <f>AI8*So</f>
        <v>7.0834089290521297E-3</v>
      </c>
      <c r="AK8" s="2">
        <f>AJ8*So</f>
        <v>6.0059778344234279E-3</v>
      </c>
      <c r="AL8" s="2">
        <f>AK8*So</f>
        <v>5.0924307926991999E-3</v>
      </c>
      <c r="AM8" s="2">
        <f>AL8*So</f>
        <v>4.3178400076330859E-3</v>
      </c>
      <c r="AN8" s="2">
        <f>AM8*So</f>
        <v>3.6610693577310122E-3</v>
      </c>
      <c r="AW8" s="2"/>
      <c r="AX8" s="2">
        <v>0.15</v>
      </c>
      <c r="AY8" s="2">
        <v>0.43468837835389113</v>
      </c>
      <c r="AZ8" s="2"/>
      <c r="BA8" s="2"/>
      <c r="BB8" s="2"/>
      <c r="BC8" s="2"/>
    </row>
    <row r="9" spans="1:55" x14ac:dyDescent="0.15">
      <c r="A9" t="s">
        <v>31</v>
      </c>
      <c r="B9">
        <v>0.15</v>
      </c>
      <c r="C9" t="s">
        <v>10</v>
      </c>
      <c r="E9" t="s">
        <v>12</v>
      </c>
      <c r="F9" s="3">
        <v>1</v>
      </c>
      <c r="G9" s="2">
        <f>F9*So*(1-F7*U*F6)*(1-(F7*Uo-F7*U*F6)*D)</f>
        <v>0.84785631179060472</v>
      </c>
      <c r="H9" s="2">
        <f>G9*So*(1-G7*U*G6)*(1-(G7*Uo-G7*U*G6)*D)</f>
        <v>0.71839154803519245</v>
      </c>
      <c r="I9" s="2">
        <f>H9*So*(1-H7*U*H6)*(1-(H7*Uo-H7*U*H6)*D)</f>
        <v>0.60404571694901754</v>
      </c>
      <c r="J9" s="2">
        <f>I9*So*(1-I7*U*I6)*(1-(I7*Uo-I7*U*I6)*D)</f>
        <v>0.48236456261381622</v>
      </c>
      <c r="K9" s="2">
        <f>J9*So*(1-J7*U*J6)*(1-(J7*Uo-J7*U*J6)*D)</f>
        <v>0.34971722326189686</v>
      </c>
      <c r="L9" s="2">
        <f>K9*So*(1-K7*U*K6)*(1-(K7*Uo-K7*U*K6)*D)</f>
        <v>0.24293464986822161</v>
      </c>
      <c r="M9" s="2">
        <f>L9*So*(1-L7*U*L6)*(1-(L7*Uo-L7*U*L6)*D)</f>
        <v>0.16974337913768298</v>
      </c>
      <c r="N9" s="2">
        <f>M9*So*(1-M7*U*M6)*(1-(M7*Uo-M7*U*M6)*D)</f>
        <v>0.12169596508086949</v>
      </c>
      <c r="O9" s="2">
        <f>N9*So*(1-N7*U*N6)*(1-(N7*Uo-N7*U*N6)*D)</f>
        <v>9.0020453841823986E-2</v>
      </c>
      <c r="P9" s="2">
        <f>O9*So*(1-O7*U*O6)*(1-(O7*Uo-O7*U*O6)*D)</f>
        <v>6.8467613046710202E-2</v>
      </c>
      <c r="Q9" s="2">
        <f>P9*So*(1-P7*U*P6)*(1-(P7*Uo-P7*U*P6)*D)</f>
        <v>5.3162828781271765E-2</v>
      </c>
      <c r="R9" s="2">
        <f>Q9*So*(1-Q7*U*Q6)*(1-(Q7*Uo-Q7*U*Q6)*D)</f>
        <v>4.1858446124683778E-2</v>
      </c>
      <c r="S9" s="2">
        <f>R9*So*(1-R7*U*R6)*(1-(R7*Uo-R7*U*R6)*D)</f>
        <v>3.3256107757654724E-2</v>
      </c>
      <c r="T9" s="2">
        <f>S9*So*(1-S7*U*S6)*(1-(S7*Uo-S7*U*S6)*D)</f>
        <v>2.6574883050543931E-2</v>
      </c>
      <c r="U9" s="2">
        <f>T9*So*(1-T7*U*T6)*(1-(T7*Uo-T7*U*T6)*D)</f>
        <v>2.1315773713942113E-2</v>
      </c>
      <c r="V9" s="2">
        <f>U9*So*(1-U7*U*U6)*(1-(U7*Uo-U7*U*U6)*D)</f>
        <v>1.7139952433205416E-2</v>
      </c>
      <c r="W9" s="2">
        <f>V9*So*(1-V7*U*V6)*(1-(V7*Uo-V7*U*V6)*D)</f>
        <v>1.3805403210195742E-2</v>
      </c>
      <c r="X9" s="2">
        <f>W9*So*(1-W7*U*W6)*(1-(W7*Uo-W7*U*W6)*D)</f>
        <v>1.1132584985990472E-2</v>
      </c>
      <c r="Y9" s="2">
        <f>X9*So*(1-X7*U*X6)*(1-(X7*Uo-X7*U*X6)*D)</f>
        <v>8.9847004978478914E-3</v>
      </c>
      <c r="Z9" s="2">
        <f>Y9*So*(1-Y7*U*Y6)*(1-(Y7*Uo-Y7*U*Y6)*D)</f>
        <v>7.2555992370172285E-3</v>
      </c>
      <c r="AA9" s="2">
        <f>Z9*So*(1-Z7*U*Z6)*(1-(Z7*Uo-Z7*U*Z6)*D)</f>
        <v>5.8618863649006437E-3</v>
      </c>
      <c r="AB9" s="2">
        <f>AA9*So*(1-AA7*U*AA6)*(1-(AA7*Uo-AA7*U*AA6)*D)</f>
        <v>4.7374918585627928E-3</v>
      </c>
      <c r="AC9" s="2">
        <f>AB9*So*(1-AB7*U*AB6)*(1-(AB7*Uo-AB7*U*AB6)*D)</f>
        <v>3.8297690091482839E-3</v>
      </c>
      <c r="AD9" s="2">
        <f>AC9*So*(1-AC7*U*AC6)*(1-(AC7*Uo-AC7*U*AC6)*D)</f>
        <v>3.0965989311310385E-3</v>
      </c>
      <c r="AE9" s="2">
        <f>AD9*So*(1-AD7*U*AD6)*(1-(AD7*Uo-AD7*U*AD6)*D)</f>
        <v>2.5041898985186492E-3</v>
      </c>
      <c r="AF9" s="2">
        <f>AE9*So*(1-AE7*U*AE6)*(1-(AE7*Uo-AE7*U*AE6)*D)</f>
        <v>2.0253759391152416E-3</v>
      </c>
      <c r="AG9" s="2">
        <f>AF9*So*(1-AF7*U*AF6)*(1-(AF7*Uo-AF7*U*AF6)*D)</f>
        <v>1.6382853168271678E-3</v>
      </c>
      <c r="AH9" s="2">
        <f>AG9*So*(1-AG7*U*AG6)*(1-(AG7*Uo-AG7*U*AG6)*D)</f>
        <v>1.3252894206089514E-3</v>
      </c>
      <c r="AI9" s="2">
        <f>AH9*So*(1-AH7*U*AH6)*(1-(AH7*Uo-AH7*U*AH6)*D)</f>
        <v>1.0721678473335286E-3</v>
      </c>
      <c r="AJ9" s="2">
        <f>AI9*So*(1-AI7*U*AI6)*(1-(AI7*Uo-AI7*U*AI6)*D)</f>
        <v>8.6744223565200589E-4</v>
      </c>
      <c r="AK9" s="2">
        <f>AJ9*So*(1-AJ7*U*AJ6)*(1-(AJ7*Uo-AJ7*U*AJ6)*D)</f>
        <v>7.0184300395949133E-4</v>
      </c>
      <c r="AL9" s="2">
        <f>AK9*So*(1-AK7*U*AK6)*(1-(AK7*Uo-AK7*U*AK6)*D)</f>
        <v>5.6788144629574321E-4</v>
      </c>
      <c r="AM9" s="2">
        <f>AL9*So*(1-AL7*U*AL6)*(1-(AL7*Uo-AL7*U*AL6)*D)</f>
        <v>4.5950575071525859E-4</v>
      </c>
      <c r="AN9" s="2">
        <f>AM9*So*(1-AM7*U*AM6)*(1-(AM7*Uo-AM7*U*AM6)*D)</f>
        <v>3.7182410343197602E-4</v>
      </c>
      <c r="AW9" s="2"/>
      <c r="AX9" s="2">
        <v>0.2</v>
      </c>
      <c r="AY9" s="2">
        <v>0.51421845117644305</v>
      </c>
      <c r="AZ9" s="2"/>
      <c r="BA9" s="2"/>
      <c r="BB9" s="2"/>
      <c r="BC9" s="2"/>
    </row>
    <row r="10" spans="1:55" x14ac:dyDescent="0.15">
      <c r="A10" s="17" t="s">
        <v>43</v>
      </c>
      <c r="B10" s="17"/>
      <c r="C10" s="4"/>
      <c r="E10" t="s">
        <v>16</v>
      </c>
      <c r="F10" s="18">
        <f>MAX(0, F5-Wmat)</f>
        <v>0</v>
      </c>
      <c r="G10" s="18">
        <f>MAX(0, G5-Wmat)</f>
        <v>0</v>
      </c>
      <c r="H10" s="18">
        <f>MAX(0, H5-Wmat)</f>
        <v>0</v>
      </c>
      <c r="I10" s="18">
        <f>MAX(0, I5-Wmat)</f>
        <v>0</v>
      </c>
      <c r="J10" s="18">
        <f>MAX(0, J5-Wmat)</f>
        <v>0</v>
      </c>
      <c r="K10" s="18">
        <f>MAX(0, K5-Wmat)</f>
        <v>0.51935694982498282</v>
      </c>
      <c r="L10" s="18">
        <f>MAX(0, L5-Wmat)</f>
        <v>1.2636404136175707</v>
      </c>
      <c r="M10" s="18">
        <f>MAX(0, M5-Wmat)</f>
        <v>2.0833536495555469</v>
      </c>
      <c r="N10" s="18">
        <f>MAX(0, N5-Wmat)</f>
        <v>2.9535206188630871</v>
      </c>
      <c r="O10" s="18">
        <f>MAX(0, O5-Wmat)</f>
        <v>3.8515968113217038</v>
      </c>
      <c r="P10" s="18">
        <f>MAX(0, P5-Wmat)</f>
        <v>4.7581972262699406</v>
      </c>
      <c r="Q10" s="18">
        <f>MAX(0, Q5-Wmat)</f>
        <v>5.6573086877955658</v>
      </c>
      <c r="R10" s="18">
        <f>MAX(0, R5-Wmat)</f>
        <v>6.536187803010626</v>
      </c>
      <c r="S10" s="18">
        <f>MAX(0, S5-Wmat)</f>
        <v>7.3850822963301237</v>
      </c>
      <c r="T10" s="18">
        <f>MAX(0, T5-Wmat)</f>
        <v>8.1968670881932777</v>
      </c>
      <c r="U10" s="18">
        <f>MAX(0, U5-Wmat)</f>
        <v>8.9666535848798272</v>
      </c>
      <c r="V10" s="18">
        <f>MAX(0, V5-Wmat)</f>
        <v>9.6914078345424137</v>
      </c>
      <c r="W10" s="18">
        <f>MAX(0, W5-Wmat)</f>
        <v>10.369597747487887</v>
      </c>
      <c r="X10" s="18">
        <f>MAX(0, X5-Wmat)</f>
        <v>11.000879369688981</v>
      </c>
      <c r="Y10" s="18">
        <f>MAX(0, Y5-Wmat)</f>
        <v>11.585825666298476</v>
      </c>
      <c r="Z10" s="18">
        <f>MAX(0, Z5-Wmat)</f>
        <v>12.12569727018281</v>
      </c>
      <c r="AA10" s="18">
        <f>MAX(0, AA5-Wmat)</f>
        <v>12.622252357081351</v>
      </c>
      <c r="AB10" s="18">
        <f>MAX(0, AB5-Wmat)</f>
        <v>13.077591643170248</v>
      </c>
      <c r="AC10" s="18">
        <f>MAX(0, AC5-Wmat)</f>
        <v>13.494034058168268</v>
      </c>
      <c r="AD10" s="18">
        <f>MAX(0, AD5-Wmat)</f>
        <v>13.874018650290122</v>
      </c>
      <c r="AE10" s="18">
        <f>MAX(0, AE5-Wmat)</f>
        <v>14.220028541278653</v>
      </c>
      <c r="AF10" s="18">
        <f>MAX(0, AF5-Wmat)</f>
        <v>14.534533146834859</v>
      </c>
      <c r="AG10" s="18">
        <f>MAX(0, AG5-Wmat)</f>
        <v>14.819945330479696</v>
      </c>
      <c r="AH10" s="18">
        <f>MAX(0, AH5-Wmat)</f>
        <v>15.078590617848972</v>
      </c>
      <c r="AI10" s="18">
        <f>MAX(0, AI5-Wmat)</f>
        <v>15.312686034626369</v>
      </c>
      <c r="AJ10" s="18">
        <f>MAX(0, AJ5-Wmat)</f>
        <v>15.52432652920792</v>
      </c>
      <c r="AK10" s="18">
        <f>MAX(0, AK5-Wmat)</f>
        <v>15.715477293923248</v>
      </c>
      <c r="AL10" s="18">
        <f>MAX(0, AL5-Wmat)</f>
        <v>15.88797060480014</v>
      </c>
      <c r="AM10" s="18">
        <f>MAX(0, AM5-Wmat)</f>
        <v>16.043506061292174</v>
      </c>
      <c r="AN10" s="18">
        <f>MAX(0, AN5-Wmat)</f>
        <v>16.183653327685672</v>
      </c>
      <c r="AW10" s="2"/>
      <c r="AX10" s="2">
        <v>0.25</v>
      </c>
      <c r="AY10" s="2">
        <v>0.57186962357187709</v>
      </c>
      <c r="AZ10" s="2"/>
      <c r="BA10" s="2"/>
      <c r="BB10" s="2"/>
      <c r="BC10" s="2"/>
    </row>
    <row r="11" spans="1:55" x14ac:dyDescent="0.15">
      <c r="A11" t="s">
        <v>4</v>
      </c>
      <c r="B11">
        <v>0.2</v>
      </c>
      <c r="E11" t="s">
        <v>20</v>
      </c>
      <c r="F11" s="2">
        <f>1/(1+EXP((trophy-F4)/sig_trophy))</f>
        <v>1.7400363570681113E-4</v>
      </c>
      <c r="G11" s="2">
        <f>1/(1+EXP((trophy-G4)/sig_trophy))</f>
        <v>5.7965797898717033E-4</v>
      </c>
      <c r="H11" s="2">
        <f>1/(1+EXP((trophy-H4)/sig_trophy))</f>
        <v>1.7022236803885189E-3</v>
      </c>
      <c r="I11" s="2">
        <f>1/(1+EXP((trophy-I4)/sig_trophy))</f>
        <v>4.4602961894688598E-3</v>
      </c>
      <c r="J11" s="2">
        <f>1/(1+EXP((trophy-J4)/sig_trophy))</f>
        <v>1.0533007030168361E-2</v>
      </c>
      <c r="K11" s="2">
        <f>1/(1+EXP((trophy-K4)/sig_trophy))</f>
        <v>2.2590368084345072E-2</v>
      </c>
      <c r="L11" s="2">
        <f>1/(1+EXP((trophy-L4)/sig_trophy))</f>
        <v>4.4240376195180925E-2</v>
      </c>
      <c r="M11" s="2">
        <f>1/(1+EXP((trophy-M4)/sig_trophy))</f>
        <v>7.9387406712055714E-2</v>
      </c>
      <c r="N11" s="2">
        <f>1/(1+EXP((trophy-N4)/sig_trophy))</f>
        <v>0.13086419160070578</v>
      </c>
      <c r="O11" s="2">
        <f>1/(1+EXP((trophy-O4)/sig_trophy))</f>
        <v>0.19876405802889177</v>
      </c>
      <c r="P11" s="2">
        <f>1/(1+EXP((trophy-P4)/sig_trophy))</f>
        <v>0.27953991887594315</v>
      </c>
      <c r="Q11" s="2">
        <f>1/(1+EXP((trophy-Q4)/sig_trophy))</f>
        <v>0.36678239324309059</v>
      </c>
      <c r="R11" s="2">
        <f>1/(1+EXP((trophy-R4)/sig_trophy))</f>
        <v>0.45336466943470294</v>
      </c>
      <c r="S11" s="2">
        <f>1/(1+EXP((trophy-S4)/sig_trophy))</f>
        <v>0.53357036731117613</v>
      </c>
      <c r="T11" s="2">
        <f>1/(1+EXP((trophy-T4)/sig_trophy))</f>
        <v>0.60409475890841791</v>
      </c>
      <c r="U11" s="2">
        <f>1/(1+EXP((trophy-U4)/sig_trophy))</f>
        <v>0.66387734135121945</v>
      </c>
      <c r="V11" s="2">
        <f>1/(1+EXP((trophy-V4)/sig_trophy))</f>
        <v>0.71336933098573596</v>
      </c>
      <c r="W11" s="2">
        <f>1/(1+EXP((trophy-W4)/sig_trophy))</f>
        <v>0.75378588995581164</v>
      </c>
      <c r="X11" s="2">
        <f>1/(1+EXP((trophy-X4)/sig_trophy))</f>
        <v>0.78658059919335832</v>
      </c>
      <c r="Y11" s="2">
        <f>1/(1+EXP((trophy-Y4)/sig_trophy))</f>
        <v>0.8131545305212341</v>
      </c>
      <c r="Z11" s="2">
        <f>1/(1+EXP((trophy-Z4)/sig_trophy))</f>
        <v>0.83473028084556522</v>
      </c>
      <c r="AA11" s="2">
        <f>1/(1+EXP((trophy-AA4)/sig_trophy))</f>
        <v>0.85231960506284976</v>
      </c>
      <c r="AB11" s="2">
        <f>1/(1+EXP((trophy-AB4)/sig_trophy))</f>
        <v>0.8667355760236114</v>
      </c>
      <c r="AC11" s="2">
        <f>1/(1+EXP((trophy-AC4)/sig_trophy))</f>
        <v>0.87862141288941764</v>
      </c>
      <c r="AD11" s="2">
        <f>1/(1+EXP((trophy-AD4)/sig_trophy))</f>
        <v>0.88848221944165606</v>
      </c>
      <c r="AE11" s="2">
        <f>1/(1+EXP((trophy-AE4)/sig_trophy))</f>
        <v>0.89671380191661809</v>
      </c>
      <c r="AF11" s="2">
        <f>1/(1+EXP((trophy-AF4)/sig_trophy))</f>
        <v>0.90362671361901725</v>
      </c>
      <c r="AG11" s="2">
        <f>1/(1+EXP((trophy-AG4)/sig_trophy))</f>
        <v>0.90946546035013809</v>
      </c>
      <c r="AH11" s="2">
        <f>1/(1+EXP((trophy-AH4)/sig_trophy))</f>
        <v>0.91442348165507514</v>
      </c>
      <c r="AI11" s="2">
        <f>1/(1+EXP((trophy-AI4)/sig_trophy))</f>
        <v>0.91865469104891107</v>
      </c>
      <c r="AJ11" s="2">
        <f>1/(1+EXP((trophy-AJ4)/sig_trophy))</f>
        <v>0.92228231339692524</v>
      </c>
      <c r="AK11" s="2">
        <f>1/(1+EXP((trophy-AK4)/sig_trophy))</f>
        <v>0.92540564112881973</v>
      </c>
      <c r="AL11" s="2">
        <f>1/(1+EXP((trophy-AL4)/sig_trophy))</f>
        <v>0.92810520481336267</v>
      </c>
      <c r="AM11" s="2">
        <f>1/(1+EXP((trophy-AM4)/sig_trophy))</f>
        <v>0.93044674150337281</v>
      </c>
      <c r="AN11" s="2">
        <f>1/(1+EXP((trophy-AN4)/sig_trophy))</f>
        <v>0.93248425268474544</v>
      </c>
      <c r="AW11" s="2"/>
      <c r="AX11" s="2">
        <v>0.3</v>
      </c>
      <c r="AY11" s="2">
        <v>0.6123229937113841</v>
      </c>
      <c r="AZ11" s="2"/>
      <c r="BA11" s="2"/>
      <c r="BB11" s="2"/>
      <c r="BC11" s="2"/>
    </row>
    <row r="12" spans="1:55" x14ac:dyDescent="0.15">
      <c r="A12" t="s">
        <v>65</v>
      </c>
      <c r="B12">
        <v>0.1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W12" s="2"/>
      <c r="AX12" s="2">
        <v>0.35</v>
      </c>
      <c r="AY12" s="2">
        <v>0.63935785486207519</v>
      </c>
      <c r="AZ12" s="2"/>
      <c r="BA12" s="2"/>
      <c r="BB12" s="2"/>
      <c r="BC12" s="2"/>
    </row>
    <row r="13" spans="1:55" x14ac:dyDescent="0.15">
      <c r="A13" t="s">
        <v>32</v>
      </c>
      <c r="B13">
        <f>U+Ucaught</f>
        <v>0.30000000000000004</v>
      </c>
      <c r="D13" s="2"/>
      <c r="AW13" s="2"/>
      <c r="AX13" s="2">
        <v>0.4</v>
      </c>
      <c r="AY13" s="2">
        <v>0.65601549880914845</v>
      </c>
      <c r="AZ13" s="2"/>
      <c r="BA13" s="2"/>
      <c r="BB13" s="2"/>
      <c r="BC13" s="2"/>
    </row>
    <row r="14" spans="1:55" x14ac:dyDescent="0.15">
      <c r="A14" s="17" t="s">
        <v>47</v>
      </c>
      <c r="B14" s="17"/>
      <c r="AW14" s="2"/>
      <c r="AX14" s="2">
        <v>0.45</v>
      </c>
      <c r="AY14" s="2">
        <v>0.66473408828015845</v>
      </c>
      <c r="AZ14" s="2"/>
      <c r="BA14" s="2"/>
      <c r="BB14" s="2"/>
      <c r="BC14" s="2"/>
    </row>
    <row r="15" spans="1:55" x14ac:dyDescent="0.15">
      <c r="A15" t="s">
        <v>5</v>
      </c>
      <c r="B15" s="7">
        <v>5.2499999999999997E-6</v>
      </c>
      <c r="AW15" s="2"/>
      <c r="AX15" s="2">
        <v>0.5</v>
      </c>
      <c r="AY15" s="2">
        <v>0.66745969516046599</v>
      </c>
      <c r="AZ15" s="2"/>
      <c r="BA15" s="2"/>
      <c r="BB15" s="2"/>
      <c r="BC15" s="2"/>
    </row>
    <row r="16" spans="1:55" x14ac:dyDescent="0.15">
      <c r="A16" t="s">
        <v>6</v>
      </c>
      <c r="B16">
        <v>3.17</v>
      </c>
      <c r="C16" s="1"/>
      <c r="AW16" s="2"/>
      <c r="AX16" s="2">
        <v>0.55000000000000004</v>
      </c>
      <c r="AY16" s="2">
        <v>0.66573768720125348</v>
      </c>
      <c r="AZ16" s="2"/>
      <c r="BA16" s="2"/>
      <c r="BB16" s="2"/>
      <c r="BC16" s="2"/>
    </row>
    <row r="17" spans="1:66" x14ac:dyDescent="0.15">
      <c r="A17" s="17" t="s">
        <v>48</v>
      </c>
      <c r="B17" s="17"/>
      <c r="AW17" s="2"/>
      <c r="AX17" s="2">
        <v>0.6</v>
      </c>
      <c r="AY17" s="2">
        <v>0.66078790117279407</v>
      </c>
      <c r="AZ17" s="2"/>
      <c r="BA17" s="2"/>
      <c r="BB17" s="2"/>
      <c r="BC17" s="2"/>
    </row>
    <row r="18" spans="1:66" x14ac:dyDescent="0.15">
      <c r="A18" t="s">
        <v>44</v>
      </c>
      <c r="B18">
        <v>450</v>
      </c>
      <c r="D18" t="s">
        <v>28</v>
      </c>
      <c r="E18" s="2" t="s">
        <v>29</v>
      </c>
      <c r="F18" s="3">
        <v>1</v>
      </c>
      <c r="G18" s="3">
        <v>2</v>
      </c>
      <c r="H18" s="3">
        <v>3</v>
      </c>
      <c r="I18" s="3">
        <v>4</v>
      </c>
      <c r="J18" s="3">
        <v>5</v>
      </c>
      <c r="K18" s="3">
        <v>6</v>
      </c>
      <c r="L18" s="3">
        <v>7</v>
      </c>
      <c r="M18" s="3">
        <v>8</v>
      </c>
      <c r="N18" s="3">
        <v>9</v>
      </c>
      <c r="O18" s="3">
        <v>10</v>
      </c>
      <c r="P18" s="3">
        <v>11</v>
      </c>
      <c r="Q18" s="3">
        <v>12</v>
      </c>
      <c r="R18" s="3">
        <v>13</v>
      </c>
      <c r="S18" s="3">
        <v>14</v>
      </c>
      <c r="T18" s="3">
        <v>15</v>
      </c>
      <c r="U18" s="3">
        <v>16</v>
      </c>
      <c r="V18" s="3">
        <v>17</v>
      </c>
      <c r="W18" s="3">
        <v>18</v>
      </c>
      <c r="X18" s="3">
        <v>19</v>
      </c>
      <c r="Y18" s="3">
        <v>20</v>
      </c>
      <c r="Z18" s="3">
        <v>21</v>
      </c>
      <c r="AA18" s="3">
        <v>22</v>
      </c>
      <c r="AB18" s="3">
        <v>23</v>
      </c>
      <c r="AC18" s="3">
        <v>24</v>
      </c>
      <c r="AD18" s="3">
        <v>25</v>
      </c>
      <c r="AE18" s="3">
        <v>26</v>
      </c>
      <c r="AF18" s="3">
        <v>27</v>
      </c>
      <c r="AG18" s="3">
        <v>28</v>
      </c>
      <c r="AH18" s="3">
        <v>29</v>
      </c>
      <c r="AI18" s="3">
        <v>30</v>
      </c>
      <c r="AJ18" s="3">
        <v>31</v>
      </c>
      <c r="AK18" s="3">
        <v>32</v>
      </c>
      <c r="AL18" s="3">
        <v>33</v>
      </c>
      <c r="AM18" s="3">
        <v>34</v>
      </c>
      <c r="AN18" s="3">
        <v>35</v>
      </c>
      <c r="AO18" s="12" t="s">
        <v>30</v>
      </c>
      <c r="AP18" s="12" t="s">
        <v>33</v>
      </c>
      <c r="AQ18" s="12" t="s">
        <v>34</v>
      </c>
      <c r="AR18" s="12" t="s">
        <v>35</v>
      </c>
      <c r="AS18" s="12" t="s">
        <v>36</v>
      </c>
      <c r="AT18" s="12" t="s">
        <v>37</v>
      </c>
      <c r="AU18" s="13" t="s">
        <v>39</v>
      </c>
      <c r="AW18" s="2"/>
      <c r="AX18" s="2">
        <v>0.65</v>
      </c>
      <c r="AY18" s="2">
        <v>0.65356643235464829</v>
      </c>
      <c r="AZ18" s="2"/>
      <c r="BA18" s="2"/>
      <c r="BB18" s="2"/>
      <c r="BC18" s="2"/>
    </row>
    <row r="19" spans="1:66" x14ac:dyDescent="0.15">
      <c r="A19" t="s">
        <v>17</v>
      </c>
      <c r="B19" s="1">
        <f>(a*Lmat^b)/1000</f>
        <v>1.3515837824680739</v>
      </c>
      <c r="D19" s="3">
        <v>2000</v>
      </c>
      <c r="E19" s="2">
        <f ca="1">EXP((_xlfn.NORM.INV(RAND(),0,sig_rec))-0.5*sig_rec*sig_rec)</f>
        <v>1.0000000053277813</v>
      </c>
      <c r="F19" s="3">
        <f>Ro</f>
        <v>1000</v>
      </c>
      <c r="G19" s="3">
        <f>Ro*G8</f>
        <v>847.89370408791592</v>
      </c>
      <c r="H19" s="3">
        <f>Ro*H8</f>
        <v>718.92373343192628</v>
      </c>
      <c r="I19" s="3">
        <f>Ro*I8</f>
        <v>609.57090729630931</v>
      </c>
      <c r="J19" s="3">
        <f>Ro*J8</f>
        <v>516.85133449169928</v>
      </c>
      <c r="K19" s="3">
        <f>Ro*K8</f>
        <v>438.2349924649493</v>
      </c>
      <c r="L19" s="3">
        <f>Ro*L8</f>
        <v>371.57669102204579</v>
      </c>
      <c r="M19" s="3">
        <f>Ro*M8</f>
        <v>315.05753690341345</v>
      </c>
      <c r="N19" s="3">
        <f>Ro*N8</f>
        <v>267.13530196585043</v>
      </c>
      <c r="O19" s="3">
        <f>Ro*O8</f>
        <v>226.50234067646886</v>
      </c>
      <c r="P19" s="3">
        <f>Ro*P8</f>
        <v>192.04990862075419</v>
      </c>
      <c r="Q19" s="3">
        <f>Ro*Q8</f>
        <v>162.83790839019704</v>
      </c>
      <c r="R19" s="3">
        <f>Ro*R8</f>
        <v>138.06923731089287</v>
      </c>
      <c r="S19" s="3">
        <f>Ro*S8</f>
        <v>117.06803704412644</v>
      </c>
      <c r="T19" s="3">
        <f>Ro*T8</f>
        <v>99.261251559645714</v>
      </c>
      <c r="U19" s="3">
        <f>Ro*U8</f>
        <v>84.162990257310412</v>
      </c>
      <c r="V19" s="3">
        <f>Ro*V8</f>
        <v>71.361269556386105</v>
      </c>
      <c r="W19" s="3">
        <f>Ro*W8</f>
        <v>60.506771172580443</v>
      </c>
      <c r="X19" s="3">
        <f>Ro*X8</f>
        <v>51.303310331919164</v>
      </c>
      <c r="Y19" s="3">
        <f>Ro*Y8</f>
        <v>43.499753829302783</v>
      </c>
      <c r="Z19" s="3">
        <f>Ro*Z8</f>
        <v>36.883167401240037</v>
      </c>
      <c r="AA19" s="3">
        <f>Ro*AA8</f>
        <v>31.27300542633208</v>
      </c>
      <c r="AB19" s="3">
        <f>Ro*AB8</f>
        <v>26.516184408894201</v>
      </c>
      <c r="AC19" s="3">
        <f>Ro*AC8</f>
        <v>22.482905816735549</v>
      </c>
      <c r="AD19" s="3">
        <f>Ro*AD8</f>
        <v>19.063114291611654</v>
      </c>
      <c r="AE19" s="3">
        <f>Ro*AE8</f>
        <v>16.163494588165893</v>
      </c>
      <c r="AF19" s="3">
        <f>Ro*AF8</f>
        <v>13.70492529736496</v>
      </c>
      <c r="AG19" s="3">
        <f>Ro*AG8</f>
        <v>11.620319874630958</v>
      </c>
      <c r="AH19" s="3">
        <f>Ro*AH8</f>
        <v>9.85279606118727</v>
      </c>
      <c r="AI19" s="3">
        <f>Ro*AI8</f>
        <v>8.3541237479429018</v>
      </c>
      <c r="AJ19" s="3">
        <f>Ro*AJ8</f>
        <v>7.0834089290521298</v>
      </c>
      <c r="AK19" s="3">
        <f>Ro*AK8</f>
        <v>6.0059778344234278</v>
      </c>
      <c r="AL19" s="3">
        <f>Ro*AL8</f>
        <v>5.0924307926991998</v>
      </c>
      <c r="AM19" s="3">
        <f>Ro*AM8</f>
        <v>4.3178400076330856</v>
      </c>
      <c r="AN19" s="3">
        <f>Ro*AN8</f>
        <v>3.6610693577310123</v>
      </c>
      <c r="AO19" s="14">
        <f>SUMPRODUCT(F19:AN19, fec)</f>
        <v>13620.74715344055</v>
      </c>
      <c r="AP19" s="15">
        <f>SUMPRODUCT(F19:AN19, fec)/SUMPRODUCT($F$19:$AN$19, fec)</f>
        <v>1</v>
      </c>
      <c r="AQ19" s="14">
        <f>SUMPRODUCT(F19:AN19,Vul_Ret,Vul_Cap)</f>
        <v>1632.1412026323896</v>
      </c>
      <c r="AR19" s="12">
        <f>AQ19*U</f>
        <v>326.42824052647796</v>
      </c>
      <c r="AS19" s="14">
        <f>SUMPRODUCT(F19:AN19,Vul_Ret,Vul_Cap,Wt)</f>
        <v>4486.0653165569211</v>
      </c>
      <c r="AT19" s="12"/>
      <c r="AU19" s="12">
        <f>SUMPRODUCT(F19:AN19, Vul_Cap,trophyvul)*Uo</f>
        <v>258.01889121912723</v>
      </c>
      <c r="AW19" s="2"/>
      <c r="AX19" s="2">
        <v>0.7</v>
      </c>
      <c r="AY19" s="2">
        <v>0.6448163727831987</v>
      </c>
      <c r="AZ19" s="2"/>
      <c r="BA19" s="2"/>
      <c r="BB19" s="2"/>
      <c r="BC19" s="2"/>
    </row>
    <row r="20" spans="1:66" x14ac:dyDescent="0.15">
      <c r="A20" s="17" t="s">
        <v>49</v>
      </c>
      <c r="B20" s="17"/>
      <c r="D20" s="3">
        <v>2001</v>
      </c>
      <c r="E20" s="2">
        <f ca="1">EXP((_xlfn.NORM.INV(RAND(),0,sig_rec))-0.5*sig_rec*sig_rec)</f>
        <v>0.99999999400854878</v>
      </c>
      <c r="F20" s="3">
        <f ca="1">bha*AO19/(1+bhb*AO19)*E20</f>
        <v>999.99999400854858</v>
      </c>
      <c r="G20" s="3">
        <f>F19*So*(1-F$6*F$7*U)*(1-(F$7*Uo-F$6*F$7*U)*D)</f>
        <v>847.85631179060476</v>
      </c>
      <c r="H20" s="3">
        <f>G19*So*(1-G$6*G$7*U)*(1-(G$7*Uo-G$6*G$7*U)*D)</f>
        <v>718.42323065638254</v>
      </c>
      <c r="I20" s="3">
        <f>H19*So*(1-H$6*H$7*U)*(1-(H$7*Uo-H$6*H$7*U)*D)</f>
        <v>604.49319480479005</v>
      </c>
      <c r="J20" s="3">
        <f>I19*So*(1-I$6*I$7*U)*(1-(I$7*Uo-I$6*I$7*U)*D)</f>
        <v>486.77673863037825</v>
      </c>
      <c r="K20" s="3">
        <f>J19*So*(1-J$6*J$7*U)*(1-(J$7*Uo-J$6*J$7*U)*D)</f>
        <v>374.72034130822715</v>
      </c>
      <c r="L20" s="3">
        <f>K19*So*(1-K$6*K$7*U)*(1-(K$7*Uo-K$6*K$7*U)*D)</f>
        <v>304.424424572156</v>
      </c>
      <c r="M20" s="3">
        <f>L19*So*(1-L$6*L$7*U)*(1-(L$7*Uo-L$6*L$7*U)*D)</f>
        <v>259.62818880342587</v>
      </c>
      <c r="N20" s="3">
        <f>M19*So*(1-M$6*M$7*U)*(1-(M$7*Uo-M$6*M$7*U)*D)</f>
        <v>225.87762305805788</v>
      </c>
      <c r="O20" s="3">
        <f>N19*So*(1-N$6*N$7*U)*(1-(N$7*Uo-N$6*N$7*U)*D)</f>
        <v>197.60425996176946</v>
      </c>
      <c r="P20" s="3">
        <f>O19*So*(1-O$6*O$7*U)*(1-(O$7*Uo-O$6*O$7*U)*D)</f>
        <v>172.27278861379682</v>
      </c>
      <c r="Q20" s="3">
        <f>P19*So*(1-P$6*P$7*U)*(1-(P$7*Uo-P$6*P$7*U)*D)</f>
        <v>149.12037903962857</v>
      </c>
      <c r="R20" s="3">
        <f>Q19*So*(1-Q$6*Q$7*U)*(1-(Q$7*Uo-Q$6*Q$7*U)*D)</f>
        <v>128.21254947608148</v>
      </c>
      <c r="S20" s="3">
        <f>R19*So*(1-R$6*R$7*U)*(1-(R$7*Uo-R$6*R$7*U)*D)</f>
        <v>109.69459832195203</v>
      </c>
      <c r="T20" s="3">
        <f>S19*So*(1-S$6*S$7*U)*(1-(S$7*Uo-S$6*S$7*U)*D)</f>
        <v>93.548812629412851</v>
      </c>
      <c r="U20" s="3">
        <f>T19*So*(1-T$6*T$7*U)*(1-(T$7*Uo-T$6*T$7*U)*D)</f>
        <v>79.617674056510481</v>
      </c>
      <c r="V20" s="3">
        <f>U19*So*(1-U$6*U$7*U)*(1-(U$7*Uo-U$6*U$7*U)*D)</f>
        <v>67.675218784251584</v>
      </c>
      <c r="W20" s="3">
        <f>V19*So*(1-V$6*V$7*U)*(1-(V$7*Uo-V$6*V$7*U)*D)</f>
        <v>57.478053317627293</v>
      </c>
      <c r="X20" s="3">
        <f>W19*So*(1-W$6*W$7*U)*(1-(W$7*Uo-W$6*W$7*U)*D)</f>
        <v>48.792256339833436</v>
      </c>
      <c r="Y20" s="3">
        <f>X19*So*(1-X$6*X$7*U)*(1-(X$7*Uo-X$6*X$7*U)*D)</f>
        <v>41.405017654076175</v>
      </c>
      <c r="Z20" s="3">
        <f>Y19*So*(1-Y$6*Y$7*U)*(1-(Y$7*Uo-Y$6*Y$7*U)*D)</f>
        <v>35.128247265440436</v>
      </c>
      <c r="AA20" s="3">
        <f>Z19*So*(1-Z$6*Z$7*U)*(1-(Z$7*Uo-Z$6*Z$7*U)*D)</f>
        <v>29.798356968315492</v>
      </c>
      <c r="AB20" s="3">
        <f>AA19*So*(1-AA$6*AA$7*U)*(1-(AA$7*Uo-AA$6*AA$7*U)*D)</f>
        <v>25.274391105080639</v>
      </c>
      <c r="AC20" s="3">
        <f>AB19*So*(1-AB$6*AB$7*U)*(1-(AB$7*Uo-AB$6*AB$7*U)*D)</f>
        <v>21.43557484040749</v>
      </c>
      <c r="AD20" s="3">
        <f>AC19*So*(1-AC$6*AC$7*U)*(1-(AC$7*Uo-AC$6*AC$7*U)*D)</f>
        <v>18.178783617110703</v>
      </c>
      <c r="AE20" s="3">
        <f>AD19*So*(1-AD$6*AD$7*U)*(1-(AD$7*Uo-AD$6*AD$7*U)*D)</f>
        <v>15.416157954276674</v>
      </c>
      <c r="AF20" s="3">
        <f>AE19*So*(1-AE$6*AE$7*U)*(1-(AE$7*Uo-AE$6*AE$7*U)*D)</f>
        <v>13.072951476346201</v>
      </c>
      <c r="AG20" s="3">
        <f>AF19*So*(1-AF$6*AF$7*U)*(1-(AF$7*Uo-AF$6*AF$7*U)*D)</f>
        <v>11.085634745268242</v>
      </c>
      <c r="AH20" s="3">
        <f>AG19*So*(1-AG$6*AG$7*U)*(1-(AG$7*Uo-AG$6*AG$7*U)*D)</f>
        <v>9.4002472193096089</v>
      </c>
      <c r="AI20" s="3">
        <f>AH19*So*(1-AH$6*AH$7*U)*(1-(AH$7*Uo-AH$6*AH$7*U)*D)</f>
        <v>7.9709767382625651</v>
      </c>
      <c r="AJ20" s="3">
        <f>AI19*So*(1-AI$6*AI$7*U)*(1-(AI$7*Uo-AI$6*AI$7*U)*D)</f>
        <v>6.7589415210049717</v>
      </c>
      <c r="AK20" s="3">
        <f>AJ19*So*(1-AJ$6*AJ$7*U)*(1-(AJ$7*Uo-AJ$6*AJ$7*U)*D)</f>
        <v>5.731149345411672</v>
      </c>
      <c r="AL20" s="3">
        <f>AK19*So*(1-AK$6*AK$7*U)*(1-(AK$7*Uo-AK$6*AK$7*U)*D)</f>
        <v>4.8596101404316459</v>
      </c>
      <c r="AM20" s="3">
        <f>AL19*So*(1-AL$6*AL$7*U)*(1-(AL$7*Uo-AL$6*AL$7*U)*D)</f>
        <v>4.1205805360052423</v>
      </c>
      <c r="AN20" s="3">
        <f>AM19*So*(1-AM$6*AM$7*U)*(1-(AM$7*Uo-AM$6*AM$7*U)*D)</f>
        <v>3.4939214299316848</v>
      </c>
      <c r="AO20" s="14">
        <f ca="1">SUMPRODUCT(F20:AN20, fec)</f>
        <v>12515.189507688558</v>
      </c>
      <c r="AP20" s="15">
        <f ca="1">SUMPRODUCT(F20:AN20, fec)/SUMPRODUCT($F$19:$AN$19, fec)</f>
        <v>0.91883281927946714</v>
      </c>
      <c r="AQ20" s="14">
        <f ca="1">SUMPRODUCT(F20:AN20,Vul_Ret,Vul_Cap)</f>
        <v>1429.7822548793229</v>
      </c>
      <c r="AR20" s="12">
        <f ca="1">AQ20*U</f>
        <v>285.95645097586458</v>
      </c>
      <c r="AS20" s="14">
        <f ca="1">SUMPRODUCT(F20:AN20,Vul_Ret,Vul_Cap,Wt)</f>
        <v>3888.6728218420803</v>
      </c>
      <c r="AT20" s="12">
        <f ca="1">AS20*U</f>
        <v>777.73456436841616</v>
      </c>
      <c r="AU20" s="12">
        <f ca="1">SUMPRODUCT(F20:AN20, Vul_Cap,trophyvul)*Uo</f>
        <v>239.01379978360922</v>
      </c>
      <c r="AW20" s="2"/>
      <c r="AX20" s="2">
        <v>0.75</v>
      </c>
      <c r="AY20" s="2">
        <v>0.63510942289023242</v>
      </c>
      <c r="AZ20" s="2"/>
      <c r="BA20" s="2"/>
      <c r="BB20" s="2"/>
      <c r="BC20" s="2"/>
    </row>
    <row r="21" spans="1:66" x14ac:dyDescent="0.15">
      <c r="A21" s="16" t="s">
        <v>50</v>
      </c>
      <c r="D21" s="3">
        <v>2002</v>
      </c>
      <c r="E21" s="2">
        <f ca="1">EXP((_xlfn.NORM.INV(RAND(),0,sig_rec))-0.5*sig_rec*sig_rec)</f>
        <v>0.99999999490924107</v>
      </c>
      <c r="F21" s="3">
        <f ca="1">bha*AO20/(1+bhb*AO20)*E21</f>
        <v>995.11633612211222</v>
      </c>
      <c r="G21" s="3">
        <f ca="1">F20*So*(1-F$6*F$7*U)*(1-(F$7*Uo-F$6*F$7*U)*D)</f>
        <v>847.85630671071488</v>
      </c>
      <c r="H21" s="3">
        <f>G20*So*(1-G$6*G$7*U)*(1-(G$7*Uo-G$6*G$7*U)*D)</f>
        <v>718.3915480351925</v>
      </c>
      <c r="I21" s="3">
        <f>H20*So*(1-H$6*H$7*U)*(1-(H$7*Uo-H$6*H$7*U)*D)</f>
        <v>604.07235667172017</v>
      </c>
      <c r="J21" s="3">
        <f>I20*So*(1-I$6*I$7*U)*(1-(I$7*Uo-I$6*I$7*U)*D)</f>
        <v>482.72189891158735</v>
      </c>
      <c r="K21" s="3">
        <f>J20*So*(1-J$6*J$7*U)*(1-(J$7*Uo-J$6*J$7*U)*D)</f>
        <v>352.91607754068872</v>
      </c>
      <c r="L21" s="3">
        <f>K20*So*(1-K$6*K$7*U)*(1-(K$7*Uo-K$6*K$7*U)*D)</f>
        <v>260.30332182422148</v>
      </c>
      <c r="M21" s="3">
        <f>L20*So*(1-L$6*L$7*U)*(1-(L$7*Uo-L$6*L$7*U)*D)</f>
        <v>212.70753491505928</v>
      </c>
      <c r="N21" s="3">
        <f>M20*So*(1-M$6*M$7*U)*(1-(M$7*Uo-M$6*M$7*U)*D)</f>
        <v>186.13805828033546</v>
      </c>
      <c r="O21" s="3">
        <f>N20*So*(1-N$6*N$7*U)*(1-(N$7*Uo-N$6*N$7*U)*D)</f>
        <v>167.08529429785708</v>
      </c>
      <c r="P21" s="3">
        <f>O20*So*(1-O$6*O$7*U)*(1-(O$7*Uo-O$6*O$7*U)*D)</f>
        <v>150.29353252558352</v>
      </c>
      <c r="Q21" s="3">
        <f>P20*So*(1-P$6*P$7*U)*(1-(P$7*Uo-P$6*P$7*U)*D)</f>
        <v>133.76410184621676</v>
      </c>
      <c r="R21" s="3">
        <f>Q20*So*(1-Q$6*Q$7*U)*(1-(Q$7*Uo-Q$6*Q$7*U)*D)</f>
        <v>117.41187395809972</v>
      </c>
      <c r="S21" s="3">
        <f>R20*So*(1-R$6*R$7*U)*(1-(R$7*Uo-R$6*R$7*U)*D)</f>
        <v>101.8635605478395</v>
      </c>
      <c r="T21" s="3">
        <f>S20*So*(1-S$6*S$7*U)*(1-(S$7*Uo-S$6*S$7*U)*D)</f>
        <v>87.65671385615714</v>
      </c>
      <c r="U21" s="3">
        <f>T20*So*(1-T$6*T$7*U)*(1-(T$7*Uo-T$6*T$7*U)*D)</f>
        <v>75.035713889085955</v>
      </c>
      <c r="V21" s="3">
        <f>U20*So*(1-U$6*U$7*U)*(1-(U$7*Uo-U$6*U$7*U)*D)</f>
        <v>64.020343079475637</v>
      </c>
      <c r="W21" s="3">
        <f>V20*So*(1-V$6*V$7*U)*(1-(V$7*Uo-V$6*V$7*U)*D)</f>
        <v>54.509117589195178</v>
      </c>
      <c r="X21" s="3">
        <f>W20*So*(1-W$6*W$7*U)*(1-(W$7*Uo-W$6*W$7*U)*D)</f>
        <v>46.349918480845638</v>
      </c>
      <c r="Y21" s="3">
        <f>X20*So*(1-X$6*X$7*U)*(1-(X$7*Uo-X$6*X$7*U)*D)</f>
        <v>39.378438195558054</v>
      </c>
      <c r="Z21" s="3">
        <f>Y20*So*(1-Y$6*Y$7*U)*(1-(Y$7*Uo-Y$6*Y$7*U)*D)</f>
        <v>33.436642052960948</v>
      </c>
      <c r="AA21" s="3">
        <f>Z20*So*(1-Z$6*Z$7*U)*(1-(Z$7*Uo-Z$6*Z$7*U)*D)</f>
        <v>28.38053576851032</v>
      </c>
      <c r="AB21" s="3">
        <f>AA20*So*(1-AA$6*AA$7*U)*(1-(AA$7*Uo-AA$6*AA$7*U)*D)</f>
        <v>24.082601529300593</v>
      </c>
      <c r="AC21" s="3">
        <f>AB20*So*(1-AB$6*AB$7*U)*(1-(AB$7*Uo-AB$6*AB$7*U)*D)</f>
        <v>20.431714221181903</v>
      </c>
      <c r="AD21" s="3">
        <f>AC20*So*(1-AC$6*AC$7*U)*(1-(AC$7*Uo-AC$6*AC$7*U)*D)</f>
        <v>17.331953436467728</v>
      </c>
      <c r="AE21" s="3">
        <f>AD20*So*(1-AD$6*AD$7*U)*(1-(AD$7*Uo-AD$6*AD$7*U)*D)</f>
        <v>14.701008207316514</v>
      </c>
      <c r="AF21" s="3">
        <f>AE20*So*(1-AE$6*AE$7*U)*(1-(AE$7*Uo-AE$6*AE$7*U)*D)</f>
        <v>12.468509441980521</v>
      </c>
      <c r="AG21" s="3">
        <f>AF20*So*(1-AF$6*AF$7*U)*(1-(AF$7*Uo-AF$6*AF$7*U)*D)</f>
        <v>10.574444002059121</v>
      </c>
      <c r="AH21" s="3">
        <f>AG20*So*(1-AG$6*AG$7*U)*(1-(AG$7*Uo-AG$6*AG$7*U)*D)</f>
        <v>8.9677141690386755</v>
      </c>
      <c r="AI21" s="3">
        <f>AH20*So*(1-AH$6*AH$7*U)*(1-(AH$7*Uo-AH$6*AH$7*U)*D)</f>
        <v>7.6048617523100583</v>
      </c>
      <c r="AJ21" s="3">
        <f>AI20*So*(1-AI$6*AI$7*U)*(1-(AI$7*Uo-AI$6*AI$7*U)*D)</f>
        <v>6.4489547036544392</v>
      </c>
      <c r="AK21" s="3">
        <f>AJ20*So*(1-AJ$6*AJ$7*U)*(1-(AJ$7*Uo-AJ$6*AJ$7*U)*D)</f>
        <v>5.4686244521205349</v>
      </c>
      <c r="AL21" s="3">
        <f>AK20*So*(1-AK$6*AK$7*U)*(1-(AK$7*Uo-AK$6*AK$7*U)*D)</f>
        <v>4.6372384719206101</v>
      </c>
      <c r="AM21" s="3">
        <f>AL20*So*(1-AL$6*AL$7*U)*(1-(AL$7*Uo-AL$6*AL$7*U)*D)</f>
        <v>3.9321918691451807</v>
      </c>
      <c r="AN21" s="3">
        <f>AM20*So*(1-AM$6*AM$7*U)*(1-(AM$7*Uo-AM$6*AM$7*U)*D)</f>
        <v>3.334302478335716</v>
      </c>
      <c r="AO21" s="14">
        <f ca="1">SUMPRODUCT(F21:AN21, fec)</f>
        <v>11453.595608473583</v>
      </c>
      <c r="AP21" s="15">
        <f ca="1">SUMPRODUCT(F21:AN21, fec)/SUMPRODUCT($F$19:$AN$19, fec)</f>
        <v>0.8408933430337151</v>
      </c>
      <c r="AQ21" s="14">
        <f ca="1">SUMPRODUCT(F21:AN21,Vul_Ret,Vul_Cap)</f>
        <v>1301.8959812084088</v>
      </c>
      <c r="AR21" s="12">
        <f ca="1">AQ21*U</f>
        <v>260.37919624168177</v>
      </c>
      <c r="AS21" s="14">
        <f ca="1">SUMPRODUCT(F21:AN21,Vul_Ret,Vul_Cap,Wt)</f>
        <v>3436.9902585858508</v>
      </c>
      <c r="AT21" s="12">
        <f ca="1">AS21*U</f>
        <v>687.39805171717023</v>
      </c>
      <c r="AU21" s="12">
        <f ca="1">SUMPRODUCT(F21:AN21, Vul_Cap,trophyvul)*Uo</f>
        <v>220.39637702607251</v>
      </c>
      <c r="AW21" s="2"/>
      <c r="AX21" s="2">
        <v>0.8</v>
      </c>
      <c r="AY21" s="2">
        <v>0.62487996628027054</v>
      </c>
      <c r="AZ21" s="2"/>
      <c r="BA21" s="2"/>
      <c r="BB21" s="2"/>
      <c r="BC21" s="2"/>
    </row>
    <row r="22" spans="1:66" x14ac:dyDescent="0.15">
      <c r="A22" t="s">
        <v>56</v>
      </c>
      <c r="B22">
        <v>350</v>
      </c>
      <c r="D22" s="3">
        <v>2003</v>
      </c>
      <c r="E22" s="2">
        <f ca="1">EXP((_xlfn.NORM.INV(RAND(),0,sig_rec))-0.5*sig_rec*sig_rec)</f>
        <v>1.0000000207382287</v>
      </c>
      <c r="F22" s="3">
        <f ca="1">bha*AO21/(1+bhb*AO21)*E22</f>
        <v>989.59762016490345</v>
      </c>
      <c r="G22" s="3">
        <f ca="1">F21*So*(1-F$6*F$7*U)*(1-(F$7*Uo-F$6*F$7*U)*D)</f>
        <v>843.71566654707374</v>
      </c>
      <c r="H22" s="3">
        <f ca="1">G21*So*(1-G$6*G$7*U)*(1-(G$7*Uo-G$6*G$7*U)*D)</f>
        <v>718.39154373098449</v>
      </c>
      <c r="I22" s="3">
        <f>H21*So*(1-H$6*H$7*U)*(1-(H$7*Uo-H$6*H$7*U)*D)</f>
        <v>604.04571694901756</v>
      </c>
      <c r="J22" s="3">
        <f>I21*So*(1-I$6*I$7*U)*(1-(I$7*Uo-I$6*I$7*U)*D)</f>
        <v>482.38583593440939</v>
      </c>
      <c r="K22" s="3">
        <f>J21*So*(1-J$6*J$7*U)*(1-(J$7*Uo-J$6*J$7*U)*D)</f>
        <v>349.9762942374885</v>
      </c>
      <c r="L22" s="3">
        <f>K21*So*(1-K$6*K$7*U)*(1-(K$7*Uo-K$6*K$7*U)*D)</f>
        <v>245.15676674582187</v>
      </c>
      <c r="M22" s="3">
        <f>L21*So*(1-L$6*L$7*U)*(1-(L$7*Uo-L$6*L$7*U)*D)</f>
        <v>181.8792233679917</v>
      </c>
      <c r="N22" s="3">
        <f>M21*So*(1-M$6*M$7*U)*(1-(M$7*Uo-M$6*M$7*U)*D)</f>
        <v>152.49872409140863</v>
      </c>
      <c r="O22" s="3">
        <f>N21*So*(1-N$6*N$7*U)*(1-(N$7*Uo-N$6*N$7*U)*D)</f>
        <v>137.6893019624506</v>
      </c>
      <c r="P22" s="3">
        <f>O21*So*(1-O$6*O$7*U)*(1-(O$7*Uo-O$6*O$7*U)*D)</f>
        <v>127.08146635077635</v>
      </c>
      <c r="Q22" s="3">
        <f>P21*So*(1-P$6*P$7*U)*(1-(P$7*Uo-P$6*P$7*U)*D)</f>
        <v>116.69793908455829</v>
      </c>
      <c r="R22" s="3">
        <f>Q21*So*(1-Q$6*Q$7*U)*(1-(Q$7*Uo-Q$6*Q$7*U)*D)</f>
        <v>105.32090896786615</v>
      </c>
      <c r="S22" s="3">
        <f>R21*So*(1-R$6*R$7*U)*(1-(R$7*Uo-R$6*R$7*U)*D)</f>
        <v>93.282534204636278</v>
      </c>
      <c r="T22" s="3">
        <f>S21*So*(1-S$6*S$7*U)*(1-(S$7*Uo-S$6*S$7*U)*D)</f>
        <v>81.398948680269086</v>
      </c>
      <c r="U22" s="3">
        <f>T21*So*(1-T$6*T$7*U)*(1-(T$7*Uo-T$6*T$7*U)*D)</f>
        <v>70.309648155812894</v>
      </c>
      <c r="V22" s="3">
        <f>U21*So*(1-U$6*U$7*U)*(1-(U$7*Uo-U$6*U$7*U)*D)</f>
        <v>60.336002066363314</v>
      </c>
      <c r="W22" s="3">
        <f>V21*So*(1-V$6*V$7*U)*(1-(V$7*Uo-V$6*V$7*U)*D)</f>
        <v>51.565291870645964</v>
      </c>
      <c r="X22" s="3">
        <f>W21*So*(1-W$6*W$7*U)*(1-(W$7*Uo-W$6*W$7*U)*D)</f>
        <v>43.95578852958829</v>
      </c>
      <c r="Y22" s="3">
        <f>X21*So*(1-X$6*X$7*U)*(1-(X$7*Uo-X$6*X$7*U)*D)</f>
        <v>37.407317004462286</v>
      </c>
      <c r="Z22" s="3">
        <f>Y21*So*(1-Y$6*Y$7*U)*(1-(Y$7*Uo-Y$6*Y$7*U)*D)</f>
        <v>31.800076830057751</v>
      </c>
      <c r="AA22" s="3">
        <f>Z21*So*(1-Z$6*Z$7*U)*(1-(Z$7*Uo-Z$6*Z$7*U)*D)</f>
        <v>27.013867460917183</v>
      </c>
      <c r="AB22" s="3">
        <f>AA21*So*(1-AA$6*AA$7*U)*(1-(AA$7*Uo-AA$6*AA$7*U)*D)</f>
        <v>22.936738922479389</v>
      </c>
      <c r="AC22" s="3">
        <f>AB21*So*(1-AB$6*AB$7*U)*(1-(AB$7*Uo-AB$6*AB$7*U)*D)</f>
        <v>19.46827641083534</v>
      </c>
      <c r="AD22" s="3">
        <f>AC21*So*(1-AC$6*AC$7*U)*(1-(AC$7*Uo-AC$6*AC$7*U)*D)</f>
        <v>16.520271657991533</v>
      </c>
      <c r="AE22" s="3">
        <f>AD21*So*(1-AD$6*AD$7*U)*(1-(AD$7*Uo-AD$6*AD$7*U)*D)</f>
        <v>14.016184750585454</v>
      </c>
      <c r="AF22" s="3">
        <f>AE21*So*(1-AE$6*AE$7*U)*(1-(AE$7*Uo-AE$6*AE$7*U)*D)</f>
        <v>11.890099996588905</v>
      </c>
      <c r="AG22" s="3">
        <f>AF21*So*(1-AF$6*AF$7*U)*(1-(AF$7*Uo-AF$6*AF$7*U)*D)</f>
        <v>10.085523159932887</v>
      </c>
      <c r="AH22" s="3">
        <f>AG21*So*(1-AG$6*AG$7*U)*(1-(AG$7*Uo-AG$6*AG$7*U)*D)</f>
        <v>8.5541868811299189</v>
      </c>
      <c r="AI22" s="3">
        <f>AH21*So*(1-AH$6*AH$7*U)*(1-(AH$7*Uo-AH$6*AH$7*U)*D)</f>
        <v>7.2549396732546736</v>
      </c>
      <c r="AJ22" s="3">
        <f>AI21*So*(1-AI$6*AI$7*U)*(1-(AI$7*Uo-AI$6*AI$7*U)*D)</f>
        <v>6.1527477219675948</v>
      </c>
      <c r="AK22" s="3">
        <f>AJ21*So*(1-AJ$6*AJ$7*U)*(1-(AJ$7*Uo-AJ$6*AJ$7*U)*D)</f>
        <v>5.2178157294928997</v>
      </c>
      <c r="AL22" s="3">
        <f>AK21*So*(1-AK$6*AK$7*U)*(1-(AK$7*Uo-AK$6*AK$7*U)*D)</f>
        <v>4.424821998079957</v>
      </c>
      <c r="AM22" s="3">
        <f>AL21*So*(1-AL$6*AL$7*U)*(1-(AL$7*Uo-AL$6*AL$7*U)*D)</f>
        <v>3.75225807989482</v>
      </c>
      <c r="AN22" s="3">
        <f>AM21*So*(1-AM$6*AM$7*U)*(1-(AM$7*Uo-AM$6*AM$7*U)*D)</f>
        <v>3.1818616284813821</v>
      </c>
      <c r="AO22" s="14">
        <f ca="1">SUMPRODUCT(F22:AN22, fec)</f>
        <v>10467.056576450866</v>
      </c>
      <c r="AP22" s="15">
        <f ca="1">SUMPRODUCT(F22:AN22, fec)/SUMPRODUCT($F$19:$AN$19, fec)</f>
        <v>0.76846420086484957</v>
      </c>
      <c r="AQ22" s="14">
        <f ca="1">SUMPRODUCT(F22:AN22,Vul_Ret,Vul_Cap)</f>
        <v>1228.1548947226606</v>
      </c>
      <c r="AR22" s="12">
        <f ca="1">AQ22*U</f>
        <v>245.63097894453213</v>
      </c>
      <c r="AS22" s="14">
        <f ca="1">SUMPRODUCT(F22:AN22,Vul_Ret,Vul_Cap,Wt)</f>
        <v>3123.4853928117354</v>
      </c>
      <c r="AT22" s="12">
        <f ca="1">AS22*U</f>
        <v>624.69707856234709</v>
      </c>
      <c r="AU22" s="12">
        <f ca="1">SUMPRODUCT(F22:AN22, Vul_Cap,trophyvul)*Uo</f>
        <v>202.43521125386013</v>
      </c>
      <c r="AW22" s="2"/>
      <c r="AX22" s="2">
        <v>0.85</v>
      </c>
      <c r="AY22" s="2">
        <v>0.61445292190246115</v>
      </c>
      <c r="AZ22" s="2"/>
      <c r="BA22" s="2"/>
      <c r="BB22" s="2"/>
      <c r="BC22" s="2"/>
    </row>
    <row r="23" spans="1:66" x14ac:dyDescent="0.15">
      <c r="A23" t="s">
        <v>53</v>
      </c>
      <c r="B23">
        <f>cap*0.1</f>
        <v>35</v>
      </c>
      <c r="D23" s="3">
        <v>2004</v>
      </c>
      <c r="E23" s="2">
        <f ca="1">EXP((_xlfn.NORM.INV(RAND(),0,sig_rec))-0.5*sig_rec*sig_rec)</f>
        <v>0.99999997556598874</v>
      </c>
      <c r="F23" s="3">
        <f ca="1">bha*AO22/(1+bhb*AO22)*E23</f>
        <v>983.53683697578651</v>
      </c>
      <c r="G23" s="3">
        <f ca="1">F22*So*(1-F$6*F$7*U)*(1-(F$7*Uo-F$6*F$7*U)*D)</f>
        <v>839.03658838977481</v>
      </c>
      <c r="H23" s="3">
        <f ca="1">G22*So*(1-G$6*G$7*U)*(1-(G$7*Uo-G$6*G$7*U)*D)</f>
        <v>714.88316518187298</v>
      </c>
      <c r="I23" s="3">
        <f ca="1">H22*So*(1-H$6*H$7*U)*(1-(H$7*Uo-H$6*H$7*U)*D)</f>
        <v>604.04571332990702</v>
      </c>
      <c r="J23" s="3">
        <f>I22*So*(1-I$6*I$7*U)*(1-(I$7*Uo-I$6*I$7*U)*D)</f>
        <v>482.36456261381625</v>
      </c>
      <c r="K23" s="3">
        <f>J22*So*(1-J$6*J$7*U)*(1-(J$7*Uo-J$6*J$7*U)*D)</f>
        <v>349.73264654790086</v>
      </c>
      <c r="L23" s="3">
        <f>K22*So*(1-K$6*K$7*U)*(1-(K$7*Uo-K$6*K$7*U)*D)</f>
        <v>243.11461617402531</v>
      </c>
      <c r="M23" s="3">
        <f>L22*So*(1-L$6*L$7*U)*(1-(L$7*Uo-L$6*L$7*U)*D)</f>
        <v>171.29601737947908</v>
      </c>
      <c r="N23" s="3">
        <f>M22*So*(1-M$6*M$7*U)*(1-(M$7*Uo-M$6*M$7*U)*D)</f>
        <v>130.39664774184439</v>
      </c>
      <c r="O23" s="3">
        <f>N22*So*(1-N$6*N$7*U)*(1-(N$7*Uo-N$6*N$7*U)*D)</f>
        <v>112.80574786423821</v>
      </c>
      <c r="P23" s="3">
        <f>O22*So*(1-O$6*O$7*U)*(1-(O$7*Uo-O$6*O$7*U)*D)</f>
        <v>104.72350943710471</v>
      </c>
      <c r="Q23" s="3">
        <f>P22*So*(1-P$6*P$7*U)*(1-(P$7*Uo-P$6*P$7*U)*D)</f>
        <v>98.674540213197801</v>
      </c>
      <c r="R23" s="3">
        <f>Q22*So*(1-Q$6*Q$7*U)*(1-(Q$7*Uo-Q$6*Q$7*U)*D)</f>
        <v>91.883643290129655</v>
      </c>
      <c r="S23" s="3">
        <f>R22*So*(1-R$6*R$7*U)*(1-(R$7*Uo-R$6*R$7*U)*D)</f>
        <v>83.676386059253431</v>
      </c>
      <c r="T23" s="3">
        <f>S22*So*(1-S$6*S$7*U)*(1-(S$7*Uo-S$6*S$7*U)*D)</f>
        <v>74.541869277410441</v>
      </c>
      <c r="U23" s="3">
        <f>T22*So*(1-T$6*T$7*U)*(1-(T$7*Uo-T$6*T$7*U)*D)</f>
        <v>65.290280575134616</v>
      </c>
      <c r="V23" s="3">
        <f>U22*So*(1-U$6*U$7*U)*(1-(U$7*Uo-U$6*U$7*U)*D)</f>
        <v>56.53578618156439</v>
      </c>
      <c r="W23" s="3">
        <f>V22*So*(1-V$6*V$7*U)*(1-(V$7*Uo-V$6*V$7*U)*D)</f>
        <v>48.597733270463529</v>
      </c>
      <c r="X23" s="3">
        <f>W22*So*(1-W$6*W$7*U)*(1-(W$7*Uo-W$6*W$7*U)*D)</f>
        <v>41.58190712267001</v>
      </c>
      <c r="Y23" s="3">
        <f>X22*So*(1-X$6*X$7*U)*(1-(X$7*Uo-X$6*X$7*U)*D)</f>
        <v>35.475102645259646</v>
      </c>
      <c r="Z23" s="3">
        <f>Y22*So*(1-Y$6*Y$7*U)*(1-(Y$7*Uo-Y$6*Y$7*U)*D)</f>
        <v>30.208296957861833</v>
      </c>
      <c r="AA23" s="3">
        <f>Z22*So*(1-Z$6*Z$7*U)*(1-(Z$7*Uo-Z$6*Z$7*U)*D)</f>
        <v>25.691666626496421</v>
      </c>
      <c r="AB23" s="3">
        <f>AA22*So*(1-AA$6*AA$7*U)*(1-(AA$7*Uo-AA$6*AA$7*U)*D)</f>
        <v>21.832217344008285</v>
      </c>
      <c r="AC23" s="3">
        <f>AB22*So*(1-AB$6*AB$7*U)*(1-(AB$7*Uo-AB$6*AB$7*U)*D)</f>
        <v>18.541965774034157</v>
      </c>
      <c r="AD23" s="3">
        <f>AC22*So*(1-AC$6*AC$7*U)*(1-(AC$7*Uo-AC$6*AC$7*U)*D)</f>
        <v>15.741274155373517</v>
      </c>
      <c r="AE23" s="3">
        <f>AD22*So*(1-AD$6*AD$7*U)*(1-(AD$7*Uo-AD$6*AD$7*U)*D)</f>
        <v>13.359785470059535</v>
      </c>
      <c r="AF23" s="3">
        <f>AE22*So*(1-AE$6*AE$7*U)*(1-(AE$7*Uo-AE$6*AE$7*U)*D)</f>
        <v>11.336218299108488</v>
      </c>
      <c r="AG23" s="3">
        <f>AF22*So*(1-AF$6*AF$7*U)*(1-(AF$7*Uo-AF$6*AF$7*U)*D)</f>
        <v>9.6176595484429743</v>
      </c>
      <c r="AH23" s="3">
        <f>AG22*So*(1-AG$6*AG$7*U)*(1-(AG$7*Uo-AG$6*AG$7*U)*D)</f>
        <v>8.1586748094963824</v>
      </c>
      <c r="AI23" s="3">
        <f>AH22*So*(1-AH$6*AH$7*U)*(1-(AH$7*Uo-AH$6*AH$7*U)*D)</f>
        <v>6.9203933808025067</v>
      </c>
      <c r="AJ23" s="3">
        <f>AI22*So*(1-AI$6*AI$7*U)*(1-(AI$7*Uo-AI$6*AI$7*U)*D)</f>
        <v>5.8696416846855639</v>
      </c>
      <c r="AK23" s="3">
        <f>AJ22*So*(1-AJ$6*AJ$7*U)*(1-(AJ$7*Uo-AJ$6*AJ$7*U)*D)</f>
        <v>4.9781562002740927</v>
      </c>
      <c r="AL23" s="3">
        <f>AK22*So*(1-AK$6*AK$7*U)*(1-(AK$7*Uo-AK$6*AK$7*U)*D)</f>
        <v>4.2218854163289903</v>
      </c>
      <c r="AM23" s="3">
        <f>AL22*So*(1-AL$6*AL$7*U)*(1-(AL$7*Uo-AL$6*AL$7*U)*D)</f>
        <v>3.5803796149209788</v>
      </c>
      <c r="AN23" s="3">
        <f>AM22*So*(1-AM$6*AM$7*U)*(1-(AM$7*Uo-AM$6*AM$7*U)*D)</f>
        <v>3.0362623193084453</v>
      </c>
      <c r="AO23" s="14">
        <f ca="1">SUMPRODUCT(F23:AN23, fec)</f>
        <v>9571.0991938734805</v>
      </c>
      <c r="AP23" s="15">
        <f ca="1">SUMPRODUCT(F23:AN23, fec)/SUMPRODUCT($F$19:$AN$19, fec)</f>
        <v>0.70268532893629532</v>
      </c>
      <c r="AQ23" s="14">
        <f ca="1">SUMPRODUCT(F23:AN23,Vul_Ret,Vul_Cap)</f>
        <v>1187.7821466632736</v>
      </c>
      <c r="AR23" s="12">
        <f ca="1">AQ23*U</f>
        <v>237.55642933265472</v>
      </c>
      <c r="AS23" s="14">
        <f ca="1">SUMPRODUCT(F23:AN23,Vul_Ret,Vul_Cap,Wt)</f>
        <v>2918.8082076216747</v>
      </c>
      <c r="AT23" s="12">
        <f ca="1">AS23*U</f>
        <v>583.761641524335</v>
      </c>
      <c r="AU23" s="12">
        <f ca="1">SUMPRODUCT(F23:AN23, Vul_Cap,trophyvul)*Uo</f>
        <v>185.40061991611958</v>
      </c>
      <c r="AW23" s="2"/>
      <c r="AX23" s="2">
        <v>0.9</v>
      </c>
      <c r="AY23" s="2">
        <v>0.60406646087926785</v>
      </c>
      <c r="AZ23" s="2"/>
      <c r="BA23" s="2"/>
      <c r="BB23" s="2"/>
      <c r="BC23" s="2"/>
    </row>
    <row r="24" spans="1:66" x14ac:dyDescent="0.15">
      <c r="A24" s="16" t="s">
        <v>51</v>
      </c>
      <c r="D24" s="3">
        <v>2005</v>
      </c>
      <c r="E24" s="2">
        <f ca="1">EXP((_xlfn.NORM.INV(RAND(),0,sig_rec))-0.5*sig_rec*sig_rec)</f>
        <v>1.0000000130462539</v>
      </c>
      <c r="F24" s="3">
        <f ca="1">bha*AO23/(1+bhb*AO23)*E24</f>
        <v>977.03363736420181</v>
      </c>
      <c r="G24" s="3">
        <f ca="1">F23*So*(1-F$6*F$7*U)*(1-(F$7*Uo-F$6*F$7*U)*D)</f>
        <v>833.89791510848772</v>
      </c>
      <c r="H24" s="3">
        <f ca="1">G23*So*(1-G$6*G$7*U)*(1-(G$7*Uo-G$6*G$7*U)*D)</f>
        <v>710.91856628220739</v>
      </c>
      <c r="I24" s="3">
        <f ca="1">H23*So*(1-H$6*H$7*U)*(1-(H$7*Uo-H$6*H$7*U)*D)</f>
        <v>601.09576070056073</v>
      </c>
      <c r="J24" s="3">
        <f ca="1">I23*So*(1-I$6*I$7*U)*(1-(I$7*Uo-I$6*I$7*U)*D)</f>
        <v>482.36455972375245</v>
      </c>
      <c r="K24" s="3">
        <f>J23*So*(1-J$6*J$7*U)*(1-(J$7*Uo-J$6*J$7*U)*D)</f>
        <v>349.71722326189683</v>
      </c>
      <c r="L24" s="3">
        <f>K23*So*(1-K$6*K$7*U)*(1-(K$7*Uo-K$6*K$7*U)*D)</f>
        <v>242.94536381176215</v>
      </c>
      <c r="M24" s="3">
        <f>L23*So*(1-L$6*L$7*U)*(1-(L$7*Uo-L$6*L$7*U)*D)</f>
        <v>169.86912525456918</v>
      </c>
      <c r="N24" s="3">
        <f>M23*So*(1-M$6*M$7*U)*(1-(M$7*Uo-M$6*M$7*U)*D)</f>
        <v>122.80911488510182</v>
      </c>
      <c r="O24" s="3">
        <f>N23*So*(1-N$6*N$7*U)*(1-(N$7*Uo-N$6*N$7*U)*D)</f>
        <v>96.456488112591899</v>
      </c>
      <c r="P24" s="3">
        <f>O23*So*(1-O$6*O$7*U)*(1-(O$7*Uo-O$6*O$7*U)*D)</f>
        <v>85.797615592835641</v>
      </c>
      <c r="Q24" s="3">
        <f>P23*So*(1-P$6*P$7*U)*(1-(P$7*Uo-P$6*P$7*U)*D)</f>
        <v>81.314328831362744</v>
      </c>
      <c r="R24" s="3">
        <f>Q23*So*(1-Q$6*Q$7*U)*(1-(Q$7*Uo-Q$6*Q$7*U)*D)</f>
        <v>77.692685285534125</v>
      </c>
      <c r="S24" s="3">
        <f>R23*So*(1-R$6*R$7*U)*(1-(R$7*Uo-R$6*R$7*U)*D)</f>
        <v>73.00061577346824</v>
      </c>
      <c r="T24" s="3">
        <f>S23*So*(1-S$6*S$7*U)*(1-(S$7*Uo-S$6*S$7*U)*D)</f>
        <v>66.865617282136299</v>
      </c>
      <c r="U24" s="3">
        <f>T23*So*(1-T$6*T$7*U)*(1-(T$7*Uo-T$6*T$7*U)*D)</f>
        <v>59.790201699458201</v>
      </c>
      <c r="V24" s="3">
        <f>U23*So*(1-U$6*U$7*U)*(1-(U$7*Uo-U$6*U$7*U)*D)</f>
        <v>52.499727123509743</v>
      </c>
      <c r="W24" s="3">
        <f>V23*So*(1-V$6*V$7*U)*(1-(V$7*Uo-V$6*V$7*U)*D)</f>
        <v>45.536843062051872</v>
      </c>
      <c r="X24" s="3">
        <f>W23*So*(1-W$6*W$7*U)*(1-(W$7*Uo-W$6*W$7*U)*D)</f>
        <v>39.188887678439706</v>
      </c>
      <c r="Y24" s="3">
        <f>X23*So*(1-X$6*X$7*U)*(1-(X$7*Uo-X$6*X$7*U)*D)</f>
        <v>33.559230142564992</v>
      </c>
      <c r="Z24" s="3">
        <f>Y23*So*(1-Y$6*Y$7*U)*(1-(Y$7*Uo-Y$6*Y$7*U)*D)</f>
        <v>28.647936316598109</v>
      </c>
      <c r="AA24" s="3">
        <f>Z23*So*(1-Z$6*Z$7*U)*(1-(Z$7*Uo-Z$6*Z$7*U)*D)</f>
        <v>24.405648418497321</v>
      </c>
      <c r="AB24" s="3">
        <f>AA23*So*(1-AA$6*AA$7*U)*(1-(AA$7*Uo-AA$6*AA$7*U)*D)</f>
        <v>20.763633734820655</v>
      </c>
      <c r="AC24" s="3">
        <f>AB23*So*(1-AB$6*AB$7*U)*(1-(AB$7*Uo-AB$6*AB$7*U)*D)</f>
        <v>17.649075055178663</v>
      </c>
      <c r="AD24" s="3">
        <f>AC23*So*(1-AC$6*AC$7*U)*(1-(AC$7*Uo-AC$6*AC$7*U)*D)</f>
        <v>14.992296208932885</v>
      </c>
      <c r="AE24" s="3">
        <f>AD23*So*(1-AD$6*AD$7*U)*(1-(AD$7*Uo-AD$6*AD$7*U)*D)</f>
        <v>12.729817650392695</v>
      </c>
      <c r="AF24" s="3">
        <f>AE23*So*(1-AE$6*AE$7*U)*(1-(AE$7*Uo-AE$6*AE$7*U)*D)</f>
        <v>10.805325929477819</v>
      </c>
      <c r="AG24" s="3">
        <f>AF23*So*(1-AF$6*AF$7*U)*(1-(AF$7*Uo-AF$6*AF$7*U)*D)</f>
        <v>9.1696359323246401</v>
      </c>
      <c r="AH24" s="3">
        <f>AG23*So*(1-AG$6*AG$7*U)*(1-(AG$7*Uo-AG$6*AG$7*U)*D)</f>
        <v>7.7801969654805907</v>
      </c>
      <c r="AI24" s="3">
        <f>AH23*So*(1-AH$6*AH$7*U)*(1-(AH$7*Uo-AH$6*AH$7*U)*D)</f>
        <v>6.6004215166621405</v>
      </c>
      <c r="AJ24" s="3">
        <f>AI23*So*(1-AI$6*AI$7*U)*(1-(AI$7*Uo-AI$6*AI$7*U)*D)</f>
        <v>5.5989754969468422</v>
      </c>
      <c r="AK24" s="3">
        <f>AJ23*So*(1-AJ$6*AJ$7*U)*(1-(AJ$7*Uo-AJ$6*AJ$7*U)*D)</f>
        <v>4.7490965770753908</v>
      </c>
      <c r="AL24" s="3">
        <f>AK23*So*(1-AK$6*AK$7*U)*(1-(AK$7*Uo-AK$6*AK$7*U)*D)</f>
        <v>4.0279699689945767</v>
      </c>
      <c r="AM24" s="3">
        <f>AL23*So*(1-AL$6*AL$7*U)*(1-(AL$7*Uo-AL$6*AL$7*U)*D)</f>
        <v>3.416171879392139</v>
      </c>
      <c r="AN24" s="3">
        <f>AM23*So*(1-AM$6*AM$7*U)*(1-(AM$7*Uo-AM$6*AM$7*U)*D)</f>
        <v>2.8971812391724865</v>
      </c>
      <c r="AO24" s="14">
        <f ca="1">SUMPRODUCT(F24:AN24, fec)</f>
        <v>8769.7903601536655</v>
      </c>
      <c r="AP24" s="15">
        <f ca="1">SUMPRODUCT(F24:AN24, fec)/SUMPRODUCT($F$19:$AN$19, fec)</f>
        <v>0.64385530847611749</v>
      </c>
      <c r="AQ24" s="14">
        <f ca="1">SUMPRODUCT(F24:AN24,Vul_Ret,Vul_Cap)</f>
        <v>1165.6631967378635</v>
      </c>
      <c r="AR24" s="12">
        <f ca="1">AQ24*U</f>
        <v>233.13263934757271</v>
      </c>
      <c r="AS24" s="14">
        <f ca="1">SUMPRODUCT(F24:AN24,Vul_Ret,Vul_Cap,Wt)</f>
        <v>2789.8251292283162</v>
      </c>
      <c r="AT24" s="12">
        <f ca="1">AS24*U</f>
        <v>557.96502584566326</v>
      </c>
      <c r="AU24" s="12">
        <f ca="1">SUMPRODUCT(F24:AN24, Vul_Cap,trophyvul)*Uo</f>
        <v>169.54074184098027</v>
      </c>
      <c r="AW24" s="2"/>
      <c r="AX24" s="2"/>
      <c r="AY24" s="2"/>
      <c r="AZ24" s="2"/>
      <c r="BA24" s="2"/>
      <c r="BB24" s="2"/>
      <c r="BC24" s="2"/>
    </row>
    <row r="25" spans="1:66" x14ac:dyDescent="0.15">
      <c r="A25" s="8" t="s">
        <v>55</v>
      </c>
      <c r="B25">
        <v>400</v>
      </c>
      <c r="D25" s="3">
        <v>2006</v>
      </c>
      <c r="E25" s="2">
        <f ca="1">EXP((_xlfn.NORM.INV(RAND(),0,sig_rec))-0.5*sig_rec*sig_rec)</f>
        <v>0.99999999058744193</v>
      </c>
      <c r="F25" s="3">
        <f ca="1">bha*AO24/(1+bhb*AO24)*E25</f>
        <v>970.1859611761115</v>
      </c>
      <c r="G25" s="3">
        <f ca="1">F24*So*(1-F$6*F$7*U)*(1-(F$7*Uo-F$6*F$7*U)*D)</f>
        <v>828.38413627097134</v>
      </c>
      <c r="H25" s="3">
        <f ca="1">G24*So*(1-G$6*G$7*U)*(1-(G$7*Uo-G$6*G$7*U)*D)</f>
        <v>706.56455086467213</v>
      </c>
      <c r="I25" s="3">
        <f ca="1">H24*So*(1-H$6*H$7*U)*(1-(H$7*Uo-H$6*H$7*U)*D)</f>
        <v>597.76220396355063</v>
      </c>
      <c r="J25" s="3">
        <f ca="1">I24*So*(1-I$6*I$7*U)*(1-(I$7*Uo-I$6*I$7*U)*D)</f>
        <v>480.00885622340593</v>
      </c>
      <c r="K25" s="3">
        <f ca="1">J24*So*(1-J$6*J$7*U)*(1-(J$7*Uo-J$6*J$7*U)*D)</f>
        <v>349.7172211665831</v>
      </c>
      <c r="L25" s="3">
        <f>K24*So*(1-K$6*K$7*U)*(1-(K$7*Uo-K$6*K$7*U)*D)</f>
        <v>242.93464986822156</v>
      </c>
      <c r="M25" s="3">
        <f>L24*So*(1-L$6*L$7*U)*(1-(L$7*Uo-L$6*L$7*U)*D)</f>
        <v>169.75086518786742</v>
      </c>
      <c r="N25" s="3">
        <f>M24*So*(1-M$6*M$7*U)*(1-(M$7*Uo-M$6*M$7*U)*D)</f>
        <v>121.78611761069057</v>
      </c>
      <c r="O25" s="3">
        <f>N24*So*(1-N$6*N$7*U)*(1-(N$7*Uo-N$6*N$7*U)*D)</f>
        <v>90.843868574632452</v>
      </c>
      <c r="P25" s="3">
        <f>O24*So*(1-O$6*O$7*U)*(1-(O$7*Uo-O$6*O$7*U)*D)</f>
        <v>73.362721715908776</v>
      </c>
      <c r="Q25" s="3">
        <f>P24*So*(1-P$6*P$7*U)*(1-(P$7*Uo-P$6*P$7*U)*D)</f>
        <v>66.619000497235191</v>
      </c>
      <c r="R25" s="3">
        <f>Q24*So*(1-Q$6*Q$7*U)*(1-(Q$7*Uo-Q$6*Q$7*U)*D)</f>
        <v>64.023896594296218</v>
      </c>
      <c r="S25" s="3">
        <f>R24*So*(1-R$6*R$7*U)*(1-(R$7*Uo-R$6*R$7*U)*D)</f>
        <v>61.726044634840051</v>
      </c>
      <c r="T25" s="3">
        <f>S24*So*(1-S$6*S$7*U)*(1-(S$7*Uo-S$6*S$7*U)*D)</f>
        <v>58.334632571398124</v>
      </c>
      <c r="U25" s="3">
        <f>T24*So*(1-T$6*T$7*U)*(1-(T$7*Uo-T$6*T$7*U)*D)</f>
        <v>53.633062637312406</v>
      </c>
      <c r="V25" s="3">
        <f>U24*So*(1-U$6*U$7*U)*(1-(U$7*Uo-U$6*U$7*U)*D)</f>
        <v>48.077129493553151</v>
      </c>
      <c r="W25" s="3">
        <f>V24*So*(1-V$6*V$7*U)*(1-(V$7*Uo-V$6*V$7*U)*D)</f>
        <v>42.285992577270981</v>
      </c>
      <c r="X25" s="3">
        <f>W24*So*(1-W$6*W$7*U)*(1-(W$7*Uo-W$6*W$7*U)*D)</f>
        <v>36.720606248400571</v>
      </c>
      <c r="Y25" s="3">
        <f>X24*So*(1-X$6*X$7*U)*(1-(X$7*Uo-X$6*X$7*U)*D)</f>
        <v>31.627912032800499</v>
      </c>
      <c r="Z25" s="3">
        <f>Y24*So*(1-Y$6*Y$7*U)*(1-(Y$7*Uo-Y$6*Y$7*U)*D)</f>
        <v>27.100772549469394</v>
      </c>
      <c r="AA25" s="3">
        <f>Z24*So*(1-Z$6*Z$7*U)*(1-(Z$7*Uo-Z$6*Z$7*U)*D)</f>
        <v>23.145014187118296</v>
      </c>
      <c r="AB25" s="3">
        <f>AA24*So*(1-AA$6*AA$7*U)*(1-(AA$7*Uo-AA$6*AA$7*U)*D)</f>
        <v>19.724292401484778</v>
      </c>
      <c r="AC25" s="3">
        <f>AB24*So*(1-AB$6*AB$7*U)*(1-(AB$7*Uo-AB$6*AB$7*U)*D)</f>
        <v>16.785236443455513</v>
      </c>
      <c r="AD25" s="3">
        <f>AC24*So*(1-AC$6*AC$7*U)*(1-(AC$7*Uo-AC$6*AC$7*U)*D)</f>
        <v>14.270340279209684</v>
      </c>
      <c r="AE25" s="3">
        <f>AD24*So*(1-AD$6*AD$7*U)*(1-(AD$7*Uo-AD$6*AD$7*U)*D)</f>
        <v>12.124126358299918</v>
      </c>
      <c r="AF25" s="3">
        <f>AE24*So*(1-AE$6*AE$7*U)*(1-(AE$7*Uo-AE$6*AE$7*U)*D)</f>
        <v>10.295811189751062</v>
      </c>
      <c r="AG25" s="3">
        <f>AF24*So*(1-AF$6*AF$7*U)*(1-(AF$7*Uo-AF$6*AF$7*U)*D)</f>
        <v>8.7402079149455822</v>
      </c>
      <c r="AH25" s="3">
        <f>AG24*So*(1-AG$6*AG$7*U)*(1-(AG$7*Uo-AG$6*AG$7*U)*D)</f>
        <v>7.4177686677195398</v>
      </c>
      <c r="AI25" s="3">
        <f>AH24*So*(1-AH$6*AH$7*U)*(1-(AH$7*Uo-AH$6*AH$7*U)*D)</f>
        <v>6.294230454565386</v>
      </c>
      <c r="AJ25" s="3">
        <f>AI24*So*(1-AI$6*AI$7*U)*(1-(AI$7*Uo-AI$6*AI$7*U)*D)</f>
        <v>5.3401008162091754</v>
      </c>
      <c r="AK25" s="3">
        <f>AJ24*So*(1-AJ$6*AJ$7*U)*(1-(AJ$7*Uo-AJ$6*AJ$7*U)*D)</f>
        <v>4.5301019714806765</v>
      </c>
      <c r="AL25" s="3">
        <f>AK24*So*(1-AK$6*AK$7*U)*(1-(AK$7*Uo-AK$6*AK$7*U)*D)</f>
        <v>3.8426312117850743</v>
      </c>
      <c r="AM25" s="3">
        <f>AL24*So*(1-AL$6*AL$7*U)*(1-(AL$7*Uo-AL$6*AL$7*U)*D)</f>
        <v>3.2592636659192156</v>
      </c>
      <c r="AN25" s="3">
        <f>AM24*So*(1-AM$6*AM$7*U)*(1-(AM$7*Uo-AM$6*AM$7*U)*D)</f>
        <v>2.764307180589832</v>
      </c>
      <c r="AO25" s="14">
        <f ca="1">SUMPRODUCT(F25:AN25, fec)</f>
        <v>8061.1990430076485</v>
      </c>
      <c r="AP25" s="15">
        <f ca="1">SUMPRODUCT(F25:AN25, fec)/SUMPRODUCT($F$19:$AN$19, fec)</f>
        <v>0.59183236809233475</v>
      </c>
      <c r="AQ25" s="14">
        <f ca="1">SUMPRODUCT(F25:AN25,Vul_Ret,Vul_Cap)</f>
        <v>1152.0484764066512</v>
      </c>
      <c r="AR25" s="12">
        <f ca="1">AQ25*U</f>
        <v>230.40969528133024</v>
      </c>
      <c r="AS25" s="14">
        <f ca="1">SUMPRODUCT(F25:AN25,Vul_Ret,Vul_Cap,Wt)</f>
        <v>2708.1626855394129</v>
      </c>
      <c r="AT25" s="12">
        <f ca="1">AS25*U</f>
        <v>541.63253710788263</v>
      </c>
      <c r="AU25" s="12">
        <f ca="1">SUMPRODUCT(F25:AN25, Vul_Cap,trophyvul)*Uo</f>
        <v>155.05467696320929</v>
      </c>
      <c r="AW25" s="2"/>
      <c r="AX25" s="2"/>
      <c r="AY25" s="2"/>
      <c r="AZ25" s="2"/>
      <c r="BA25" s="2"/>
      <c r="BB25" s="2"/>
      <c r="BC25" s="2"/>
    </row>
    <row r="26" spans="1:66" x14ac:dyDescent="0.15">
      <c r="A26" s="8" t="s">
        <v>54</v>
      </c>
      <c r="B26">
        <f>B25*0.1</f>
        <v>40</v>
      </c>
      <c r="D26" s="3">
        <v>2007</v>
      </c>
      <c r="E26" s="2">
        <f ca="1">EXP((_xlfn.NORM.INV(RAND(),0,sig_rec))-0.5*sig_rec*sig_rec)</f>
        <v>0.99999999262774353</v>
      </c>
      <c r="F26" s="3">
        <f ca="1">bha*AO25/(1+bhb*AO25)*E26</f>
        <v>963.09898148568629</v>
      </c>
      <c r="G26" s="3">
        <f ca="1">F25*So*(1-F$6*F$7*U)*(1-(F$7*Uo-F$6*F$7*U)*D)</f>
        <v>822.57829079380076</v>
      </c>
      <c r="H26" s="3">
        <f ca="1">G25*So*(1-G$6*G$7*U)*(1-(G$7*Uo-G$6*G$7*U)*D)</f>
        <v>701.89270722852382</v>
      </c>
      <c r="I26" s="3">
        <f ca="1">H25*So*(1-H$6*H$7*U)*(1-(H$7*Uo-H$6*H$7*U)*D)</f>
        <v>594.10121383680803</v>
      </c>
      <c r="J26" s="3">
        <f ca="1">I25*So*(1-I$6*I$7*U)*(1-(I$7*Uo-I$6*I$7*U)*D)</f>
        <v>477.34682321451709</v>
      </c>
      <c r="K26" s="3">
        <f ca="1">J25*So*(1-J$6*J$7*U)*(1-(J$7*Uo-J$6*J$7*U)*D)</f>
        <v>348.00932189117748</v>
      </c>
      <c r="L26" s="3">
        <f ca="1">K25*So*(1-K$6*K$7*U)*(1-(K$7*Uo-K$6*K$7*U)*D)</f>
        <v>242.93464841269045</v>
      </c>
      <c r="M26" s="3">
        <f>L25*So*(1-L$6*L$7*U)*(1-(L$7*Uo-L$6*L$7*U)*D)</f>
        <v>169.74337913768295</v>
      </c>
      <c r="N26" s="3">
        <f>M25*So*(1-M$6*M$7*U)*(1-(M$7*Uo-M$6*M$7*U)*D)</f>
        <v>121.70133213616479</v>
      </c>
      <c r="O26" s="3">
        <f>N25*So*(1-N$6*N$7*U)*(1-(N$7*Uo-N$6*N$7*U)*D)</f>
        <v>90.087141111562886</v>
      </c>
      <c r="P26" s="3">
        <f>O25*So*(1-O$6*O$7*U)*(1-(O$7*Uo-O$6*O$7*U)*D)</f>
        <v>69.093884509437459</v>
      </c>
      <c r="Q26" s="3">
        <f>P25*So*(1-P$6*P$7*U)*(1-(P$7*Uo-P$6*P$7*U)*D)</f>
        <v>56.963718172125539</v>
      </c>
      <c r="R26" s="3">
        <f>Q25*So*(1-Q$6*Q$7*U)*(1-(Q$7*Uo-Q$6*Q$7*U)*D)</f>
        <v>52.453338302723267</v>
      </c>
      <c r="S26" s="3">
        <f>R25*So*(1-R$6*R$7*U)*(1-(R$7*Uo-R$6*R$7*U)*D)</f>
        <v>50.866331680412891</v>
      </c>
      <c r="T26" s="3">
        <f>S25*So*(1-S$6*S$7*U)*(1-(S$7*Uo-S$6*S$7*U)*D)</f>
        <v>49.325147407424993</v>
      </c>
      <c r="U26" s="3">
        <f>T25*So*(1-T$6*T$7*U)*(1-(T$7*Uo-T$6*T$7*U)*D)</f>
        <v>46.790340533687832</v>
      </c>
      <c r="V26" s="3">
        <f>U25*So*(1-U$6*U$7*U)*(1-(U$7*Uo-U$6*U$7*U)*D)</f>
        <v>43.126191654464371</v>
      </c>
      <c r="W26" s="3">
        <f>V25*So*(1-V$6*V$7*U)*(1-(V$7*Uo-V$6*V$7*U)*D)</f>
        <v>38.723803956506615</v>
      </c>
      <c r="X26" s="3">
        <f>W25*So*(1-W$6*W$7*U)*(1-(W$7*Uo-W$6*W$7*U)*D)</f>
        <v>34.099142119642352</v>
      </c>
      <c r="Y26" s="3">
        <f>X25*So*(1-X$6*X$7*U)*(1-(X$7*Uo-X$6*X$7*U)*D)</f>
        <v>29.635852738287216</v>
      </c>
      <c r="Z26" s="3">
        <f>Y25*So*(1-Y$6*Y$7*U)*(1-(Y$7*Uo-Y$6*Y$7*U)*D)</f>
        <v>25.541135674873367</v>
      </c>
      <c r="AA26" s="3">
        <f>Z25*So*(1-Z$6*Z$7*U)*(1-(Z$7*Uo-Z$6*Z$7*U)*D)</f>
        <v>21.895041869941569</v>
      </c>
      <c r="AB26" s="3">
        <f>AA25*So*(1-AA$6*AA$7*U)*(1-(AA$7*Uo-AA$6*AA$7*U)*D)</f>
        <v>18.705466031266504</v>
      </c>
      <c r="AC26" s="3">
        <f>AB25*So*(1-AB$6*AB$7*U)*(1-(AB$7*Uo-AB$6*AB$7*U)*D)</f>
        <v>15.94503716772649</v>
      </c>
      <c r="AD26" s="3">
        <f>AC25*So*(1-AC$6*AC$7*U)*(1-(AC$7*Uo-AC$6*AC$7*U)*D)</f>
        <v>13.571874728064989</v>
      </c>
      <c r="AE26" s="3">
        <f>AD25*So*(1-AD$6*AD$7*U)*(1-(AD$7*Uo-AD$6*AD$7*U)*D)</f>
        <v>11.540287512328304</v>
      </c>
      <c r="AF26" s="3">
        <f>AE25*So*(1-AE$6*AE$7*U)*(1-(AE$7*Uo-AE$6*AE$7*U)*D)</f>
        <v>9.8059311809458123</v>
      </c>
      <c r="AG26" s="3">
        <f>AF25*So*(1-AF$6*AF$7*U)*(1-(AF$7*Uo-AF$6*AF$7*U)*D)</f>
        <v>8.3280718266863314</v>
      </c>
      <c r="AH26" s="3">
        <f>AG25*So*(1-AG$6*AG$7*U)*(1-(AG$7*Uo-AG$6*AG$7*U)*D)</f>
        <v>7.0703832626865877</v>
      </c>
      <c r="AI26" s="3">
        <f>AH25*So*(1-AH$6*AH$7*U)*(1-(AH$7*Uo-AH$6*AH$7*U)*D)</f>
        <v>6.0010235808210286</v>
      </c>
      <c r="AJ26" s="3">
        <f>AI25*So*(1-AI$6*AI$7*U)*(1-(AI$7*Uo-AI$6*AI$7*U)*D)</f>
        <v>5.0923755555585943</v>
      </c>
      <c r="AK26" s="3">
        <f>AJ25*So*(1-AJ$6*AJ$7*U)*(1-(AJ$7*Uo-AJ$6*AJ$7*U)*D)</f>
        <v>4.320647812909054</v>
      </c>
      <c r="AL26" s="3">
        <f>AK25*So*(1-AK$6*AK$7*U)*(1-(AK$7*Uo-AK$6*AK$7*U)*D)</f>
        <v>3.6654363510334655</v>
      </c>
      <c r="AM26" s="3">
        <f>AL25*So*(1-AL$6*AL$7*U)*(1-(AL$7*Uo-AL$6*AL$7*U)*D)</f>
        <v>3.1092953488986352</v>
      </c>
      <c r="AN26" s="3">
        <f>AM25*So*(1-AM$6*AM$7*U)*(1-(AM$7*Uo-AM$6*AM$7*U)*D)</f>
        <v>2.6373397689636047</v>
      </c>
      <c r="AO26" s="14">
        <f ca="1">SUMPRODUCT(F26:AN26, fec)</f>
        <v>7439.6126067913056</v>
      </c>
      <c r="AP26" s="15">
        <f ca="1">SUMPRODUCT(F26:AN26, fec)/SUMPRODUCT($F$19:$AN$19, fec)</f>
        <v>0.54619710086256812</v>
      </c>
      <c r="AQ26" s="14">
        <f ca="1">SUMPRODUCT(F26:AN26,Vul_Ret,Vul_Cap)</f>
        <v>1142.0350269257494</v>
      </c>
      <c r="AR26" s="12">
        <f ca="1">AQ26*U</f>
        <v>228.40700538514989</v>
      </c>
      <c r="AS26" s="14">
        <f ca="1">SUMPRODUCT(F26:AN26,Vul_Ret,Vul_Cap,Wt)</f>
        <v>2653.9673854466378</v>
      </c>
      <c r="AT26" s="12">
        <f ca="1">AS26*U</f>
        <v>530.79347708932755</v>
      </c>
      <c r="AU26" s="12">
        <f ca="1">SUMPRODUCT(F26:AN26, Vul_Cap,trophyvul)*Uo</f>
        <v>142.07125871023078</v>
      </c>
    </row>
    <row r="27" spans="1:66" x14ac:dyDescent="0.15">
      <c r="A27" s="8" t="s">
        <v>57</v>
      </c>
      <c r="B27">
        <v>650</v>
      </c>
      <c r="D27" s="3">
        <v>2008</v>
      </c>
      <c r="E27" s="2">
        <f ca="1">EXP((_xlfn.NORM.INV(RAND(),0,sig_rec))-0.5*sig_rec*sig_rec)</f>
        <v>1.0000000130347002</v>
      </c>
      <c r="F27" s="3">
        <f ca="1">bha*AO26/(1+bhb*AO26)*E27</f>
        <v>955.87872659128914</v>
      </c>
      <c r="G27" s="3">
        <f ca="1">F26*So*(1-F$6*F$7*U)*(1-(F$7*Uo-F$6*F$7*U)*D)</f>
        <v>816.56955033174199</v>
      </c>
      <c r="H27" s="3">
        <f ca="1">G26*So*(1-G$6*G$7*U)*(1-(G$7*Uo-G$6*G$7*U)*D)</f>
        <v>696.97339453131792</v>
      </c>
      <c r="I27" s="3">
        <f ca="1">H26*So*(1-H$6*H$7*U)*(1-(H$7*Uo-H$6*H$7*U)*D)</f>
        <v>590.17298396496574</v>
      </c>
      <c r="J27" s="3">
        <f ca="1">I26*So*(1-I$6*I$7*U)*(1-(I$7*Uo-I$6*I$7*U)*D)</f>
        <v>474.42331618240161</v>
      </c>
      <c r="K27" s="3">
        <f ca="1">J26*So*(1-J$6*J$7*U)*(1-(J$7*Uo-J$6*J$7*U)*D)</f>
        <v>346.07933187065129</v>
      </c>
      <c r="L27" s="3">
        <f ca="1">K26*So*(1-K$6*K$7*U)*(1-(K$7*Uo-K$6*K$7*U)*D)</f>
        <v>241.74823869397281</v>
      </c>
      <c r="M27" s="3">
        <f ca="1">L26*So*(1-L$6*L$7*U)*(1-(L$7*Uo-L$6*L$7*U)*D)</f>
        <v>169.74337812067375</v>
      </c>
      <c r="N27" s="3">
        <f>M26*So*(1-M$6*M$7*U)*(1-(M$7*Uo-M$6*M$7*U)*D)</f>
        <v>121.6959650808695</v>
      </c>
      <c r="O27" s="3">
        <f>N26*So*(1-N$6*N$7*U)*(1-(N$7*Uo-N$6*N$7*U)*D)</f>
        <v>90.024423938557732</v>
      </c>
      <c r="P27" s="3">
        <f>O26*So*(1-O$6*O$7*U)*(1-(O$7*Uo-O$6*O$7*U)*D)</f>
        <v>68.518333943848162</v>
      </c>
      <c r="Q27" s="3">
        <f>P26*So*(1-P$6*P$7*U)*(1-(P$7*Uo-P$6*P$7*U)*D)</f>
        <v>53.649107783299357</v>
      </c>
      <c r="R27" s="3">
        <f>Q26*So*(1-Q$6*Q$7*U)*(1-(Q$7*Uo-Q$6*Q$7*U)*D)</f>
        <v>44.85112592446491</v>
      </c>
      <c r="S27" s="3">
        <f>R26*So*(1-R$6*R$7*U)*(1-(R$7*Uo-R$6*R$7*U)*D)</f>
        <v>41.673641339863785</v>
      </c>
      <c r="T27" s="3">
        <f>S26*So*(1-S$6*S$7*U)*(1-(S$7*Uo-S$6*S$7*U)*D)</f>
        <v>40.647174512056587</v>
      </c>
      <c r="U27" s="3">
        <f>T26*So*(1-T$6*T$7*U)*(1-(T$7*Uo-T$6*T$7*U)*D)</f>
        <v>39.563812135835143</v>
      </c>
      <c r="V27" s="3">
        <f>U26*So*(1-U$6*U$7*U)*(1-(U$7*Uo-U$6*U$7*U)*D)</f>
        <v>37.623978460436319</v>
      </c>
      <c r="W27" s="3">
        <f>V26*So*(1-V$6*V$7*U)*(1-(V$7*Uo-V$6*V$7*U)*D)</f>
        <v>34.736062835077298</v>
      </c>
      <c r="X27" s="3">
        <f>W26*So*(1-W$6*W$7*U)*(1-(W$7*Uo-W$6*W$7*U)*D)</f>
        <v>31.226616996471744</v>
      </c>
      <c r="Y27" s="3">
        <f>X26*So*(1-X$6*X$7*U)*(1-(X$7*Uo-X$6*X$7*U)*D)</f>
        <v>27.520165313274596</v>
      </c>
      <c r="Z27" s="3">
        <f>Y26*So*(1-Y$6*Y$7*U)*(1-(Y$7*Uo-Y$6*Y$7*U)*D)</f>
        <v>23.932447227125362</v>
      </c>
      <c r="AA27" s="3">
        <f>Z26*So*(1-Z$6*Z$7*U)*(1-(Z$7*Uo-Z$6*Z$7*U)*D)</f>
        <v>20.634992378405819</v>
      </c>
      <c r="AB27" s="3">
        <f>AA26*So*(1-AA$6*AA$7*U)*(1-(AA$7*Uo-AA$6*AA$7*U)*D)</f>
        <v>17.6952564660468</v>
      </c>
      <c r="AC27" s="3">
        <f>AB26*So*(1-AB$6*AB$7*U)*(1-(AB$7*Uo-AB$6*AB$7*U)*D)</f>
        <v>15.12142210413276</v>
      </c>
      <c r="AD27" s="3">
        <f>AC26*So*(1-AC$6*AC$7*U)*(1-(AC$7*Uo-AC$6*AC$7*U)*D)</f>
        <v>12.89252300399373</v>
      </c>
      <c r="AE27" s="3">
        <f>AD26*So*(1-AD$6*AD$7*U)*(1-(AD$7*Uo-AD$6*AD$7*U)*D)</f>
        <v>10.975445110538496</v>
      </c>
      <c r="AF27" s="3">
        <f>AE26*So*(1-AE$6*AE$7*U)*(1-(AE$7*Uo-AE$6*AE$7*U)*D)</f>
        <v>9.3337253184226778</v>
      </c>
      <c r="AG27" s="3">
        <f>AF26*So*(1-AF$6*AF$7*U)*(1-(AF$7*Uo-AF$6*AF$7*U)*D)</f>
        <v>7.9318178720830232</v>
      </c>
      <c r="AH27" s="3">
        <f>AG26*So*(1-AG$6*AG$7*U)*(1-(AG$7*Uo-AG$6*AG$7*U)*D)</f>
        <v>6.7369861480259043</v>
      </c>
      <c r="AI27" s="3">
        <f>AH26*So*(1-AH$6*AH$7*U)*(1-(AH$7*Uo-AH$6*AH$7*U)*D)</f>
        <v>5.7199865061131288</v>
      </c>
      <c r="AJ27" s="3">
        <f>AI26*So*(1-AI$6*AI$7*U)*(1-(AI$7*Uo-AI$6*AI$7*U)*D)</f>
        <v>4.8551552110930505</v>
      </c>
      <c r="AK27" s="3">
        <f>AJ26*So*(1-AJ$6*AJ$7*U)*(1-(AJ$7*Uo-AJ$6*AJ$7*U)*D)</f>
        <v>4.1202145921759543</v>
      </c>
      <c r="AL27" s="3">
        <f>AK26*So*(1-AK$6*AK$7*U)*(1-(AK$7*Uo-AK$6*AK$7*U)*D)</f>
        <v>3.4959609415312345</v>
      </c>
      <c r="AM27" s="3">
        <f>AL26*So*(1-AL$6*AL$7*U)*(1-(AL$7*Uo-AL$6*AL$7*U)*D)</f>
        <v>2.96591672992162</v>
      </c>
      <c r="AN27" s="3">
        <f>AM26*So*(1-AM$6*AM$7*U)*(1-(AM$7*Uo-AM$6*AM$7*U)*D)</f>
        <v>2.5159880014773828</v>
      </c>
      <c r="AO27" s="14">
        <f ca="1">SUMPRODUCT(F27:AN27, fec)</f>
        <v>6898.0179954558034</v>
      </c>
      <c r="AP27" s="15">
        <f ca="1">SUMPRODUCT(F27:AN27, fec)/SUMPRODUCT($F$19:$AN$19, fec)</f>
        <v>0.50643462636433934</v>
      </c>
      <c r="AQ27" s="14">
        <f ca="1">SUMPRODUCT(F27:AN27,Vul_Ret,Vul_Cap)</f>
        <v>1133.4429163360858</v>
      </c>
      <c r="AR27" s="12">
        <f ca="1">AQ27*U</f>
        <v>226.68858326721715</v>
      </c>
      <c r="AS27" s="14">
        <f ca="1">SUMPRODUCT(F27:AN27,Vul_Ret,Vul_Cap,Wt)</f>
        <v>2615.1391792804484</v>
      </c>
      <c r="AT27" s="12">
        <f ca="1">AS27*U</f>
        <v>523.02783585608972</v>
      </c>
      <c r="AU27" s="12">
        <f ca="1">SUMPRODUCT(F27:AN27, Vul_Cap,trophyvul)*Uo</f>
        <v>130.63757584397527</v>
      </c>
    </row>
    <row r="28" spans="1:66" x14ac:dyDescent="0.15">
      <c r="A28" s="8" t="s">
        <v>58</v>
      </c>
      <c r="B28">
        <f>B27*0.1</f>
        <v>65</v>
      </c>
      <c r="D28" s="3">
        <v>2009</v>
      </c>
      <c r="E28" s="2">
        <f ca="1">EXP((_xlfn.NORM.INV(RAND(),0,sig_rec))-0.5*sig_rec*sig_rec)</f>
        <v>1.0000000109688389</v>
      </c>
      <c r="F28" s="3">
        <f ca="1">bha*AO27/(1+bhb*AO27)*E28</f>
        <v>948.63718268503612</v>
      </c>
      <c r="G28" s="3">
        <f ca="1">F27*So*(1-F$6*F$7*U)*(1-(F$7*Uo-F$6*F$7*U)*D)</f>
        <v>810.44781164679034</v>
      </c>
      <c r="H28" s="3">
        <f ca="1">G27*So*(1-G$6*G$7*U)*(1-(G$7*Uo-G$6*G$7*U)*D)</f>
        <v>691.88216822061941</v>
      </c>
      <c r="I28" s="3">
        <f ca="1">H27*So*(1-H$6*H$7*U)*(1-(H$7*Uo-H$6*H$7*U)*D)</f>
        <v>586.03667449249599</v>
      </c>
      <c r="J28" s="3">
        <f ca="1">I27*So*(1-I$6*I$7*U)*(1-(I$7*Uo-I$6*I$7*U)*D)</f>
        <v>471.28640314616916</v>
      </c>
      <c r="K28" s="3">
        <f ca="1">J27*So*(1-J$6*J$7*U)*(1-(J$7*Uo-J$6*J$7*U)*D)</f>
        <v>343.95977160296098</v>
      </c>
      <c r="L28" s="3">
        <f ca="1">K27*So*(1-K$6*K$7*U)*(1-(K$7*Uo-K$6*K$7*U)*D)</f>
        <v>240.40755136518615</v>
      </c>
      <c r="M28" s="3">
        <f ca="1">L27*So*(1-L$6*L$7*U)*(1-(L$7*Uo-L$6*L$7*U)*D)</f>
        <v>168.91440952847765</v>
      </c>
      <c r="N28" s="3">
        <f ca="1">M27*So*(1-M$6*M$7*U)*(1-(M$7*Uo-M$6*M$7*U)*D)</f>
        <v>121.69596435173405</v>
      </c>
      <c r="O28" s="3">
        <f>N27*So*(1-N$6*N$7*U)*(1-(N$7*Uo-N$6*N$7*U)*D)</f>
        <v>90.020453841823993</v>
      </c>
      <c r="P28" s="3">
        <f>O27*So*(1-O$6*O$7*U)*(1-(O$7*Uo-O$6*O$7*U)*D)</f>
        <v>68.470632616544862</v>
      </c>
      <c r="Q28" s="3">
        <f>P27*So*(1-P$6*P$7*U)*(1-(P$7*Uo-P$6*P$7*U)*D)</f>
        <v>53.202211874243595</v>
      </c>
      <c r="R28" s="3">
        <f>Q27*So*(1-Q$6*Q$7*U)*(1-(Q$7*Uo-Q$6*Q$7*U)*D)</f>
        <v>42.241324234719698</v>
      </c>
      <c r="S28" s="3">
        <f>R27*So*(1-R$6*R$7*U)*(1-(R$7*Uo-R$6*R$7*U)*D)</f>
        <v>35.633761280894056</v>
      </c>
      <c r="T28" s="3">
        <f>S27*So*(1-S$6*S$7*U)*(1-(S$7*Uo-S$6*S$7*U)*D)</f>
        <v>33.301315745294353</v>
      </c>
      <c r="U28" s="3">
        <f>T27*So*(1-T$6*T$7*U)*(1-(T$7*Uo-T$6*T$7*U)*D)</f>
        <v>32.603190477347354</v>
      </c>
      <c r="V28" s="3">
        <f>U27*So*(1-U$6*U$7*U)*(1-(U$7*Uo-U$6*U$7*U)*D)</f>
        <v>31.813147727353993</v>
      </c>
      <c r="W28" s="3">
        <f>V27*So*(1-V$6*V$7*U)*(1-(V$7*Uo-V$6*V$7*U)*D)</f>
        <v>30.304296061625955</v>
      </c>
      <c r="X28" s="3">
        <f>W27*So*(1-W$6*W$7*U)*(1-(W$7*Uo-W$6*W$7*U)*D)</f>
        <v>28.010929177686815</v>
      </c>
      <c r="Y28" s="3">
        <f>X27*So*(1-X$6*X$7*U)*(1-(X$7*Uo-X$6*X$7*U)*D)</f>
        <v>25.201855779890398</v>
      </c>
      <c r="Z28" s="3">
        <f>Y27*So*(1-Y$6*Y$7*U)*(1-(Y$7*Uo-Y$6*Y$7*U)*D)</f>
        <v>22.223922822737546</v>
      </c>
      <c r="AA28" s="3">
        <f>Z27*So*(1-Z$6*Z$7*U)*(1-(Z$7*Uo-Z$6*Z$7*U)*D)</f>
        <v>19.335313527744294</v>
      </c>
      <c r="AB28" s="3">
        <f>AA27*So*(1-AA$6*AA$7*U)*(1-(AA$7*Uo-AA$6*AA$7*U)*D)</f>
        <v>16.676902674120644</v>
      </c>
      <c r="AC28" s="3">
        <f>AB27*So*(1-AB$6*AB$7*U)*(1-(AB$7*Uo-AB$6*AB$7*U)*D)</f>
        <v>14.304772830397166</v>
      </c>
      <c r="AD28" s="3">
        <f>AC27*So*(1-AC$6*AC$7*U)*(1-(AC$7*Uo-AC$6*AC$7*U)*D)</f>
        <v>12.226580614388631</v>
      </c>
      <c r="AE28" s="3">
        <f>AD27*So*(1-AD$6*AD$7*U)*(1-(AD$7*Uo-AD$6*AD$7*U)*D)</f>
        <v>10.426059877643933</v>
      </c>
      <c r="AF28" s="3">
        <f>AE27*So*(1-AE$6*AE$7*U)*(1-(AE$7*Uo-AE$6*AE$7*U)*D)</f>
        <v>8.8768836824693178</v>
      </c>
      <c r="AG28" s="3">
        <f>AF27*So*(1-AF$6*AF$7*U)*(1-(AF$7*Uo-AF$6*AF$7*U)*D)</f>
        <v>7.5498601741806288</v>
      </c>
      <c r="AH28" s="3">
        <f>AG27*So*(1-AG$6*AG$7*U)*(1-(AG$7*Uo-AG$6*AG$7*U)*D)</f>
        <v>6.4164368709761215</v>
      </c>
      <c r="AI28" s="3">
        <f>AH27*So*(1-AH$6*AH$7*U)*(1-(AH$7*Uo-AH$6*AH$7*U)*D)</f>
        <v>5.4502660502079525</v>
      </c>
      <c r="AJ28" s="3">
        <f>AI27*So*(1-AI$6*AI$7*U)*(1-(AI$7*Uo-AI$6*AI$7*U)*D)</f>
        <v>4.6277808974610872</v>
      </c>
      <c r="AK28" s="3">
        <f>AJ27*So*(1-AJ$6*AJ$7*U)*(1-(AJ$7*Uo-AJ$6*AJ$7*U)*D)</f>
        <v>3.9282808445243189</v>
      </c>
      <c r="AL28" s="3">
        <f>AK27*So*(1-AK$6*AK$7*U)*(1-(AK$7*Uo-AK$6*AK$7*U)*D)</f>
        <v>3.33378463339182</v>
      </c>
      <c r="AM28" s="3">
        <f>AL27*So*(1-AL$6*AL$7*U)*(1-(AL$7*Uo-AL$6*AL$7*U)*D)</f>
        <v>2.8287843658004252</v>
      </c>
      <c r="AN28" s="3">
        <f>AM27*So*(1-AM$6*AM$7*U)*(1-(AM$7*Uo-AM$6*AM$7*U)*D)</f>
        <v>2.3999685036376723</v>
      </c>
      <c r="AO28" s="14">
        <f ca="1">SUMPRODUCT(F28:AN28, fec)</f>
        <v>6428.9544719640717</v>
      </c>
      <c r="AP28" s="15">
        <f ca="1">SUMPRODUCT(F28:AN28, fec)/SUMPRODUCT($F$19:$AN$19, fec)</f>
        <v>0.47199719659579331</v>
      </c>
      <c r="AQ28" s="14">
        <f ca="1">SUMPRODUCT(F28:AN28,Vul_Ret,Vul_Cap)</f>
        <v>1125.3226180973402</v>
      </c>
      <c r="AR28" s="12">
        <f ca="1">AQ28*U</f>
        <v>225.06452361946805</v>
      </c>
      <c r="AS28" s="14">
        <f ca="1">SUMPRODUCT(F28:AN28,Vul_Ret,Vul_Cap,Wt)</f>
        <v>2584.7658516530223</v>
      </c>
      <c r="AT28" s="12">
        <f ca="1">AS28*U</f>
        <v>516.95317033060451</v>
      </c>
      <c r="AU28" s="12">
        <f ca="1">SUMPRODUCT(F28:AN28, Vul_Cap,trophyvul)*Uo</f>
        <v>120.72214512637777</v>
      </c>
      <c r="AY28" s="2">
        <f ca="1">AR136</f>
        <v>197.11976542048671</v>
      </c>
      <c r="AZ28">
        <v>500</v>
      </c>
      <c r="BA28">
        <v>550</v>
      </c>
      <c r="BB28">
        <v>600</v>
      </c>
      <c r="BC28">
        <v>650</v>
      </c>
      <c r="BD28">
        <v>700</v>
      </c>
      <c r="BE28">
        <v>750</v>
      </c>
      <c r="BF28">
        <v>800</v>
      </c>
      <c r="BG28">
        <v>850</v>
      </c>
      <c r="BH28">
        <v>900</v>
      </c>
      <c r="BI28">
        <v>950</v>
      </c>
      <c r="BJ28">
        <v>1000</v>
      </c>
      <c r="BK28">
        <v>1050</v>
      </c>
      <c r="BL28">
        <v>1100</v>
      </c>
      <c r="BM28">
        <v>1150</v>
      </c>
      <c r="BN28">
        <v>1200</v>
      </c>
    </row>
    <row r="29" spans="1:66" x14ac:dyDescent="0.15">
      <c r="A29" s="16" t="s">
        <v>19</v>
      </c>
      <c r="D29" s="3">
        <v>2010</v>
      </c>
      <c r="E29" s="2">
        <f ca="1">EXP((_xlfn.NORM.INV(RAND(),0,sig_rec))-0.5*sig_rec*sig_rec)</f>
        <v>1.0000000202509447</v>
      </c>
      <c r="F29" s="3">
        <f ca="1">bha*AO28/(1+bhb*AO28)*E29</f>
        <v>941.48876109548894</v>
      </c>
      <c r="G29" s="3">
        <f ca="1">F28*So*(1-F$6*F$7*U)*(1-(F$7*Uo-F$6*F$7*U)*D)</f>
        <v>804.30802293876479</v>
      </c>
      <c r="H29" s="3">
        <f ca="1">G28*So*(1-G$6*G$7*U)*(1-(G$7*Uo-G$6*G$7*U)*D)</f>
        <v>686.6951981298248</v>
      </c>
      <c r="I29" s="3">
        <f ca="1">H28*So*(1-H$6*H$7*U)*(1-(H$7*Uo-H$6*H$7*U)*D)</f>
        <v>581.75581476439004</v>
      </c>
      <c r="J29" s="3">
        <f ca="1">I28*So*(1-I$6*I$7*U)*(1-(I$7*Uo-I$6*I$7*U)*D)</f>
        <v>467.98332681677988</v>
      </c>
      <c r="K29" s="3">
        <f ca="1">J28*So*(1-J$6*J$7*U)*(1-(J$7*Uo-J$6*J$7*U)*D)</f>
        <v>341.68549069247973</v>
      </c>
      <c r="L29" s="3">
        <f ca="1">K28*So*(1-K$6*K$7*U)*(1-(K$7*Uo-K$6*K$7*U)*D)</f>
        <v>238.93517712321085</v>
      </c>
      <c r="M29" s="3">
        <f ca="1">L28*So*(1-L$6*L$7*U)*(1-(L$7*Uo-L$6*L$7*U)*D)</f>
        <v>167.97764403339997</v>
      </c>
      <c r="N29" s="3">
        <f ca="1">M28*So*(1-M$6*M$7*U)*(1-(M$7*Uo-M$6*M$7*U)*D)</f>
        <v>121.10164289211937</v>
      </c>
      <c r="O29" s="3">
        <f ca="1">N28*So*(1-N$6*N$7*U)*(1-(N$7*Uo-N$6*N$7*U)*D)</f>
        <v>90.020453302470841</v>
      </c>
      <c r="P29" s="3">
        <f>O28*So*(1-O$6*O$7*U)*(1-(O$7*Uo-O$6*O$7*U)*D)</f>
        <v>68.467613046710213</v>
      </c>
      <c r="Q29" s="3">
        <f>P28*So*(1-P$6*P$7*U)*(1-(P$7*Uo-P$6*P$7*U)*D)</f>
        <v>53.165173377015208</v>
      </c>
      <c r="R29" s="3">
        <f>Q28*So*(1-Q$6*Q$7*U)*(1-(Q$7*Uo-Q$6*Q$7*U)*D)</f>
        <v>41.889454916224331</v>
      </c>
      <c r="S29" s="3">
        <f>R28*So*(1-R$6*R$7*U)*(1-(R$7*Uo-R$6*R$7*U)*D)</f>
        <v>33.560300504023616</v>
      </c>
      <c r="T29" s="3">
        <f>S28*So*(1-S$6*S$7*U)*(1-(S$7*Uo-S$6*S$7*U)*D)</f>
        <v>28.474860786220329</v>
      </c>
      <c r="U29" s="3">
        <f>T28*So*(1-T$6*T$7*U)*(1-(T$7*Uo-T$6*T$7*U)*D)</f>
        <v>26.711060569980685</v>
      </c>
      <c r="V29" s="3">
        <f>U28*So*(1-U$6*U$7*U)*(1-(U$7*Uo-U$6*U$7*U)*D)</f>
        <v>26.216131839819692</v>
      </c>
      <c r="W29" s="3">
        <f>V28*So*(1-V$6*V$7*U)*(1-(V$7*Uo-V$6*V$7*U)*D)</f>
        <v>25.623952777767936</v>
      </c>
      <c r="X29" s="3">
        <f>W28*So*(1-W$6*W$7*U)*(1-(W$7*Uo-W$6*W$7*U)*D)</f>
        <v>24.43718203735709</v>
      </c>
      <c r="Y29" s="3">
        <f>X28*So*(1-X$6*X$7*U)*(1-(X$7*Uo-X$6*X$7*U)*D)</f>
        <v>22.606592237530851</v>
      </c>
      <c r="Z29" s="3">
        <f>Y28*So*(1-Y$6*Y$7*U)*(1-(Y$7*Uo-Y$6*Y$7*U)*D)</f>
        <v>20.351770836633921</v>
      </c>
      <c r="AA29" s="3">
        <f>Z28*So*(1-Z$6*Z$7*U)*(1-(Z$7*Uo-Z$6*Z$7*U)*D)</f>
        <v>17.954976000406141</v>
      </c>
      <c r="AB29" s="3">
        <f>AA28*So*(1-AA$6*AA$7*U)*(1-(AA$7*Uo-AA$6*AA$7*U)*D)</f>
        <v>15.626521006774961</v>
      </c>
      <c r="AC29" s="3">
        <f>AB28*So*(1-AB$6*AB$7*U)*(1-(AB$7*Uo-AB$6*AB$7*U)*D)</f>
        <v>13.48153979715865</v>
      </c>
      <c r="AD29" s="3">
        <f>AC28*So*(1-AC$6*AC$7*U)*(1-(AC$7*Uo-AC$6*AC$7*U)*D)</f>
        <v>11.566270485470183</v>
      </c>
      <c r="AE29" s="3">
        <f>AD28*So*(1-AD$6*AD$7*U)*(1-(AD$7*Uo-AD$6*AD$7*U)*D)</f>
        <v>9.8875186451068071</v>
      </c>
      <c r="AF29" s="3">
        <f>AE28*So*(1-AE$6*AE$7*U)*(1-(AE$7*Uo-AE$6*AE$7*U)*D)</f>
        <v>8.4325437253965347</v>
      </c>
      <c r="AG29" s="3">
        <f>AF28*So*(1-AF$6*AF$7*U)*(1-(AF$7*Uo-AF$6*AF$7*U)*D)</f>
        <v>7.1803302860036045</v>
      </c>
      <c r="AH29" s="3">
        <f>AG28*So*(1-AG$6*AG$7*U)*(1-(AG$7*Uo-AG$6*AG$7*U)*D)</f>
        <v>6.1074525378133542</v>
      </c>
      <c r="AI29" s="3">
        <f>AH28*So*(1-AH$6*AH$7*U)*(1-(AH$7*Uo-AH$6*AH$7*U)*D)</f>
        <v>5.1909395793297133</v>
      </c>
      <c r="AJ29" s="3">
        <f>AI28*So*(1-AI$6*AI$7*U)*(1-(AI$7*Uo-AI$6*AI$7*U)*D)</f>
        <v>4.4095623453441428</v>
      </c>
      <c r="AK29" s="3">
        <f>AJ28*So*(1-AJ$6*AJ$7*U)*(1-(AJ$7*Uo-AJ$6*AJ$7*U)*D)</f>
        <v>3.7443134692411255</v>
      </c>
      <c r="AL29" s="3">
        <f>AK28*So*(1-AK$6*AK$7*U)*(1-(AK$7*Uo-AK$6*AK$7*U)*D)</f>
        <v>3.1784854944184784</v>
      </c>
      <c r="AM29" s="3">
        <f>AL28*So*(1-AL$6*AL$7*U)*(1-(AL$7*Uo-AL$6*AL$7*U)*D)</f>
        <v>2.6975581271093634</v>
      </c>
      <c r="AN29" s="3">
        <f>AM28*So*(1-AM$6*AM$7*U)*(1-(AM$7*Uo-AM$6*AM$7*U)*D)</f>
        <v>2.2890033671589634</v>
      </c>
      <c r="AO29" s="14">
        <f ca="1">SUMPRODUCT(F29:AN29, fec)</f>
        <v>6024.815331414824</v>
      </c>
      <c r="AP29" s="15">
        <f ca="1">SUMPRODUCT(F29:AN29, fec)/SUMPRODUCT($F$19:$AN$19, fec)</f>
        <v>0.44232634697230816</v>
      </c>
      <c r="AQ29" s="14">
        <f ca="1">SUMPRODUCT(F29:AN29,Vul_Ret,Vul_Cap)</f>
        <v>1117.2786583565469</v>
      </c>
      <c r="AR29" s="12">
        <f ca="1">AQ29*U</f>
        <v>223.45573167130939</v>
      </c>
      <c r="AS29" s="14">
        <f ca="1">SUMPRODUCT(F29:AN29,Vul_Ret,Vul_Cap,Wt)</f>
        <v>2559.035338996302</v>
      </c>
      <c r="AT29" s="12">
        <f ca="1">AS29*U</f>
        <v>511.80706779926044</v>
      </c>
      <c r="AU29" s="12">
        <f ca="1">SUMPRODUCT(F29:AN29, Vul_Cap,trophyvul)*Uo</f>
        <v>112.23069913597652</v>
      </c>
      <c r="AY29">
        <v>5</v>
      </c>
      <c r="AZ29" s="2">
        <f t="dataTable" ref="AZ29:BN38" dt2D="1" dtr="1" r1="B27" r2="B42" ca="1"/>
        <v>82.835424377461635</v>
      </c>
      <c r="BA29" s="2">
        <v>104.02185976551141</v>
      </c>
      <c r="BB29" s="2">
        <v>109.04146890556179</v>
      </c>
      <c r="BC29" s="2">
        <v>100.41664972025424</v>
      </c>
      <c r="BD29" s="2">
        <v>83.288250385108114</v>
      </c>
      <c r="BE29" s="2">
        <v>63.945641867929872</v>
      </c>
      <c r="BF29" s="2">
        <v>47.338952782709391</v>
      </c>
      <c r="BG29" s="2">
        <v>35.429100511830391</v>
      </c>
      <c r="BH29" s="2">
        <v>27.777358088624794</v>
      </c>
      <c r="BI29" s="2">
        <v>23.107765288714884</v>
      </c>
      <c r="BJ29" s="2">
        <v>20.283259059521903</v>
      </c>
      <c r="BK29" s="2">
        <v>18.545915296808261</v>
      </c>
      <c r="BL29" s="2">
        <v>17.445823471207685</v>
      </c>
      <c r="BM29" s="2">
        <v>16.726024500211945</v>
      </c>
      <c r="BN29" s="2">
        <v>16.239646381352067</v>
      </c>
    </row>
    <row r="30" spans="1:66" x14ac:dyDescent="0.15">
      <c r="A30" t="s">
        <v>59</v>
      </c>
      <c r="B30">
        <v>800</v>
      </c>
      <c r="D30" s="3">
        <v>2011</v>
      </c>
      <c r="E30" s="2">
        <f ca="1">EXP((_xlfn.NORM.INV(RAND(),0,sig_rec))-0.5*sig_rec*sig_rec)</f>
        <v>0.99999998017753555</v>
      </c>
      <c r="F30" s="3">
        <f ca="1">bha*AO29/(1+bhb*AO29)*E30</f>
        <v>934.54185392303111</v>
      </c>
      <c r="G30" s="3">
        <f ca="1">F29*So*(1-F$6*F$7*U)*(1-(F$7*Uo-F$6*F$7*U)*D)</f>
        <v>798.24718857472703</v>
      </c>
      <c r="H30" s="3">
        <f ca="1">G29*So*(1-G$6*G$7*U)*(1-(G$7*Uo-G$6*G$7*U)*D)</f>
        <v>681.49293419284675</v>
      </c>
      <c r="I30" s="3">
        <f ca="1">H29*So*(1-H$6*H$7*U)*(1-(H$7*Uo-H$6*H$7*U)*D)</f>
        <v>577.39445072014928</v>
      </c>
      <c r="J30" s="3">
        <f ca="1">I29*So*(1-I$6*I$7*U)*(1-(I$7*Uo-I$6*I$7*U)*D)</f>
        <v>464.564818958155</v>
      </c>
      <c r="K30" s="3">
        <f ca="1">J29*So*(1-J$6*J$7*U)*(1-(J$7*Uo-J$6*J$7*U)*D)</f>
        <v>339.29074039018411</v>
      </c>
      <c r="L30" s="3">
        <f ca="1">K29*So*(1-K$6*K$7*U)*(1-(K$7*Uo-K$6*K$7*U)*D)</f>
        <v>237.35532460254734</v>
      </c>
      <c r="M30" s="3">
        <f ca="1">L29*So*(1-L$6*L$7*U)*(1-(L$7*Uo-L$6*L$7*U)*D)</f>
        <v>166.94886621465841</v>
      </c>
      <c r="N30" s="3">
        <f ca="1">M29*So*(1-M$6*M$7*U)*(1-(M$7*Uo-M$6*M$7*U)*D)</f>
        <v>120.43003742769963</v>
      </c>
      <c r="O30" s="3">
        <f ca="1">N29*So*(1-N$6*N$7*U)*(1-(N$7*Uo-N$6*N$7*U)*D)</f>
        <v>89.580824203125616</v>
      </c>
      <c r="P30" s="3">
        <f ca="1">O29*So*(1-O$6*O$7*U)*(1-(O$7*Uo-O$6*O$7*U)*D)</f>
        <v>68.467612636489847</v>
      </c>
      <c r="Q30" s="3">
        <f>P29*So*(1-P$6*P$7*U)*(1-(P$7*Uo-P$6*P$7*U)*D)</f>
        <v>53.16282878127177</v>
      </c>
      <c r="R30" s="3">
        <f>Q29*So*(1-Q$6*Q$7*U)*(1-(Q$7*Uo-Q$6*Q$7*U)*D)</f>
        <v>41.860292172700049</v>
      </c>
      <c r="S30" s="3">
        <f>R29*So*(1-R$6*R$7*U)*(1-(R$7*Uo-R$6*R$7*U)*D)</f>
        <v>33.280743925701572</v>
      </c>
      <c r="T30" s="3">
        <f>S29*So*(1-S$6*S$7*U)*(1-(S$7*Uo-S$6*S$7*U)*D)</f>
        <v>26.817962809561021</v>
      </c>
      <c r="U30" s="3">
        <f>T29*So*(1-T$6*T$7*U)*(1-(T$7*Uo-T$6*T$7*U)*D)</f>
        <v>22.839750146808385</v>
      </c>
      <c r="V30" s="3">
        <f>U29*So*(1-U$6*U$7*U)*(1-(U$7*Uo-U$6*U$7*U)*D)</f>
        <v>21.478287101091009</v>
      </c>
      <c r="W30" s="3">
        <f>V29*So*(1-V$6*V$7*U)*(1-(V$7*Uo-V$6*V$7*U)*D)</f>
        <v>21.115827017069297</v>
      </c>
      <c r="X30" s="3">
        <f>W29*So*(1-W$6*W$7*U)*(1-(W$7*Uo-W$6*W$7*U)*D)</f>
        <v>20.662984458493302</v>
      </c>
      <c r="Y30" s="3">
        <f>X29*So*(1-X$6*X$7*U)*(1-(X$7*Uo-X$6*X$7*U)*D)</f>
        <v>19.722352166486271</v>
      </c>
      <c r="Z30" s="3">
        <f>Y29*So*(1-Y$6*Y$7*U)*(1-(Y$7*Uo-Y$6*Y$7*U)*D)</f>
        <v>18.255964506493818</v>
      </c>
      <c r="AA30" s="3">
        <f>Z29*So*(1-Z$6*Z$7*U)*(1-(Z$7*Uo-Z$6*Z$7*U)*D)</f>
        <v>16.44244177106604</v>
      </c>
      <c r="AB30" s="3">
        <f>AA29*So*(1-AA$6*AA$7*U)*(1-(AA$7*Uo-AA$6*AA$7*U)*D)</f>
        <v>14.510952162419853</v>
      </c>
      <c r="AC30" s="3">
        <f>AB29*So*(1-AB$6*AB$7*U)*(1-(AB$7*Uo-AB$6*AB$7*U)*D)</f>
        <v>12.632415560647905</v>
      </c>
      <c r="AD30" s="3">
        <f>AC29*So*(1-AC$6*AC$7*U)*(1-(AC$7*Uo-AC$6*AC$7*U)*D)</f>
        <v>10.900636990418979</v>
      </c>
      <c r="AE30" s="3">
        <f>AD29*So*(1-AD$6*AD$7*U)*(1-(AD$7*Uo-AD$6*AD$7*U)*D)</f>
        <v>9.3535321678450707</v>
      </c>
      <c r="AF30" s="3">
        <f>AE29*So*(1-AE$6*AE$7*U)*(1-(AE$7*Uo-AE$6*AE$7*U)*D)</f>
        <v>7.996974340164452</v>
      </c>
      <c r="AG30" s="3">
        <f>AF29*So*(1-AF$6*AF$7*U)*(1-(AF$7*Uo-AF$6*AF$7*U)*D)</f>
        <v>6.820912751069347</v>
      </c>
      <c r="AH30" s="3">
        <f>AG29*So*(1-AG$6*AG$7*U)*(1-(AG$7*Uo-AG$6*AG$7*U)*D)</f>
        <v>5.8085216700520075</v>
      </c>
      <c r="AI30" s="3">
        <f>AH29*So*(1-AH$6*AH$7*U)*(1-(AH$7*Uo-AH$6*AH$7*U)*D)</f>
        <v>4.9409692240282359</v>
      </c>
      <c r="AJ30" s="3">
        <f>AI29*So*(1-AI$6*AI$7*U)*(1-(AI$7*Uo-AI$6*AI$7*U)*D)</f>
        <v>4.1997530937220056</v>
      </c>
      <c r="AK30" s="3">
        <f>AJ29*So*(1-AJ$6*AJ$7*U)*(1-(AJ$7*Uo-AJ$6*AJ$7*U)*D)</f>
        <v>3.5677539730087</v>
      </c>
      <c r="AL30" s="3">
        <f>AK29*So*(1-AK$6*AK$7*U)*(1-(AK$7*Uo-AK$6*AK$7*U)*D)</f>
        <v>3.0296321774264041</v>
      </c>
      <c r="AM30" s="3">
        <f>AL29*So*(1-AL$6*AL$7*U)*(1-(AL$7*Uo-AL$6*AL$7*U)*D)</f>
        <v>2.5718966040839835</v>
      </c>
      <c r="AN30" s="3">
        <f>AM29*So*(1-AM$6*AM$7*U)*(1-(AM$7*Uo-AM$6*AM$7*U)*D)</f>
        <v>2.1828173651946696</v>
      </c>
      <c r="AO30" s="14">
        <f ca="1">SUMPRODUCT(F30:AN30, fec)</f>
        <v>5678.0889510804827</v>
      </c>
      <c r="AP30" s="15">
        <f ca="1">SUMPRODUCT(F30:AN30, fec)/SUMPRODUCT($F$19:$AN$19, fec)</f>
        <v>0.41687059359634454</v>
      </c>
      <c r="AQ30" s="14">
        <f ca="1">SUMPRODUCT(F30:AN30,Vul_Ret,Vul_Cap)</f>
        <v>1109.1672083236726</v>
      </c>
      <c r="AR30" s="12">
        <f ca="1">AQ30*U</f>
        <v>221.83344166473455</v>
      </c>
      <c r="AS30" s="14">
        <f ca="1">SUMPRODUCT(F30:AN30,Vul_Ret,Vul_Cap,Wt)</f>
        <v>2535.8738503649456</v>
      </c>
      <c r="AT30" s="12">
        <f ca="1">AS30*U</f>
        <v>507.17477007298913</v>
      </c>
      <c r="AU30" s="12">
        <f ca="1">SUMPRODUCT(F30:AN30, Vul_Cap,trophyvul)*Uo</f>
        <v>105.0279686383617</v>
      </c>
      <c r="AY30">
        <v>10</v>
      </c>
      <c r="AZ30" s="2">
        <v>100.00182499523517</v>
      </c>
      <c r="BA30" s="2">
        <v>135.6004591611906</v>
      </c>
      <c r="BB30" s="2">
        <v>158.52484861962373</v>
      </c>
      <c r="BC30" s="2">
        <v>169.7689417736847</v>
      </c>
      <c r="BD30" s="2">
        <v>171.74718833101636</v>
      </c>
      <c r="BE30" s="2">
        <v>167.69325670557035</v>
      </c>
      <c r="BF30" s="2">
        <v>160.93398348486537</v>
      </c>
      <c r="BG30" s="2">
        <v>154.04987264007312</v>
      </c>
      <c r="BH30" s="2">
        <v>148.39800719032286</v>
      </c>
      <c r="BI30" s="2">
        <v>144.27998380941006</v>
      </c>
      <c r="BJ30" s="2">
        <v>141.45493721353492</v>
      </c>
      <c r="BK30" s="2">
        <v>139.55685677379992</v>
      </c>
      <c r="BL30" s="2">
        <v>138.27811544998076</v>
      </c>
      <c r="BM30" s="2">
        <v>137.40379565083722</v>
      </c>
      <c r="BN30" s="2">
        <v>136.79398410911159</v>
      </c>
    </row>
    <row r="31" spans="1:66" x14ac:dyDescent="0.15">
      <c r="A31" t="s">
        <v>60</v>
      </c>
      <c r="B31">
        <f>B30*0.1</f>
        <v>80</v>
      </c>
      <c r="D31" s="3">
        <v>2012</v>
      </c>
      <c r="E31" s="2">
        <f ca="1">EXP((_xlfn.NORM.INV(RAND(),0,sig_rec))-0.5*sig_rec*sig_rec)</f>
        <v>0.9999999769832123</v>
      </c>
      <c r="F31" s="3">
        <f ca="1">bha*AO30/(1+bhb*AO30)*E31</f>
        <v>927.89118408490287</v>
      </c>
      <c r="G31" s="3">
        <f ca="1">F30*So*(1-F$6*F$7*U)*(1-(F$7*Uo-F$6*F$7*U)*D)</f>
        <v>792.35720948113533</v>
      </c>
      <c r="H31" s="3">
        <f ca="1">G30*So*(1-G$6*G$7*U)*(1-(G$7*Uo-G$6*G$7*U)*D)</f>
        <v>676.35756854112378</v>
      </c>
      <c r="I31" s="3">
        <f ca="1">H30*So*(1-H$6*H$7*U)*(1-(H$7*Uo-H$6*H$7*U)*D)</f>
        <v>573.02022713947872</v>
      </c>
      <c r="J31" s="3">
        <f ca="1">I30*So*(1-I$6*I$7*U)*(1-(I$7*Uo-I$6*I$7*U)*D)</f>
        <v>461.0820238640589</v>
      </c>
      <c r="K31" s="3">
        <f ca="1">J30*So*(1-J$6*J$7*U)*(1-(J$7*Uo-J$6*J$7*U)*D)</f>
        <v>336.81230153153524</v>
      </c>
      <c r="L31" s="3">
        <f ca="1">K30*So*(1-K$6*K$7*U)*(1-(K$7*Uo-K$6*K$7*U)*D)</f>
        <v>235.69178678538262</v>
      </c>
      <c r="M31" s="3">
        <f ca="1">L30*So*(1-L$6*L$7*U)*(1-(L$7*Uo-L$6*L$7*U)*D)</f>
        <v>165.84499113738113</v>
      </c>
      <c r="N31" s="3">
        <f ca="1">M30*So*(1-M$6*M$7*U)*(1-(M$7*Uo-M$6*M$7*U)*D)</f>
        <v>119.69246456835414</v>
      </c>
      <c r="O31" s="3">
        <f ca="1">N30*So*(1-N$6*N$7*U)*(1-(N$7*Uo-N$6*N$7*U)*D)</f>
        <v>89.084026888033549</v>
      </c>
      <c r="P31" s="3">
        <f ca="1">O30*So*(1-O$6*O$7*U)*(1-(O$7*Uo-O$6*O$7*U)*D)</f>
        <v>68.133240238068794</v>
      </c>
      <c r="Q31" s="3">
        <f ca="1">P30*So*(1-P$6*P$7*U)*(1-(P$7*Uo-P$6*P$7*U)*D)</f>
        <v>53.162828462749275</v>
      </c>
      <c r="R31" s="3">
        <f>Q30*So*(1-Q$6*Q$7*U)*(1-(Q$7*Uo-Q$6*Q$7*U)*D)</f>
        <v>41.858446124683788</v>
      </c>
      <c r="S31" s="3">
        <f>R30*So*(1-R$6*R$7*U)*(1-(R$7*Uo-R$6*R$7*U)*D)</f>
        <v>33.257574423941676</v>
      </c>
      <c r="T31" s="3">
        <f>S30*So*(1-S$6*S$7*U)*(1-(S$7*Uo-S$6*S$7*U)*D)</f>
        <v>26.594569758604582</v>
      </c>
      <c r="U31" s="3">
        <f>T30*So*(1-T$6*T$7*U)*(1-(T$7*Uo-T$6*T$7*U)*D)</f>
        <v>21.510748537642865</v>
      </c>
      <c r="V31" s="3">
        <f>U30*So*(1-U$6*U$7*U)*(1-(U$7*Uo-U$6*U$7*U)*D)</f>
        <v>18.365377506636786</v>
      </c>
      <c r="W31" s="3">
        <f>V30*So*(1-V$6*V$7*U)*(1-(V$7*Uo-V$6*V$7*U)*D)</f>
        <v>17.299722087936669</v>
      </c>
      <c r="X31" s="3">
        <f>W30*So*(1-W$6*W$7*U)*(1-(W$7*Uo-W$6*W$7*U)*D)</f>
        <v>17.027661940608006</v>
      </c>
      <c r="Y31" s="3">
        <f>X30*So*(1-X$6*X$7*U)*(1-(X$7*Uo-X$6*X$7*U)*D)</f>
        <v>16.676335908046116</v>
      </c>
      <c r="Z31" s="3">
        <f>Y30*So*(1-Y$6*Y$7*U)*(1-(Y$7*Uo-Y$6*Y$7*U)*D)</f>
        <v>15.926795040704926</v>
      </c>
      <c r="AA31" s="3">
        <f>Z30*So*(1-Z$6*Z$7*U)*(1-(Z$7*Uo-Z$6*Z$7*U)*D)</f>
        <v>14.74921449254683</v>
      </c>
      <c r="AB31" s="3">
        <f>AA30*So*(1-AA$6*AA$7*U)*(1-(AA$7*Uo-AA$6*AA$7*U)*D)</f>
        <v>13.288543853688038</v>
      </c>
      <c r="AC31" s="3">
        <f>AB30*So*(1-AB$6*AB$7*U)*(1-(AB$7*Uo-AB$6*AB$7*U)*D)</f>
        <v>11.730594277311988</v>
      </c>
      <c r="AD31" s="3">
        <f>AC30*So*(1-AC$6*AC$7*U)*(1-(AC$7*Uo-AC$6*AC$7*U)*D)</f>
        <v>10.214068897958127</v>
      </c>
      <c r="AE31" s="3">
        <f>AD30*So*(1-AD$6*AD$7*U)*(1-(AD$7*Uo-AD$6*AD$7*U)*D)</f>
        <v>8.8152407353752977</v>
      </c>
      <c r="AF31" s="3">
        <f>AE30*So*(1-AE$6*AE$7*U)*(1-(AE$7*Uo-AE$6*AE$7*U)*D)</f>
        <v>7.5650888176253659</v>
      </c>
      <c r="AG31" s="3">
        <f>AF30*So*(1-AF$6*AF$7*U)*(1-(AF$7*Uo-AF$6*AF$7*U)*D)</f>
        <v>6.4685895529390907</v>
      </c>
      <c r="AH31" s="3">
        <f>AG30*So*(1-AG$6*AG$7*U)*(1-(AG$7*Uo-AG$6*AG$7*U)*D)</f>
        <v>5.5177711812713213</v>
      </c>
      <c r="AI31" s="3">
        <f>AH30*So*(1-AH$6*AH$7*U)*(1-(AH$7*Uo-AH$6*AH$7*U)*D)</f>
        <v>4.6991321882795019</v>
      </c>
      <c r="AJ31" s="3">
        <f>AI30*So*(1-AI$6*AI$7*U)*(1-(AI$7*Uo-AI$6*AI$7*U)*D)</f>
        <v>3.9975134496320375</v>
      </c>
      <c r="AK31" s="3">
        <f>AJ30*So*(1-AJ$6*AJ$7*U)*(1-(AJ$7*Uo-AJ$6*AJ$7*U)*D)</f>
        <v>3.3979983980956434</v>
      </c>
      <c r="AL31" s="3">
        <f>AK30*So*(1-AK$6*AK$7*U)*(1-(AK$7*Uo-AK$6*AK$7*U)*D)</f>
        <v>2.8867727893409389</v>
      </c>
      <c r="AM31" s="3">
        <f>AL30*So*(1-AL$6*AL$7*U)*(1-(AL$7*Uo-AL$6*AL$7*U)*D)</f>
        <v>2.4514507687479958</v>
      </c>
      <c r="AN31" s="3">
        <f>AM30*So*(1-AM$6*AM$7*U)*(1-(AM$7*Uo-AM$6*AM$7*U)*D)</f>
        <v>2.0811342348702313</v>
      </c>
      <c r="AO31" s="14">
        <f ca="1">SUMPRODUCT(F31:AN31, fec)</f>
        <v>5381.5720845042742</v>
      </c>
      <c r="AP31" s="15">
        <f ca="1">SUMPRODUCT(F31:AN31, fec)/SUMPRODUCT($F$19:$AN$19, fec)</f>
        <v>0.3951010927579629</v>
      </c>
      <c r="AQ31" s="14">
        <f ca="1">SUMPRODUCT(F31:AN31,Vul_Ret,Vul_Cap)</f>
        <v>1100.964505551005</v>
      </c>
      <c r="AR31" s="12">
        <f ca="1">AQ31*U</f>
        <v>220.19290111020101</v>
      </c>
      <c r="AS31" s="14">
        <f ca="1">SUMPRODUCT(F31:AN31,Vul_Ret,Vul_Cap,Wt)</f>
        <v>2514.1643376200864</v>
      </c>
      <c r="AT31" s="12">
        <f ca="1">AS31*U</f>
        <v>502.83286752401727</v>
      </c>
      <c r="AU31" s="12">
        <f ca="1">SUMPRODUCT(F31:AN31, Vul_Cap,trophyvul)*Uo</f>
        <v>98.958980656329189</v>
      </c>
      <c r="AY31">
        <v>15</v>
      </c>
      <c r="AZ31" s="2">
        <v>104.92962532808458</v>
      </c>
      <c r="BA31" s="2">
        <v>144.71657620309622</v>
      </c>
      <c r="BB31" s="2">
        <v>172.98378737355182</v>
      </c>
      <c r="BC31" s="2">
        <v>190.51967713263164</v>
      </c>
      <c r="BD31" s="2">
        <v>199.30710126733561</v>
      </c>
      <c r="BE31" s="2">
        <v>201.94903641821776</v>
      </c>
      <c r="BF31" s="2">
        <v>201.11667570097967</v>
      </c>
      <c r="BG31" s="2">
        <v>198.95898416838304</v>
      </c>
      <c r="BH31" s="2">
        <v>196.75546220180084</v>
      </c>
      <c r="BI31" s="2">
        <v>195.00335456509623</v>
      </c>
      <c r="BJ31" s="2">
        <v>193.75297502678364</v>
      </c>
      <c r="BK31" s="2">
        <v>192.89802394369531</v>
      </c>
      <c r="BL31" s="2">
        <v>192.31841447771768</v>
      </c>
      <c r="BM31" s="2">
        <v>191.92207330067623</v>
      </c>
      <c r="BN31" s="2">
        <v>191.64659683046972</v>
      </c>
    </row>
    <row r="32" spans="1:66" x14ac:dyDescent="0.15">
      <c r="A32" s="17" t="s">
        <v>38</v>
      </c>
      <c r="B32" s="17"/>
      <c r="D32" s="3">
        <v>2013</v>
      </c>
      <c r="E32" s="2">
        <f ca="1">EXP((_xlfn.NORM.INV(RAND(),0,sig_rec))-0.5*sig_rec*sig_rec)</f>
        <v>0.99999998693194658</v>
      </c>
      <c r="F32" s="3">
        <f ca="1">bha*AO31/(1+bhb*AO31)*E32</f>
        <v>921.61188798674232</v>
      </c>
      <c r="G32" s="3">
        <f ca="1">F31*So*(1-F$6*F$7*U)*(1-(F$7*Uo-F$6*F$7*U)*D)</f>
        <v>786.71839708124287</v>
      </c>
      <c r="H32" s="3">
        <f ca="1">G31*So*(1-G$6*G$7*U)*(1-(G$7*Uo-G$6*G$7*U)*D)</f>
        <v>671.36696914344509</v>
      </c>
      <c r="I32" s="3">
        <f ca="1">H31*So*(1-H$6*H$7*U)*(1-(H$7*Uo-H$6*H$7*U)*D)</f>
        <v>568.70225369536684</v>
      </c>
      <c r="J32" s="3">
        <f ca="1">I31*So*(1-I$6*I$7*U)*(1-(I$7*Uo-I$6*I$7*U)*D)</f>
        <v>457.58895970507024</v>
      </c>
      <c r="K32" s="3">
        <f ca="1">J31*So*(1-J$6*J$7*U)*(1-(J$7*Uo-J$6*J$7*U)*D)</f>
        <v>334.28725403862353</v>
      </c>
      <c r="L32" s="3">
        <f ca="1">K31*So*(1-K$6*K$7*U)*(1-(K$7*Uo-K$6*K$7*U)*D)</f>
        <v>233.97011385566603</v>
      </c>
      <c r="M32" s="3">
        <f ca="1">L31*So*(1-L$6*L$7*U)*(1-(L$7*Uo-L$6*L$7*U)*D)</f>
        <v>164.68264344197402</v>
      </c>
      <c r="N32" s="3">
        <f ca="1">M31*So*(1-M$6*M$7*U)*(1-(M$7*Uo-M$6*M$7*U)*D)</f>
        <v>118.9010514155088</v>
      </c>
      <c r="O32" s="3">
        <f ca="1">N31*So*(1-N$6*N$7*U)*(1-(N$7*Uo-N$6*N$7*U)*D)</f>
        <v>88.538432434712348</v>
      </c>
      <c r="P32" s="3">
        <f ca="1">O31*So*(1-O$6*O$7*U)*(1-(O$7*Uo-O$6*O$7*U)*D)</f>
        <v>67.755386929395897</v>
      </c>
      <c r="Q32" s="3">
        <f ca="1">P31*So*(1-P$6*P$7*U)*(1-(P$7*Uo-P$6*P$7*U)*D)</f>
        <v>52.903199394706341</v>
      </c>
      <c r="R32" s="3">
        <f ca="1">Q31*So*(1-Q$6*Q$7*U)*(1-(Q$7*Uo-Q$6*Q$7*U)*D)</f>
        <v>41.858445873890943</v>
      </c>
      <c r="S32" s="3">
        <f>R31*So*(1-R$6*R$7*U)*(1-(R$7*Uo-R$6*R$7*U)*D)</f>
        <v>33.256107757654732</v>
      </c>
      <c r="T32" s="3">
        <f>S31*So*(1-S$6*S$7*U)*(1-(S$7*Uo-S$6*S$7*U)*D)</f>
        <v>26.576055060369434</v>
      </c>
      <c r="U32" s="3">
        <f>T31*So*(1-T$6*T$7*U)*(1-(T$7*Uo-T$6*T$7*U)*D)</f>
        <v>21.331564466939788</v>
      </c>
      <c r="V32" s="3">
        <f>U31*So*(1-U$6*U$7*U)*(1-(U$7*Uo-U$6*U$7*U)*D)</f>
        <v>17.296731129055317</v>
      </c>
      <c r="W32" s="3">
        <f>V31*So*(1-V$6*V$7*U)*(1-(V$7*Uo-V$6*V$7*U)*D)</f>
        <v>14.792423874840608</v>
      </c>
      <c r="X32" s="3">
        <f>W31*So*(1-W$6*W$7*U)*(1-(W$7*Uo-W$6*W$7*U)*D)</f>
        <v>13.950380401474765</v>
      </c>
      <c r="Y32" s="3">
        <f>X31*So*(1-X$6*X$7*U)*(1-(X$7*Uo-X$6*X$7*U)*D)</f>
        <v>13.742400611133069</v>
      </c>
      <c r="Z32" s="3">
        <f>Y31*So*(1-Y$6*Y$7*U)*(1-(Y$7*Uo-Y$6*Y$7*U)*D)</f>
        <v>13.46698313646012</v>
      </c>
      <c r="AA32" s="3">
        <f>Z31*So*(1-Z$6*Z$7*U)*(1-(Z$7*Uo-Z$6*Z$7*U)*D)</f>
        <v>12.867450314697379</v>
      </c>
      <c r="AB32" s="3">
        <f>AA31*So*(1-AA$6*AA$7*U)*(1-(AA$7*Uo-AA$6*AA$7*U)*D)</f>
        <v>11.920102033540754</v>
      </c>
      <c r="AC32" s="3">
        <f>AB31*So*(1-AB$6*AB$7*U)*(1-(AB$7*Uo-AB$6*AB$7*U)*D)</f>
        <v>10.742404408690934</v>
      </c>
      <c r="AD32" s="3">
        <f>AC31*So*(1-AC$6*AC$7*U)*(1-(AC$7*Uo-AC$6*AC$7*U)*D)</f>
        <v>9.484892068917393</v>
      </c>
      <c r="AE32" s="3">
        <f>AD31*So*(1-AD$6*AD$7*U)*(1-(AD$7*Uo-AD$6*AD$7*U)*D)</f>
        <v>8.2600196944774691</v>
      </c>
      <c r="AF32" s="3">
        <f>AE31*So*(1-AE$6*AE$7*U)*(1-(AE$7*Uo-AE$6*AE$7*U)*D)</f>
        <v>7.1297214694058528</v>
      </c>
      <c r="AG32" s="3">
        <f>AF31*So*(1-AF$6*AF$7*U)*(1-(AF$7*Uo-AF$6*AF$7*U)*D)</f>
        <v>6.119246156258324</v>
      </c>
      <c r="AH32" s="3">
        <f>AG31*So*(1-AG$6*AG$7*U)*(1-(AG$7*Uo-AG$6*AG$7*U)*D)</f>
        <v>5.2327596498114453</v>
      </c>
      <c r="AI32" s="3">
        <f>AH31*So*(1-AH$6*AH$7*U)*(1-(AH$7*Uo-AH$6*AH$7*U)*D)</f>
        <v>4.4639131328644792</v>
      </c>
      <c r="AJ32" s="3">
        <f>AI31*So*(1-AI$6*AI$7*U)*(1-(AI$7*Uo-AI$6*AI$7*U)*D)</f>
        <v>3.8018541044324445</v>
      </c>
      <c r="AK32" s="3">
        <f>AJ31*So*(1-AJ$6*AJ$7*U)*(1-(AJ$7*Uo-AJ$6*AJ$7*U)*D)</f>
        <v>3.2343673532905526</v>
      </c>
      <c r="AL32" s="3">
        <f>AK31*So*(1-AK$6*AK$7*U)*(1-(AK$7*Uo-AK$6*AK$7*U)*D)</f>
        <v>2.7494186505171005</v>
      </c>
      <c r="AM32" s="3">
        <f>AL31*So*(1-AL$6*AL$7*U)*(1-(AL$7*Uo-AL$6*AL$7*U)*D)</f>
        <v>2.3358549682563075</v>
      </c>
      <c r="AN32" s="3">
        <f>AM31*So*(1-AM$6*AM$7*U)*(1-(AM$7*Uo-AM$6*AM$7*U)*D)</f>
        <v>1.9836715487858723</v>
      </c>
      <c r="AO32" s="14">
        <f ca="1">SUMPRODUCT(F32:AN32, fec)</f>
        <v>5128.5382736243027</v>
      </c>
      <c r="AP32" s="15">
        <f ca="1">SUMPRODUCT(F32:AN32, fec)/SUMPRODUCT($F$19:$AN$19, fec)</f>
        <v>0.37652400531705438</v>
      </c>
      <c r="AQ32" s="14">
        <f ca="1">SUMPRODUCT(F32:AN32,Vul_Ret,Vul_Cap)</f>
        <v>1092.7099508221872</v>
      </c>
      <c r="AR32" s="12">
        <f ca="1">AQ32*U</f>
        <v>218.54199016443746</v>
      </c>
      <c r="AS32" s="14">
        <f ca="1">SUMPRODUCT(F32:AN32,Vul_Ret,Vul_Cap,Wt)</f>
        <v>2493.3298784352764</v>
      </c>
      <c r="AT32" s="12">
        <f ca="1">AS32*U</f>
        <v>498.66597568705532</v>
      </c>
      <c r="AU32" s="12">
        <f ca="1">SUMPRODUCT(F32:AN32, Vul_Cap,trophyvul)*Uo</f>
        <v>93.865938676230641</v>
      </c>
      <c r="AY32">
        <v>18</v>
      </c>
      <c r="AZ32" s="2">
        <v>106.49515139470027</v>
      </c>
      <c r="BA32" s="2">
        <v>147.61318279315847</v>
      </c>
      <c r="BB32" s="2">
        <v>177.57965784135737</v>
      </c>
      <c r="BC32" s="2">
        <v>197.11976567174139</v>
      </c>
      <c r="BD32" s="2">
        <v>208.08220278454456</v>
      </c>
      <c r="BE32" s="2">
        <v>212.87130817559651</v>
      </c>
      <c r="BF32" s="2">
        <v>213.94767599023808</v>
      </c>
      <c r="BG32" s="2">
        <v>213.31754578130318</v>
      </c>
      <c r="BH32" s="2">
        <v>212.23113547681982</v>
      </c>
      <c r="BI32" s="2">
        <v>211.24658301592325</v>
      </c>
      <c r="BJ32" s="2">
        <v>210.50764948488859</v>
      </c>
      <c r="BK32" s="2">
        <v>209.99191557612193</v>
      </c>
      <c r="BL32" s="2">
        <v>209.63995803915356</v>
      </c>
      <c r="BM32" s="2">
        <v>209.39946982325856</v>
      </c>
      <c r="BN32" s="2">
        <v>209.23314904437024</v>
      </c>
    </row>
    <row r="33" spans="1:66" x14ac:dyDescent="0.15">
      <c r="A33" t="s">
        <v>13</v>
      </c>
      <c r="B33" s="1">
        <f>SUMPRODUCT(Wt, launfished, Vul_Cap, Vul_Ret)</f>
        <v>4.4860653165569184</v>
      </c>
      <c r="D33" s="3">
        <v>2014</v>
      </c>
      <c r="E33" s="2">
        <f ca="1">EXP((_xlfn.NORM.INV(RAND(),0,sig_rec))-0.5*sig_rec*sig_rec)</f>
        <v>0.99999999588420274</v>
      </c>
      <c r="F33" s="3">
        <f ca="1">bha*AO32/(1+bhb*AO32)*E33</f>
        <v>915.75682133020064</v>
      </c>
      <c r="G33" s="3">
        <f ca="1">F32*So*(1-F$6*F$7*U)*(1-(F$7*Uo-F$6*F$7*U)*D)</f>
        <v>781.39445625081532</v>
      </c>
      <c r="H33" s="3">
        <f ca="1">G32*So*(1-G$6*G$7*U)*(1-(G$7*Uo-G$6*G$7*U)*D)</f>
        <v>666.58918414296124</v>
      </c>
      <c r="I33" s="3">
        <f ca="1">H32*So*(1-H$6*H$7*U)*(1-(H$7*Uo-H$6*H$7*U)*D)</f>
        <v>564.50600417180135</v>
      </c>
      <c r="J33" s="3">
        <f ca="1">I32*So*(1-I$6*I$7*U)*(1-(I$7*Uo-I$6*I$7*U)*D)</f>
        <v>454.14081445164913</v>
      </c>
      <c r="K33" s="3">
        <f ca="1">J32*So*(1-J$6*J$7*U)*(1-(J$7*Uo-J$6*J$7*U)*D)</f>
        <v>331.75476141159953</v>
      </c>
      <c r="L33" s="3">
        <f ca="1">K32*So*(1-K$6*K$7*U)*(1-(K$7*Uo-K$6*K$7*U)*D)</f>
        <v>232.21606376093635</v>
      </c>
      <c r="M33" s="3">
        <f ca="1">L32*So*(1-L$6*L$7*U)*(1-(L$7*Uo-L$6*L$7*U)*D)</f>
        <v>163.47967556144116</v>
      </c>
      <c r="N33" s="3">
        <f ca="1">M32*So*(1-M$6*M$7*U)*(1-(M$7*Uo-M$6*M$7*U)*D)</f>
        <v>118.06771685323784</v>
      </c>
      <c r="O33" s="3">
        <f ca="1">N32*So*(1-N$6*N$7*U)*(1-(N$7*Uo-N$6*N$7*U)*D)</f>
        <v>87.953011454253527</v>
      </c>
      <c r="P33" s="3">
        <f ca="1">O32*So*(1-O$6*O$7*U)*(1-(O$7*Uo-O$6*O$7*U)*D)</f>
        <v>67.34041957124343</v>
      </c>
      <c r="Q33" s="3">
        <f ca="1">P32*So*(1-P$6*P$7*U)*(1-(P$7*Uo-P$6*P$7*U)*D)</f>
        <v>52.609808843180758</v>
      </c>
      <c r="R33" s="3">
        <f ca="1">Q32*So*(1-Q$6*Q$7*U)*(1-(Q$7*Uo-Q$6*Q$7*U)*D)</f>
        <v>41.654023543360154</v>
      </c>
      <c r="S33" s="3">
        <f ca="1">R32*So*(1-R$6*R$7*U)*(1-(R$7*Uo-R$6*R$7*U)*D)</f>
        <v>33.256107558402384</v>
      </c>
      <c r="T33" s="3">
        <f>S32*So*(1-S$6*S$7*U)*(1-(S$7*Uo-S$6*S$7*U)*D)</f>
        <v>26.574883050543942</v>
      </c>
      <c r="U33" s="3">
        <f>T32*So*(1-T$6*T$7*U)*(1-(T$7*Uo-T$6*T$7*U)*D)</f>
        <v>21.316713785670121</v>
      </c>
      <c r="V33" s="3">
        <f>U32*So*(1-U$6*U$7*U)*(1-(U$7*Uo-U$6*U$7*U)*D)</f>
        <v>17.152649732346266</v>
      </c>
      <c r="W33" s="3">
        <f>V32*So*(1-V$6*V$7*U)*(1-(V$7*Uo-V$6*V$7*U)*D)</f>
        <v>13.931680871665993</v>
      </c>
      <c r="X33" s="3">
        <f>W32*So*(1-W$6*W$7*U)*(1-(W$7*Uo-W$6*W$7*U)*D)</f>
        <v>11.928511860764598</v>
      </c>
      <c r="Y33" s="3">
        <f>X32*So*(1-X$6*X$7*U)*(1-(X$7*Uo-X$6*X$7*U)*D)</f>
        <v>11.258839694107772</v>
      </c>
      <c r="Z33" s="3">
        <f>Y32*So*(1-Y$6*Y$7*U)*(1-(Y$7*Uo-Y$6*Y$7*U)*D)</f>
        <v>11.097682266960998</v>
      </c>
      <c r="AA33" s="3">
        <f>Z32*So*(1-Z$6*Z$7*U)*(1-(Z$7*Uo-Z$6*Z$7*U)*D)</f>
        <v>10.88013853097204</v>
      </c>
      <c r="AB33" s="3">
        <f>AA32*So*(1-AA$6*AA$7*U)*(1-(AA$7*Uo-AA$6*AA$7*U)*D)</f>
        <v>10.399287415625862</v>
      </c>
      <c r="AC33" s="3">
        <f>AB32*So*(1-AB$6*AB$7*U)*(1-(AB$7*Uo-AB$6*AB$7*U)*D)</f>
        <v>9.6361616477350491</v>
      </c>
      <c r="AD33" s="3">
        <f>AC32*So*(1-AC$6*AC$7*U)*(1-(AC$7*Uo-AC$6*AC$7*U)*D)</f>
        <v>8.6858810362371184</v>
      </c>
      <c r="AE33" s="3">
        <f>AD32*So*(1-AD$6*AD$7*U)*(1-(AD$7*Uo-AD$6*AD$7*U)*D)</f>
        <v>7.6703413763845543</v>
      </c>
      <c r="AF33" s="3">
        <f>AE32*So*(1-AE$6*AE$7*U)*(1-(AE$7*Uo-AE$6*AE$7*U)*D)</f>
        <v>6.6806615407677743</v>
      </c>
      <c r="AG33" s="3">
        <f>AF32*So*(1-AF$6*AF$7*U)*(1-(AF$7*Uo-AF$6*AF$7*U)*D)</f>
        <v>5.7670863817497038</v>
      </c>
      <c r="AH33" s="3">
        <f>AG32*So*(1-AG$6*AG$7*U)*(1-(AG$7*Uo-AG$6*AG$7*U)*D)</f>
        <v>4.950158626030519</v>
      </c>
      <c r="AI33" s="3">
        <f>AH32*So*(1-AH$6*AH$7*U)*(1-(AH$7*Uo-AH$6*AH$7*U)*D)</f>
        <v>4.2333369316222189</v>
      </c>
      <c r="AJ33" s="3">
        <f>AI32*So*(1-AI$6*AI$7*U)*(1-(AI$7*Uo-AI$6*AI$7*U)*D)</f>
        <v>3.6115490660892382</v>
      </c>
      <c r="AK33" s="3">
        <f>AJ32*So*(1-AJ$6*AJ$7*U)*(1-(AJ$7*Uo-AJ$6*AJ$7*U)*D)</f>
        <v>3.0760603941137119</v>
      </c>
      <c r="AL33" s="3">
        <f>AK32*So*(1-AK$6*AK$7*U)*(1-(AK$7*Uo-AK$6*AK$7*U)*D)</f>
        <v>2.6170200459024393</v>
      </c>
      <c r="AM33" s="3">
        <f>AL32*So*(1-AL$6*AL$7*U)*(1-(AL$7*Uo-AL$6*AL$7*U)*D)</f>
        <v>2.2247137836203397</v>
      </c>
      <c r="AN33" s="3">
        <f>AM32*So*(1-AM$6*AM$7*U)*(1-(AM$7*Uo-AM$6*AM$7*U)*D)</f>
        <v>1.8901334269856127</v>
      </c>
      <c r="AO33" s="14">
        <f ca="1">SUMPRODUCT(F33:AN33, fec)</f>
        <v>4912.8514095553182</v>
      </c>
      <c r="AP33" s="15">
        <f ca="1">SUMPRODUCT(F33:AN33, fec)/SUMPRODUCT($F$19:$AN$19, fec)</f>
        <v>0.36068883404199675</v>
      </c>
      <c r="AQ33" s="14">
        <f ca="1">SUMPRODUCT(F33:AN33,Vul_Ret,Vul_Cap)</f>
        <v>1084.4782414577251</v>
      </c>
      <c r="AR33" s="12">
        <f ca="1">AQ33*U</f>
        <v>216.89564829154503</v>
      </c>
      <c r="AS33" s="14">
        <f ca="1">SUMPRODUCT(F33:AN33,Vul_Ret,Vul_Cap,Wt)</f>
        <v>2473.1113808417122</v>
      </c>
      <c r="AT33" s="12">
        <f ca="1">AS33*U</f>
        <v>494.62227616834247</v>
      </c>
      <c r="AU33" s="12">
        <f ca="1">SUMPRODUCT(F33:AN33, Vul_Cap,trophyvul)*Uo</f>
        <v>89.599484802161086</v>
      </c>
      <c r="AY33">
        <v>25</v>
      </c>
      <c r="AZ33" s="2">
        <v>108.62605757218418</v>
      </c>
      <c r="BA33" s="2">
        <v>151.55598468019275</v>
      </c>
      <c r="BB33" s="2">
        <v>183.83578974454389</v>
      </c>
      <c r="BC33" s="2">
        <v>206.10497234420353</v>
      </c>
      <c r="BD33" s="2">
        <v>220.0300120226143</v>
      </c>
      <c r="BE33" s="2">
        <v>227.7447980003671</v>
      </c>
      <c r="BF33" s="2">
        <v>231.42243593798193</v>
      </c>
      <c r="BG33" s="2">
        <v>232.87394307089806</v>
      </c>
      <c r="BH33" s="2">
        <v>233.30942489591834</v>
      </c>
      <c r="BI33" s="2">
        <v>233.37024568341522</v>
      </c>
      <c r="BJ33" s="2">
        <v>233.32774314605575</v>
      </c>
      <c r="BK33" s="2">
        <v>233.27388702523362</v>
      </c>
      <c r="BL33" s="2">
        <v>233.23190848133063</v>
      </c>
      <c r="BM33" s="2">
        <v>233.2036487048062</v>
      </c>
      <c r="BN33" s="2">
        <v>233.1859850075131</v>
      </c>
    </row>
    <row r="34" spans="1:66" x14ac:dyDescent="0.15">
      <c r="A34" t="s">
        <v>14</v>
      </c>
      <c r="B34" s="1">
        <f>SUMPRODUCT(Wt, lafished, Vul_Cap, Vul_Ret)</f>
        <v>2.5710922558822151</v>
      </c>
      <c r="D34" s="3">
        <v>2015</v>
      </c>
      <c r="E34" s="2">
        <f ca="1">EXP((_xlfn.NORM.INV(RAND(),0,sig_rec))-0.5*sig_rec*sig_rec)</f>
        <v>0.99999999937413231</v>
      </c>
      <c r="F34" s="3">
        <f ca="1">bha*AO33/(1+bhb*AO33)*E34</f>
        <v>910.35654085754322</v>
      </c>
      <c r="G34" s="3">
        <f ca="1">F33*So*(1-F$6*F$7*U)*(1-(F$7*Uo-F$6*F$7*U)*D)</f>
        <v>776.43020103011168</v>
      </c>
      <c r="H34" s="3">
        <f ca="1">G33*So*(1-G$6*G$7*U)*(1-(G$7*Uo-G$6*G$7*U)*D)</f>
        <v>662.07819089843224</v>
      </c>
      <c r="I34" s="3">
        <f ca="1">H33*So*(1-H$6*H$7*U)*(1-(H$7*Uo-H$6*H$7*U)*D)</f>
        <v>560.48869554123814</v>
      </c>
      <c r="J34" s="3">
        <f ca="1">I33*So*(1-I$6*I$7*U)*(1-(I$7*Uo-I$6*I$7*U)*D)</f>
        <v>450.78987261188786</v>
      </c>
      <c r="K34" s="3">
        <f ca="1">J33*So*(1-J$6*J$7*U)*(1-(J$7*Uo-J$6*J$7*U)*D)</f>
        <v>329.25483526259768</v>
      </c>
      <c r="L34" s="3">
        <f ca="1">K33*So*(1-K$6*K$7*U)*(1-(K$7*Uo-K$6*K$7*U)*D)</f>
        <v>230.45684182756534</v>
      </c>
      <c r="M34" s="3">
        <f ca="1">L33*So*(1-L$6*L$7*U)*(1-(L$7*Uo-L$6*L$7*U)*D)</f>
        <v>162.25408509743079</v>
      </c>
      <c r="N34" s="3">
        <f ca="1">M33*So*(1-M$6*M$7*U)*(1-(M$7*Uo-M$6*M$7*U)*D)</f>
        <v>117.20526002030306</v>
      </c>
      <c r="O34" s="3">
        <f ca="1">N33*So*(1-N$6*N$7*U)*(1-(N$7*Uo-N$6*N$7*U)*D)</f>
        <v>87.336580536039776</v>
      </c>
      <c r="P34" s="3">
        <f ca="1">O33*So*(1-O$6*O$7*U)*(1-(O$7*Uo-O$6*O$7*U)*D)</f>
        <v>66.895161016671949</v>
      </c>
      <c r="Q34" s="3">
        <f ca="1">P33*So*(1-P$6*P$7*U)*(1-(P$7*Uo-P$6*P$7*U)*D)</f>
        <v>52.287600464217327</v>
      </c>
      <c r="R34" s="3">
        <f ca="1">Q33*So*(1-Q$6*Q$7*U)*(1-(Q$7*Uo-Q$6*Q$7*U)*D)</f>
        <v>41.423018668787883</v>
      </c>
      <c r="S34" s="3">
        <f ca="1">R33*So*(1-R$6*R$7*U)*(1-(R$7*Uo-R$6*R$7*U)*D)</f>
        <v>33.09369610547953</v>
      </c>
      <c r="T34" s="3">
        <f ca="1">S33*So*(1-S$6*S$7*U)*(1-(S$7*Uo-S$6*S$7*U)*D)</f>
        <v>26.574882891321824</v>
      </c>
      <c r="U34" s="3">
        <f>T33*So*(1-T$6*T$7*U)*(1-(T$7*Uo-T$6*T$7*U)*D)</f>
        <v>21.315773713942122</v>
      </c>
      <c r="V34" s="3">
        <f>U33*So*(1-U$6*U$7*U)*(1-(U$7*Uo-U$6*U$7*U)*D)</f>
        <v>17.140708342182407</v>
      </c>
      <c r="W34" s="3">
        <f>V33*So*(1-V$6*V$7*U)*(1-(V$7*Uo-V$6*V$7*U)*D)</f>
        <v>13.81563027091852</v>
      </c>
      <c r="X34" s="3">
        <f>W33*So*(1-W$6*W$7*U)*(1-(W$7*Uo-W$6*W$7*U)*D)</f>
        <v>11.234414449190176</v>
      </c>
      <c r="Y34" s="3">
        <f>X33*So*(1-X$6*X$7*U)*(1-(X$7*Uo-X$6*X$7*U)*D)</f>
        <v>9.6270638480520692</v>
      </c>
      <c r="Z34" s="3">
        <f>Y33*So*(1-Y$6*Y$7*U)*(1-(Y$7*Uo-Y$6*Y$7*U)*D)</f>
        <v>9.0920814459908588</v>
      </c>
      <c r="AA34" s="3">
        <f>Z33*So*(1-Z$6*Z$7*U)*(1-(Z$7*Uo-Z$6*Z$7*U)*D)</f>
        <v>8.9659517067596113</v>
      </c>
      <c r="AB34" s="3">
        <f>AA33*So*(1-AA$6*AA$7*U)*(1-(AA$7*Uo-AA$6*AA$7*U)*D)</f>
        <v>8.7931707477562213</v>
      </c>
      <c r="AC34" s="3">
        <f>AB33*So*(1-AB$6*AB$7*U)*(1-(AB$7*Uo-AB$6*AB$7*U)*D)</f>
        <v>8.4067413413290613</v>
      </c>
      <c r="AD34" s="3">
        <f>AC33*So*(1-AC$6*AC$7*U)*(1-(AC$7*Uo-AC$6*AC$7*U)*D)</f>
        <v>7.7914171291543068</v>
      </c>
      <c r="AE34" s="3">
        <f>AD33*So*(1-AD$6*AD$7*U)*(1-(AD$7*Uo-AD$6*AD$7*U)*D)</f>
        <v>7.0241888066321403</v>
      </c>
      <c r="AF34" s="3">
        <f>AE33*So*(1-AE$6*AE$7*U)*(1-(AE$7*Uo-AE$6*AE$7*U)*D)</f>
        <v>6.2037327431594811</v>
      </c>
      <c r="AG34" s="3">
        <f>AF33*So*(1-AF$6*AF$7*U)*(1-(AF$7*Uo-AF$6*AF$7*U)*D)</f>
        <v>5.4038509580166689</v>
      </c>
      <c r="AH34" s="3">
        <f>AG33*So*(1-AG$6*AG$7*U)*(1-(AG$7*Uo-AG$6*AG$7*U)*D)</f>
        <v>4.6652792959610876</v>
      </c>
      <c r="AI34" s="3">
        <f>AH33*So*(1-AH$6*AH$7*U)*(1-(AH$7*Uo-AH$6*AH$7*U)*D)</f>
        <v>4.0047108469272814</v>
      </c>
      <c r="AJ34" s="3">
        <f>AI33*So*(1-AI$6*AI$7*U)*(1-(AI$7*Uo-AI$6*AI$7*U)*D)</f>
        <v>3.4250003498680228</v>
      </c>
      <c r="AK34" s="3">
        <f>AJ33*So*(1-AJ$6*AJ$7*U)*(1-(AJ$7*Uo-AJ$6*AJ$7*U)*D)</f>
        <v>2.9220855767830458</v>
      </c>
      <c r="AL34" s="3">
        <f>AK33*So*(1-AK$6*AK$7*U)*(1-(AK$7*Uo-AK$6*AK$7*U)*D)</f>
        <v>2.4889293127486551</v>
      </c>
      <c r="AM34" s="3">
        <f>AL33*So*(1-AL$6*AL$7*U)*(1-(AL$7*Uo-AL$6*AL$7*U)*D)</f>
        <v>2.1175824085702217</v>
      </c>
      <c r="AN34" s="3">
        <f>AM33*So*(1-AM$6*AM$7*U)*(1-(AM$7*Uo-AM$6*AM$7*U)*D)</f>
        <v>1.800199903265157</v>
      </c>
      <c r="AO34" s="14">
        <f ca="1">SUMPRODUCT(F34:AN34, fec)</f>
        <v>4729.0262572404954</v>
      </c>
      <c r="AP34" s="15">
        <f ca="1">SUMPRODUCT(F34:AN34, fec)/SUMPRODUCT($F$19:$AN$19, fec)</f>
        <v>0.34719286717292602</v>
      </c>
      <c r="AQ34" s="14">
        <f ca="1">SUMPRODUCT(F34:AN34,Vul_Ret,Vul_Cap)</f>
        <v>1076.3618428138193</v>
      </c>
      <c r="AR34" s="12">
        <f ca="1">AQ34*U</f>
        <v>215.27236856276386</v>
      </c>
      <c r="AS34" s="14">
        <f ca="1">SUMPRODUCT(F34:AN34,Vul_Ret,Vul_Cap,Wt)</f>
        <v>2453.4409583973538</v>
      </c>
      <c r="AT34" s="12">
        <f ca="1">AS34*U</f>
        <v>490.68819167947078</v>
      </c>
      <c r="AU34" s="12">
        <f ca="1">SUMPRODUCT(F34:AN34, Vul_Cap,trophyvul)*Uo</f>
        <v>86.024949750165774</v>
      </c>
      <c r="AY34">
        <v>30</v>
      </c>
      <c r="AZ34" s="2">
        <v>109.51831559885049</v>
      </c>
      <c r="BA34" s="2">
        <v>153.20694120254245</v>
      </c>
      <c r="BB34" s="2">
        <v>186.45544443717591</v>
      </c>
      <c r="BC34" s="2">
        <v>209.86749496983876</v>
      </c>
      <c r="BD34" s="2">
        <v>225.03331132020531</v>
      </c>
      <c r="BE34" s="2">
        <v>233.97349673563085</v>
      </c>
      <c r="BF34" s="2">
        <v>238.74065650494344</v>
      </c>
      <c r="BG34" s="2">
        <v>241.0639569958189</v>
      </c>
      <c r="BH34" s="2">
        <v>242.13672293488526</v>
      </c>
      <c r="BI34" s="2">
        <v>242.63523755850406</v>
      </c>
      <c r="BJ34" s="2">
        <v>242.88430841831465</v>
      </c>
      <c r="BK34" s="2">
        <v>243.02382254414155</v>
      </c>
      <c r="BL34" s="2">
        <v>243.11162015295318</v>
      </c>
      <c r="BM34" s="2">
        <v>243.17221325801626</v>
      </c>
      <c r="BN34" s="2">
        <v>243.21678940108353</v>
      </c>
    </row>
    <row r="35" spans="1:66" x14ac:dyDescent="0.15">
      <c r="A35" t="s">
        <v>15</v>
      </c>
      <c r="B35" s="1">
        <f>phivbfish*U</f>
        <v>0.51421845117644305</v>
      </c>
      <c r="D35" s="3">
        <v>2016</v>
      </c>
      <c r="E35" s="2">
        <f ca="1">EXP((_xlfn.NORM.INV(RAND(),0,sig_rec))-0.5*sig_rec*sig_rec)</f>
        <v>0.99999999672929352</v>
      </c>
      <c r="F35" s="3">
        <f ca="1">bha*AO34/(1+bhb*AO34)*E35</f>
        <v>905.42150242344417</v>
      </c>
      <c r="G35" s="3">
        <f ca="1">F34*So*(1-F$6*F$7*U)*(1-(F$7*Uo-F$6*F$7*U)*D)</f>
        <v>771.85153914592956</v>
      </c>
      <c r="H35" s="3">
        <f ca="1">G34*So*(1-G$6*G$7*U)*(1-(G$7*Uo-G$6*G$7*U)*D)</f>
        <v>657.8719604991901</v>
      </c>
      <c r="I35" s="3">
        <f ca="1">H34*So*(1-H$6*H$7*U)*(1-(H$7*Uo-H$6*H$7*U)*D)</f>
        <v>556.69571362768943</v>
      </c>
      <c r="J35" s="3">
        <f ca="1">I34*So*(1-I$6*I$7*U)*(1-(I$7*Uo-I$6*I$7*U)*D)</f>
        <v>447.58182516433033</v>
      </c>
      <c r="K35" s="3">
        <f ca="1">J34*So*(1-J$6*J$7*U)*(1-(J$7*Uo-J$6*J$7*U)*D)</f>
        <v>326.82538217598767</v>
      </c>
      <c r="L35" s="3">
        <f ca="1">K34*So*(1-K$6*K$7*U)*(1-(K$7*Uo-K$6*K$7*U)*D)</f>
        <v>228.72024253159827</v>
      </c>
      <c r="M35" s="3">
        <f ca="1">L34*So*(1-L$6*L$7*U)*(1-(L$7*Uo-L$6*L$7*U)*D)</f>
        <v>161.02488096460945</v>
      </c>
      <c r="N35" s="3">
        <f ca="1">M34*So*(1-M$6*M$7*U)*(1-(M$7*Uo-M$6*M$7*U)*D)</f>
        <v>116.32658413279952</v>
      </c>
      <c r="O35" s="3">
        <f ca="1">N34*So*(1-N$6*N$7*U)*(1-(N$7*Uo-N$6*N$7*U)*D)</f>
        <v>86.698607407939932</v>
      </c>
      <c r="P35" s="3">
        <f ca="1">O34*So*(1-O$6*O$7*U)*(1-(O$7*Uo-O$6*O$7*U)*D)</f>
        <v>66.426316973156602</v>
      </c>
      <c r="Q35" s="3">
        <f ca="1">P34*So*(1-P$6*P$7*U)*(1-(P$7*Uo-P$6*P$7*U)*D)</f>
        <v>51.94187197673623</v>
      </c>
      <c r="R35" s="3">
        <f ca="1">Q34*So*(1-Q$6*Q$7*U)*(1-(Q$7*Uo-Q$6*Q$7*U)*D)</f>
        <v>41.169323702192834</v>
      </c>
      <c r="S35" s="3">
        <f ca="1">R34*So*(1-R$6*R$7*U)*(1-(R$7*Uo-R$6*R$7*U)*D)</f>
        <v>32.910165092922696</v>
      </c>
      <c r="T35" s="3">
        <f ca="1">S34*So*(1-S$6*S$7*U)*(1-(S$7*Uo-S$6*S$7*U)*D)</f>
        <v>26.445100254130907</v>
      </c>
      <c r="U35" s="3">
        <f ca="1">T34*So*(1-T$6*T$7*U)*(1-(T$7*Uo-T$6*T$7*U)*D)</f>
        <v>21.315773586229703</v>
      </c>
      <c r="V35" s="3">
        <f>U34*So*(1-U$6*U$7*U)*(1-(U$7*Uo-U$6*U$7*U)*D)</f>
        <v>17.139952433205423</v>
      </c>
      <c r="W35" s="3">
        <f>V34*So*(1-V$6*V$7*U)*(1-(V$7*Uo-V$6*V$7*U)*D)</f>
        <v>13.806012058339181</v>
      </c>
      <c r="X35" s="3">
        <f>W34*So*(1-W$6*W$7*U)*(1-(W$7*Uo-W$6*W$7*U)*D)</f>
        <v>11.140832019483064</v>
      </c>
      <c r="Y35" s="3">
        <f>X34*So*(1-X$6*X$7*U)*(1-(X$7*Uo-X$6*X$7*U)*D)</f>
        <v>9.0668833179078572</v>
      </c>
      <c r="Z35" s="3">
        <f>Y34*So*(1-Y$6*Y$7*U)*(1-(Y$7*Uo-Y$6*Y$7*U)*D)</f>
        <v>7.7743400714775035</v>
      </c>
      <c r="AA35" s="3">
        <f>Z34*So*(1-Z$6*Z$7*U)*(1-(Z$7*Uo-Z$6*Z$7*U)*D)</f>
        <v>7.3456025499459923</v>
      </c>
      <c r="AB35" s="3">
        <f>AA34*So*(1-AA$6*AA$7*U)*(1-(AA$7*Uo-AA$6*AA$7*U)*D)</f>
        <v>7.2461526155430329</v>
      </c>
      <c r="AC35" s="3">
        <f>AB34*So*(1-AB$6*AB$7*U)*(1-(AB$7*Uo-AB$6*AB$7*U)*D)</f>
        <v>7.1083632072187264</v>
      </c>
      <c r="AD35" s="3">
        <f>AC34*So*(1-AC$6*AC$7*U)*(1-(AC$7*Uo-AC$6*AC$7*U)*D)</f>
        <v>6.7973567569403102</v>
      </c>
      <c r="AE35" s="3">
        <f>AD34*So*(1-AD$6*AD$7*U)*(1-(AD$7*Uo-AD$6*AD$7*U)*D)</f>
        <v>6.300844411532136</v>
      </c>
      <c r="AF35" s="3">
        <f>AE34*So*(1-AE$6*AE$7*U)*(1-(AE$7*Uo-AE$6*AE$7*U)*D)</f>
        <v>5.6811278606191502</v>
      </c>
      <c r="AG35" s="3">
        <f>AF34*So*(1-AF$6*AF$7*U)*(1-(AF$7*Uo-AF$6*AF$7*U)*D)</f>
        <v>5.0180729741846779</v>
      </c>
      <c r="AH35" s="3">
        <f>AG34*So*(1-AG$6*AG$7*U)*(1-(AG$7*Uo-AG$6*AG$7*U)*D)</f>
        <v>4.3714403295006541</v>
      </c>
      <c r="AI35" s="3">
        <f>AH34*So*(1-AH$6*AH$7*U)*(1-(AH$7*Uo-AH$6*AH$7*U)*D)</f>
        <v>3.7742415974783459</v>
      </c>
      <c r="AJ35" s="3">
        <f>AI34*So*(1-AI$6*AI$7*U)*(1-(AI$7*Uo-AI$6*AI$7*U)*D)</f>
        <v>3.2400293842404295</v>
      </c>
      <c r="AK35" s="3">
        <f>AJ34*So*(1-AJ$6*AJ$7*U)*(1-(AJ$7*Uo-AJ$6*AJ$7*U)*D)</f>
        <v>2.7711499801561725</v>
      </c>
      <c r="AL35" s="3">
        <f>AK34*So*(1-AK$6*AK$7*U)*(1-(AK$7*Uo-AK$6*AK$7*U)*D)</f>
        <v>2.3643438406907076</v>
      </c>
      <c r="AM35" s="3">
        <f>AL34*So*(1-AL$6*AL$7*U)*(1-(AL$7*Uo-AL$6*AL$7*U)*D)</f>
        <v>2.0139367816855485</v>
      </c>
      <c r="AN35" s="3">
        <f>AM34*So*(1-AM$6*AM$7*U)*(1-(AM$7*Uo-AM$6*AM$7*U)*D)</f>
        <v>1.7135110480866529</v>
      </c>
      <c r="AO35" s="14">
        <f ca="1">SUMPRODUCT(F35:AN35, fec)</f>
        <v>4572.2441614463614</v>
      </c>
      <c r="AP35" s="15">
        <f ca="1">SUMPRODUCT(F35:AN35, fec)/SUMPRODUCT($F$19:$AN$19, fec)</f>
        <v>0.33568233151523036</v>
      </c>
      <c r="AQ35" s="14">
        <f ca="1">SUMPRODUCT(F35:AN35,Vul_Ret,Vul_Cap)</f>
        <v>1068.4577260814169</v>
      </c>
      <c r="AR35" s="12">
        <f ca="1">AQ35*U</f>
        <v>213.6915452162834</v>
      </c>
      <c r="AS35" s="14">
        <f ca="1">SUMPRODUCT(F35:AN35,Vul_Ret,Vul_Cap,Wt)</f>
        <v>2434.3628183014116</v>
      </c>
      <c r="AT35" s="12">
        <f ca="1">AS35*U</f>
        <v>486.87256366028237</v>
      </c>
      <c r="AU35" s="12">
        <f ca="1">SUMPRODUCT(F35:AN35, Vul_Cap,trophyvul)*Uo</f>
        <v>83.024922246771894</v>
      </c>
      <c r="AY35">
        <v>35</v>
      </c>
      <c r="AZ35" s="2">
        <v>110.14814725940055</v>
      </c>
      <c r="BA35" s="2">
        <v>154.3723247286467</v>
      </c>
      <c r="BB35" s="2">
        <v>188.30462656420568</v>
      </c>
      <c r="BC35" s="2">
        <v>212.52342786315458</v>
      </c>
      <c r="BD35" s="2">
        <v>228.56512067779235</v>
      </c>
      <c r="BE35" s="2">
        <v>238.37033648515072</v>
      </c>
      <c r="BF35" s="2">
        <v>243.90659645045722</v>
      </c>
      <c r="BG35" s="2">
        <v>246.84528457678545</v>
      </c>
      <c r="BH35" s="2">
        <v>248.36788773824773</v>
      </c>
      <c r="BI35" s="2">
        <v>249.17535351456203</v>
      </c>
      <c r="BJ35" s="2">
        <v>249.63023175742114</v>
      </c>
      <c r="BK35" s="2">
        <v>249.90623433519204</v>
      </c>
      <c r="BL35" s="2">
        <v>250.08563502698911</v>
      </c>
      <c r="BM35" s="2">
        <v>250.20894534417803</v>
      </c>
      <c r="BN35" s="2">
        <v>250.29745514024711</v>
      </c>
    </row>
    <row r="36" spans="1:66" x14ac:dyDescent="0.15">
      <c r="A36" s="5" t="s">
        <v>18</v>
      </c>
      <c r="B36" s="6">
        <f>SUMPRODUCT(fec, lafished)/SUMPRODUCT(fec,launfished)</f>
        <v>0.3032233457129766</v>
      </c>
      <c r="D36" s="3">
        <v>2017</v>
      </c>
      <c r="E36" s="2">
        <f ca="1">EXP((_xlfn.NORM.INV(RAND(),0,sig_rec))-0.5*sig_rec*sig_rec)</f>
        <v>1.0000000103752182</v>
      </c>
      <c r="F36" s="3">
        <f ca="1">bha*AO35/(1+bhb*AO35)*E36</f>
        <v>900.94568904147786</v>
      </c>
      <c r="G36" s="3">
        <f ca="1">F35*So*(1-F$6*F$7*U)*(1-(F$7*Uo-F$6*F$7*U)*D)</f>
        <v>767.66733566064943</v>
      </c>
      <c r="H36" s="3">
        <f ca="1">G35*So*(1-G$6*G$7*U)*(1-(G$7*Uo-G$6*G$7*U)*D)</f>
        <v>653.99244465061338</v>
      </c>
      <c r="I36" s="3">
        <f ca="1">H35*So*(1-H$6*H$7*U)*(1-(H$7*Uo-H$6*H$7*U)*D)</f>
        <v>553.15898569135447</v>
      </c>
      <c r="J36" s="3">
        <f ca="1">I35*So*(1-I$6*I$7*U)*(1-(I$7*Uo-I$6*I$7*U)*D)</f>
        <v>444.55291524841834</v>
      </c>
      <c r="K36" s="3">
        <f ca="1">J35*So*(1-J$6*J$7*U)*(1-(J$7*Uo-J$6*J$7*U)*D)</f>
        <v>324.4995283873659</v>
      </c>
      <c r="L36" s="3">
        <f ca="1">K35*So*(1-K$6*K$7*U)*(1-(K$7*Uo-K$6*K$7*U)*D)</f>
        <v>227.03259806999026</v>
      </c>
      <c r="M36" s="3">
        <f ca="1">L35*So*(1-L$6*L$7*U)*(1-(L$7*Uo-L$6*L$7*U)*D)</f>
        <v>159.81148372849898</v>
      </c>
      <c r="N36" s="3">
        <f ca="1">M35*So*(1-M$6*M$7*U)*(1-(M$7*Uo-M$6*M$7*U)*D)</f>
        <v>115.44531745845254</v>
      </c>
      <c r="O36" s="3">
        <f ca="1">N35*So*(1-N$6*N$7*U)*(1-(N$7*Uo-N$6*N$7*U)*D)</f>
        <v>86.048636785492633</v>
      </c>
      <c r="P36" s="3">
        <f ca="1">O35*So*(1-O$6*O$7*U)*(1-(O$7*Uo-O$6*O$7*U)*D)</f>
        <v>65.941088390042694</v>
      </c>
      <c r="Q36" s="3">
        <f ca="1">P35*So*(1-P$6*P$7*U)*(1-(P$7*Uo-P$6*P$7*U)*D)</f>
        <v>51.577830139999186</v>
      </c>
      <c r="R36" s="3">
        <f ca="1">Q35*So*(1-Q$6*Q$7*U)*(1-(Q$7*Uo-Q$6*Q$7*U)*D)</f>
        <v>40.897109871613267</v>
      </c>
      <c r="S36" s="3">
        <f ca="1">R35*So*(1-R$6*R$7*U)*(1-(R$7*Uo-R$6*R$7*U)*D)</f>
        <v>32.708607034089631</v>
      </c>
      <c r="T36" s="3">
        <f ca="1">S35*So*(1-S$6*S$7*U)*(1-(S$7*Uo-S$6*S$7*U)*D)</f>
        <v>26.298441022978903</v>
      </c>
      <c r="U36" s="3">
        <f ca="1">T35*So*(1-T$6*T$7*U)*(1-(T$7*Uo-T$6*T$7*U)*D)</f>
        <v>21.211674639826111</v>
      </c>
      <c r="V36" s="3">
        <f ca="1">U35*So*(1-U$6*U$7*U)*(1-(U$7*Uo-U$6*U$7*U)*D)</f>
        <v>17.139952330512237</v>
      </c>
      <c r="W36" s="3">
        <f>V35*So*(1-V$6*V$7*U)*(1-(V$7*Uo-V$6*V$7*U)*D)</f>
        <v>13.805403210195749</v>
      </c>
      <c r="X36" s="3">
        <f>W35*So*(1-W$6*W$7*U)*(1-(W$7*Uo-W$6*W$7*U)*D)</f>
        <v>11.133075957068765</v>
      </c>
      <c r="Y36" s="3">
        <f>X35*So*(1-X$6*X$7*U)*(1-(X$7*Uo-X$6*X$7*U)*D)</f>
        <v>8.9913563757073351</v>
      </c>
      <c r="Z36" s="3">
        <f>Y35*So*(1-Y$6*Y$7*U)*(1-(Y$7*Uo-Y$6*Y$7*U)*D)</f>
        <v>7.3219660131458078</v>
      </c>
      <c r="AA36" s="3">
        <f>Z35*So*(1-Z$6*Z$7*U)*(1-(Z$7*Uo-Z$6*Z$7*U)*D)</f>
        <v>6.2809833581477434</v>
      </c>
      <c r="AB36" s="3">
        <f>AA35*So*(1-AA$6*AA$7*U)*(1-(AA$7*Uo-AA$6*AA$7*U)*D)</f>
        <v>5.9366098403030154</v>
      </c>
      <c r="AC36" s="3">
        <f>AB35*So*(1-AB$6*AB$7*U)*(1-(AB$7*Uo-AB$6*AB$7*U)*D)</f>
        <v>5.8577600872087423</v>
      </c>
      <c r="AD36" s="3">
        <f>AC35*So*(1-AC$6*AC$7*U)*(1-(AC$7*Uo-AC$6*AC$7*U)*D)</f>
        <v>5.747539827332818</v>
      </c>
      <c r="AE36" s="3">
        <f>AD35*So*(1-AD$6*AD$7*U)*(1-(AD$7*Uo-AD$6*AD$7*U)*D)</f>
        <v>5.4969573089467358</v>
      </c>
      <c r="AF36" s="3">
        <f>AE35*So*(1-AE$6*AE$7*U)*(1-(AE$7*Uo-AE$6*AE$7*U)*D)</f>
        <v>5.0960906258646839</v>
      </c>
      <c r="AG36" s="3">
        <f>AF35*So*(1-AF$6*AF$7*U)*(1-(AF$7*Uo-AF$6*AF$7*U)*D)</f>
        <v>4.5953485362010706</v>
      </c>
      <c r="AH36" s="3">
        <f>AG35*So*(1-AG$6*AG$7*U)*(1-(AG$7*Uo-AG$6*AG$7*U)*D)</f>
        <v>4.0593655795013373</v>
      </c>
      <c r="AI36" s="3">
        <f>AH35*So*(1-AH$6*AH$7*U)*(1-(AH$7*Uo-AH$6*AH$7*U)*D)</f>
        <v>3.5365239433316509</v>
      </c>
      <c r="AJ36" s="3">
        <f>AI35*So*(1-AI$6*AI$7*U)*(1-(AI$7*Uo-AI$6*AI$7*U)*D)</f>
        <v>3.0535671978502847</v>
      </c>
      <c r="AK36" s="3">
        <f>AJ35*So*(1-AJ$6*AJ$7*U)*(1-(AJ$7*Uo-AJ$6*AJ$7*U)*D)</f>
        <v>2.6214909333335568</v>
      </c>
      <c r="AL36" s="3">
        <f>AK35*So*(1-AK$6*AK$7*U)*(1-(AK$7*Uo-AK$6*AK$7*U)*D)</f>
        <v>2.2422174898880041</v>
      </c>
      <c r="AM36" s="3">
        <f>AL35*So*(1-AL$6*AL$7*U)*(1-(AL$7*Uo-AL$6*AL$7*U)*D)</f>
        <v>1.9131274644598741</v>
      </c>
      <c r="AN36" s="3">
        <f>AM35*So*(1-AM$6*AM$7*U)*(1-(AM$7*Uo-AM$6*AM$7*U)*D)</f>
        <v>1.629642800015652</v>
      </c>
      <c r="AO36" s="14">
        <f ca="1">SUMPRODUCT(F36:AN36, fec)</f>
        <v>4438.334679496219</v>
      </c>
      <c r="AP36" s="15">
        <f ca="1">SUMPRODUCT(F36:AN36, fec)/SUMPRODUCT($F$19:$AN$19, fec)</f>
        <v>0.32585104396238002</v>
      </c>
      <c r="AQ36" s="14">
        <f ca="1">SUMPRODUCT(F36:AN36,Vul_Ret,Vul_Cap)</f>
        <v>1060.8569277555321</v>
      </c>
      <c r="AR36" s="12">
        <f ca="1">AQ36*U</f>
        <v>212.17138555110643</v>
      </c>
      <c r="AS36" s="14">
        <f ca="1">SUMPRODUCT(F36:AN36,Vul_Ret,Vul_Cap,Wt)</f>
        <v>2415.9796804391367</v>
      </c>
      <c r="AT36" s="12">
        <f ca="1">AS36*U</f>
        <v>483.19593608782736</v>
      </c>
      <c r="AU36" s="12">
        <f ca="1">SUMPRODUCT(F36:AN36, Vul_Cap,trophyvul)*Uo</f>
        <v>80.499469305015296</v>
      </c>
      <c r="AY36">
        <v>40</v>
      </c>
      <c r="AZ36" s="2">
        <v>110.61648336439028</v>
      </c>
      <c r="BA36" s="2">
        <v>155.23889403225385</v>
      </c>
      <c r="BB36" s="2">
        <v>189.67966285321694</v>
      </c>
      <c r="BC36" s="2">
        <v>214.49836303172236</v>
      </c>
      <c r="BD36" s="2">
        <v>231.19135806346011</v>
      </c>
      <c r="BE36" s="2">
        <v>241.63980986405696</v>
      </c>
      <c r="BF36" s="2">
        <v>247.74797151502543</v>
      </c>
      <c r="BG36" s="2">
        <v>251.14425575585142</v>
      </c>
      <c r="BH36" s="2">
        <v>253.00135018777127</v>
      </c>
      <c r="BI36" s="2">
        <v>254.03854225903478</v>
      </c>
      <c r="BJ36" s="2">
        <v>254.64645507275281</v>
      </c>
      <c r="BK36" s="2">
        <v>255.02394834793472</v>
      </c>
      <c r="BL36" s="2">
        <v>255.27146157663856</v>
      </c>
      <c r="BM36" s="2">
        <v>255.44140707697306</v>
      </c>
      <c r="BN36" s="2">
        <v>255.56258257602721</v>
      </c>
    </row>
    <row r="37" spans="1:66" x14ac:dyDescent="0.15">
      <c r="A37" s="17" t="s">
        <v>52</v>
      </c>
      <c r="B37" s="17"/>
      <c r="D37" s="3">
        <v>2018</v>
      </c>
      <c r="E37" s="2">
        <f ca="1">EXP((_xlfn.NORM.INV(RAND(),0,sig_rec))-0.5*sig_rec*sig_rec)</f>
        <v>0.9999999999909388</v>
      </c>
      <c r="F37" s="3">
        <f ca="1">bha*AO36/(1+bhb*AO36)*E37</f>
        <v>896.91073002648022</v>
      </c>
      <c r="G37" s="3">
        <f ca="1">F36*So*(1-F$6*F$7*U)*(1-(F$7*Uo-F$6*F$7*U)*D)</f>
        <v>763.8724890343525</v>
      </c>
      <c r="H37" s="3">
        <f ca="1">G36*So*(1-G$6*G$7*U)*(1-(G$7*Uo-G$6*G$7*U)*D)</f>
        <v>650.44715475032785</v>
      </c>
      <c r="I37" s="3">
        <f ca="1">H36*So*(1-H$6*H$7*U)*(1-(H$7*Uo-H$6*H$7*U)*D)</f>
        <v>549.89696940152214</v>
      </c>
      <c r="J37" s="3">
        <f ca="1">I36*So*(1-I$6*I$7*U)*(1-(I$7*Uo-I$6*I$7*U)*D)</f>
        <v>441.72863858156092</v>
      </c>
      <c r="K37" s="3">
        <f ca="1">J36*So*(1-J$6*J$7*U)*(1-(J$7*Uo-J$6*J$7*U)*D)</f>
        <v>322.30355039187782</v>
      </c>
      <c r="L37" s="3">
        <f ca="1">K36*So*(1-K$6*K$7*U)*(1-(K$7*Uo-K$6*K$7*U)*D)</f>
        <v>225.41691992147548</v>
      </c>
      <c r="M37" s="3">
        <f ca="1">L36*So*(1-L$6*L$7*U)*(1-(L$7*Uo-L$6*L$7*U)*D)</f>
        <v>158.63229223049018</v>
      </c>
      <c r="N37" s="3">
        <f ca="1">M36*So*(1-M$6*M$7*U)*(1-(M$7*Uo-M$6*M$7*U)*D)</f>
        <v>114.57538339430771</v>
      </c>
      <c r="O37" s="3">
        <f ca="1">N36*So*(1-N$6*N$7*U)*(1-(N$7*Uo-N$6*N$7*U)*D)</f>
        <v>85.396749716536235</v>
      </c>
      <c r="P37" s="3">
        <f ca="1">O36*So*(1-O$6*O$7*U)*(1-(O$7*Uo-O$6*O$7*U)*D)</f>
        <v>65.446734771834485</v>
      </c>
      <c r="Q37" s="3">
        <f ca="1">P36*So*(1-P$6*P$7*U)*(1-(P$7*Uo-P$6*P$7*U)*D)</f>
        <v>51.20106625214077</v>
      </c>
      <c r="R37" s="3">
        <f ca="1">Q36*So*(1-Q$6*Q$7*U)*(1-(Q$7*Uo-Q$6*Q$7*U)*D)</f>
        <v>40.610476786814807</v>
      </c>
      <c r="S37" s="3">
        <f ca="1">R36*So*(1-R$6*R$7*U)*(1-(R$7*Uo-R$6*R$7*U)*D)</f>
        <v>32.492335927037253</v>
      </c>
      <c r="T37" s="3">
        <f ca="1">S36*So*(1-S$6*S$7*U)*(1-(S$7*Uo-S$6*S$7*U)*D)</f>
        <v>26.13737641853341</v>
      </c>
      <c r="U37" s="3">
        <f ca="1">T36*So*(1-T$6*T$7*U)*(1-(T$7*Uo-T$6*T$7*U)*D)</f>
        <v>21.094038939290719</v>
      </c>
      <c r="V37" s="3">
        <f ca="1">U36*So*(1-U$6*U$7*U)*(1-(U$7*Uo-U$6*U$7*U)*D)</f>
        <v>17.056246666638661</v>
      </c>
      <c r="W37" s="3">
        <f ca="1">V36*So*(1-V$6*V$7*U)*(1-(V$7*Uo-V$6*V$7*U)*D)</f>
        <v>13.80540312748135</v>
      </c>
      <c r="X37" s="3">
        <f>W36*So*(1-W$6*W$7*U)*(1-(W$7*Uo-W$6*W$7*U)*D)</f>
        <v>11.132584985990478</v>
      </c>
      <c r="Y37" s="3">
        <f>X36*So*(1-X$6*X$7*U)*(1-(X$7*Uo-X$6*X$7*U)*D)</f>
        <v>8.9850967425742603</v>
      </c>
      <c r="Z37" s="3">
        <f>Y36*So*(1-Y$6*Y$7*U)*(1-(Y$7*Uo-Y$6*Y$7*U)*D)</f>
        <v>7.260974194405093</v>
      </c>
      <c r="AA37" s="3">
        <f>Z36*So*(1-Z$6*Z$7*U)*(1-(Z$7*Uo-Z$6*Z$7*U)*D)</f>
        <v>5.9155048859024273</v>
      </c>
      <c r="AB37" s="3">
        <f>AA36*So*(1-AA$6*AA$7*U)*(1-(AA$7*Uo-AA$6*AA$7*U)*D)</f>
        <v>5.0761999927471608</v>
      </c>
      <c r="AC37" s="3">
        <f>AB36*So*(1-AB$6*AB$7*U)*(1-(AB$7*Uo-AB$6*AB$7*U)*D)</f>
        <v>4.7991310728488683</v>
      </c>
      <c r="AD37" s="3">
        <f>AC36*So*(1-AC$6*AC$7*U)*(1-(AC$7*Uo-AC$6*AC$7*U)*D)</f>
        <v>4.7363518743671378</v>
      </c>
      <c r="AE37" s="3">
        <f>AD36*So*(1-AD$6*AD$7*U)*(1-(AD$7*Uo-AD$6*AD$7*U)*D)</f>
        <v>4.6479804123950332</v>
      </c>
      <c r="AF37" s="3">
        <f>AE36*So*(1-AE$6*AE$7*U)*(1-(AE$7*Uo-AE$6*AE$7*U)*D)</f>
        <v>4.4459108626188222</v>
      </c>
      <c r="AG37" s="3">
        <f>AF36*So*(1-AF$6*AF$7*U)*(1-(AF$7*Uo-AF$6*AF$7*U)*D)</f>
        <v>4.1221238409802412</v>
      </c>
      <c r="AH37" s="3">
        <f>AG36*So*(1-AG$6*AG$7*U)*(1-(AG$7*Uo-AG$6*AG$7*U)*D)</f>
        <v>3.7174030289380888</v>
      </c>
      <c r="AI37" s="3">
        <f>AH36*So*(1-AH$6*AH$7*U)*(1-(AH$7*Uo-AH$6*AH$7*U)*D)</f>
        <v>3.2840534205079086</v>
      </c>
      <c r="AJ37" s="3">
        <f>AI36*So*(1-AI$6*AI$7*U)*(1-(AI$7*Uo-AI$6*AI$7*U)*D)</f>
        <v>2.8612406569268716</v>
      </c>
      <c r="AK37" s="3">
        <f>AJ36*So*(1-AJ$6*AJ$7*U)*(1-(AJ$7*Uo-AJ$6*AJ$7*U)*D)</f>
        <v>2.4706253475432263</v>
      </c>
      <c r="AL37" s="3">
        <f>AK36*So*(1-AK$6*AK$7*U)*(1-(AK$7*Uo-AK$6*AK$7*U)*D)</f>
        <v>2.121124032403352</v>
      </c>
      <c r="AM37" s="3">
        <f>AL36*So*(1-AL$6*AL$7*U)*(1-(AL$7*Uo-AL$6*AL$7*U)*D)</f>
        <v>1.8143079645910829</v>
      </c>
      <c r="AN37" s="3">
        <f>AM36*So*(1-AM$6*AM$7*U)*(1-(AM$7*Uo-AM$6*AM$7*U)*D)</f>
        <v>1.5480696446488691</v>
      </c>
      <c r="AO37" s="14">
        <f ca="1">SUMPRODUCT(F37:AN37, fec)</f>
        <v>4323.7337497553999</v>
      </c>
      <c r="AP37" s="15">
        <f ca="1">SUMPRODUCT(F37:AN37, fec)/SUMPRODUCT($F$19:$AN$19, fec)</f>
        <v>0.3174373403343913</v>
      </c>
      <c r="AQ37" s="14">
        <f ca="1">SUMPRODUCT(F37:AN37,Vul_Ret,Vul_Cap)</f>
        <v>1053.6369485506048</v>
      </c>
      <c r="AR37" s="12">
        <f ca="1">AQ37*U</f>
        <v>210.72738971012097</v>
      </c>
      <c r="AS37" s="14">
        <f ca="1">SUMPRODUCT(F37:AN37,Vul_Ret,Vul_Cap,Wt)</f>
        <v>2398.4150899275314</v>
      </c>
      <c r="AT37" s="12">
        <f ca="1">AS37*U</f>
        <v>479.6830179855063</v>
      </c>
      <c r="AU37" s="12">
        <f ca="1">SUMPRODUCT(F37:AN37, Vul_Cap,trophyvul)*Uo</f>
        <v>78.365034635231524</v>
      </c>
      <c r="AY37">
        <v>45</v>
      </c>
      <c r="AZ37" s="2">
        <v>110.97837947348384</v>
      </c>
      <c r="BA37" s="2">
        <v>155.90851694041197</v>
      </c>
      <c r="BB37" s="2">
        <v>190.7421922075533</v>
      </c>
      <c r="BC37" s="2">
        <v>216.02445115289956</v>
      </c>
      <c r="BD37" s="2">
        <v>233.22072944410394</v>
      </c>
      <c r="BE37" s="2">
        <v>244.16623220563275</v>
      </c>
      <c r="BF37" s="2">
        <v>250.7163188102501</v>
      </c>
      <c r="BG37" s="2">
        <v>254.46619785747052</v>
      </c>
      <c r="BH37" s="2">
        <v>256.58176296683985</v>
      </c>
      <c r="BI37" s="2">
        <v>257.79646759653878</v>
      </c>
      <c r="BJ37" s="2">
        <v>258.52263442043011</v>
      </c>
      <c r="BK37" s="2">
        <v>258.97855032563859</v>
      </c>
      <c r="BL37" s="2">
        <v>259.27869731290696</v>
      </c>
      <c r="BM37" s="2">
        <v>259.48467831842044</v>
      </c>
      <c r="BN37" s="2">
        <v>259.631096576392</v>
      </c>
    </row>
    <row r="38" spans="1:66" x14ac:dyDescent="0.15">
      <c r="A38" t="s">
        <v>21</v>
      </c>
      <c r="B38">
        <v>1000</v>
      </c>
      <c r="D38" s="3">
        <v>2019</v>
      </c>
      <c r="E38" s="2">
        <f ca="1">EXP((_xlfn.NORM.INV(RAND(),0,sig_rec))-0.5*sig_rec*sig_rec)</f>
        <v>0.99999998562472492</v>
      </c>
      <c r="F38" s="3">
        <f ca="1">bha*AO37/(1+bhb*AO37)*E38</f>
        <v>893.29012728595615</v>
      </c>
      <c r="G38" s="3">
        <f ca="1">F37*So*(1-F$6*F$7*U)*(1-(F$7*Uo-F$6*F$7*U)*D)</f>
        <v>760.45142356567032</v>
      </c>
      <c r="H38" s="3">
        <f ca="1">G37*So*(1-G$6*G$7*U)*(1-(G$7*Uo-G$6*G$7*U)*D)</f>
        <v>647.23176824614052</v>
      </c>
      <c r="I38" s="3">
        <f ca="1">H37*So*(1-H$6*H$7*U)*(1-(H$7*Uo-H$6*H$7*U)*D)</f>
        <v>546.91598057242607</v>
      </c>
      <c r="J38" s="3">
        <f ca="1">I37*So*(1-I$6*I$7*U)*(1-(I$7*Uo-I$6*I$7*U)*D)</f>
        <v>439.12373465337544</v>
      </c>
      <c r="K38" s="3">
        <f ca="1">J37*So*(1-J$6*J$7*U)*(1-(J$7*Uo-J$6*J$7*U)*D)</f>
        <v>320.25593273873875</v>
      </c>
      <c r="L38" s="3">
        <f ca="1">K37*So*(1-K$6*K$7*U)*(1-(K$7*Uo-K$6*K$7*U)*D)</f>
        <v>223.89146132244986</v>
      </c>
      <c r="M38" s="3">
        <f ca="1">L37*So*(1-L$6*L$7*U)*(1-(L$7*Uo-L$6*L$7*U)*D)</f>
        <v>157.50338505863729</v>
      </c>
      <c r="N38" s="3">
        <f ca="1">M37*So*(1-M$6*M$7*U)*(1-(M$7*Uo-M$6*M$7*U)*D)</f>
        <v>113.72997282162824</v>
      </c>
      <c r="O38" s="3">
        <f ca="1">N37*So*(1-N$6*N$7*U)*(1-(N$7*Uo-N$6*N$7*U)*D)</f>
        <v>84.753245560792521</v>
      </c>
      <c r="P38" s="3">
        <f ca="1">O37*So*(1-O$6*O$7*U)*(1-(O$7*Uo-O$6*O$7*U)*D)</f>
        <v>64.950923545800379</v>
      </c>
      <c r="Q38" s="3">
        <f ca="1">P37*So*(1-P$6*P$7*U)*(1-(P$7*Uo-P$6*P$7*U)*D)</f>
        <v>50.817217077432794</v>
      </c>
      <c r="R38" s="3">
        <f ca="1">Q37*So*(1-Q$6*Q$7*U)*(1-(Q$7*Uo-Q$6*Q$7*U)*D)</f>
        <v>40.313826829256421</v>
      </c>
      <c r="S38" s="3">
        <f ca="1">R37*So*(1-R$6*R$7*U)*(1-(R$7*Uo-R$6*R$7*U)*D)</f>
        <v>32.264608869836586</v>
      </c>
      <c r="T38" s="3">
        <f ca="1">S37*So*(1-S$6*S$7*U)*(1-(S$7*Uo-S$6*S$7*U)*D)</f>
        <v>25.964554649401219</v>
      </c>
      <c r="U38" s="3">
        <f ca="1">T37*So*(1-T$6*T$7*U)*(1-(T$7*Uo-T$6*T$7*U)*D)</f>
        <v>20.96484865630223</v>
      </c>
      <c r="V38" s="3">
        <f ca="1">U37*So*(1-U$6*U$7*U)*(1-(U$7*Uo-U$6*U$7*U)*D)</f>
        <v>16.961656137639725</v>
      </c>
      <c r="W38" s="3">
        <f ca="1">V37*So*(1-V$6*V$7*U)*(1-(V$7*Uo-V$6*V$7*U)*D)</f>
        <v>13.737982261218436</v>
      </c>
      <c r="X38" s="3">
        <f ca="1">W37*So*(1-W$6*W$7*U)*(1-(W$7*Uo-W$6*W$7*U)*D)</f>
        <v>11.132584919290139</v>
      </c>
      <c r="Y38" s="3">
        <f>X37*So*(1-X$6*X$7*U)*(1-(X$7*Uo-X$6*X$7*U)*D)</f>
        <v>8.9847004978478946</v>
      </c>
      <c r="Z38" s="3">
        <f>Y37*So*(1-Y$6*Y$7*U)*(1-(Y$7*Uo-Y$6*Y$7*U)*D)</f>
        <v>7.255919224637851</v>
      </c>
      <c r="AA38" s="3">
        <f>Z37*So*(1-Z$6*Z$7*U)*(1-(Z$7*Uo-Z$6*Z$7*U)*D)</f>
        <v>5.8662288579731801</v>
      </c>
      <c r="AB38" s="3">
        <f>AA37*So*(1-AA$6*AA$7*U)*(1-(AA$7*Uo-AA$6*AA$7*U)*D)</f>
        <v>4.780825572473578</v>
      </c>
      <c r="AC38" s="3">
        <f>AB37*So*(1-AB$6*AB$7*U)*(1-(AB$7*Uo-AB$6*AB$7*U)*D)</f>
        <v>4.1035792771493043</v>
      </c>
      <c r="AD38" s="3">
        <f>AC37*So*(1-AC$6*AC$7*U)*(1-(AC$7*Uo-AC$6*AC$7*U)*D)</f>
        <v>3.8803865494348826</v>
      </c>
      <c r="AE38" s="3">
        <f>AD37*So*(1-AD$6*AD$7*U)*(1-(AD$7*Uo-AD$6*AD$7*U)*D)</f>
        <v>3.830242399291893</v>
      </c>
      <c r="AF38" s="3">
        <f>AE37*So*(1-AE$6*AE$7*U)*(1-(AE$7*Uo-AE$6*AE$7*U)*D)</f>
        <v>3.7592627054013059</v>
      </c>
      <c r="AG38" s="3">
        <f>AF37*So*(1-AF$6*AF$7*U)*(1-(AF$7*Uo-AF$6*AF$7*U)*D)</f>
        <v>3.5962066821691372</v>
      </c>
      <c r="AH38" s="3">
        <f>AG37*So*(1-AG$6*AG$7*U)*(1-(AG$7*Uo-AG$6*AG$7*U)*D)</f>
        <v>3.3345883411023531</v>
      </c>
      <c r="AI38" s="3">
        <f>AH37*So*(1-AH$6*AH$7*U)*(1-(AH$7*Uo-AH$6*AH$7*U)*D)</f>
        <v>3.0074034706896908</v>
      </c>
      <c r="AJ38" s="3">
        <f>AI37*So*(1-AI$6*AI$7*U)*(1-(AI$7*Uo-AI$6*AI$7*U)*D)</f>
        <v>2.6569782410195883</v>
      </c>
      <c r="AK38" s="3">
        <f>AJ37*So*(1-AJ$6*AJ$7*U)*(1-(AJ$7*Uo-AJ$6*AJ$7*U)*D)</f>
        <v>2.3150149429825495</v>
      </c>
      <c r="AL38" s="3">
        <f>AK37*So*(1-AK$6*AK$7*U)*(1-(AK$7*Uo-AK$6*AK$7*U)*D)</f>
        <v>1.9990543293906651</v>
      </c>
      <c r="AM38" s="3">
        <f>AL37*So*(1-AL$6*AL$7*U)*(1-(AL$7*Uo-AL$6*AL$7*U)*D)</f>
        <v>1.7163242384962294</v>
      </c>
      <c r="AN38" s="3">
        <f>AM37*So*(1-AM$6*AM$7*U)*(1-(AM$7*Uo-AM$6*AM$7*U)*D)</f>
        <v>1.4681066150608493</v>
      </c>
      <c r="AO38" s="14">
        <f ca="1">SUMPRODUCT(F38:AN38, fec)</f>
        <v>4225.4278154242093</v>
      </c>
      <c r="AP38" s="15">
        <f ca="1">SUMPRODUCT(F38:AN38, fec)/SUMPRODUCT($F$19:$AN$19, fec)</f>
        <v>0.31021997309133531</v>
      </c>
      <c r="AQ38" s="14">
        <f ca="1">SUMPRODUCT(F38:AN38,Vul_Ret,Vul_Cap)</f>
        <v>1046.8571124627808</v>
      </c>
      <c r="AR38" s="12">
        <f ca="1">AQ38*U</f>
        <v>209.37142249255618</v>
      </c>
      <c r="AS38" s="14">
        <f ca="1">SUMPRODUCT(F38:AN38,Vul_Ret,Vul_Cap,Wt)</f>
        <v>2381.7873783558953</v>
      </c>
      <c r="AT38" s="12">
        <f ca="1">AS38*U</f>
        <v>476.35747567117909</v>
      </c>
      <c r="AU38" s="12">
        <f ca="1">SUMPRODUCT(F38:AN38, Vul_Cap,trophyvul)*Uo</f>
        <v>76.552703268881274</v>
      </c>
      <c r="AY38">
        <v>50</v>
      </c>
      <c r="AZ38" s="2">
        <v>111.26641976055014</v>
      </c>
      <c r="BA38" s="2">
        <v>156.44148194005936</v>
      </c>
      <c r="BB38" s="2">
        <v>191.5878813037375</v>
      </c>
      <c r="BC38" s="2">
        <v>217.23909498691637</v>
      </c>
      <c r="BD38" s="2">
        <v>234.83594764487822</v>
      </c>
      <c r="BE38" s="2">
        <v>246.17706361554468</v>
      </c>
      <c r="BF38" s="2">
        <v>253.07888422507705</v>
      </c>
      <c r="BG38" s="2">
        <v>257.11019792663217</v>
      </c>
      <c r="BH38" s="2">
        <v>259.43148161139067</v>
      </c>
      <c r="BI38" s="2">
        <v>260.78747372655744</v>
      </c>
      <c r="BJ38" s="2">
        <v>261.60775722391708</v>
      </c>
      <c r="BK38" s="2">
        <v>262.12609176033186</v>
      </c>
      <c r="BL38" s="2">
        <v>262.46812997010949</v>
      </c>
      <c r="BM38" s="2">
        <v>262.70279253033323</v>
      </c>
      <c r="BN38" s="2">
        <v>262.86930252075933</v>
      </c>
    </row>
    <row r="39" spans="1:66" x14ac:dyDescent="0.15">
      <c r="A39" t="s">
        <v>22</v>
      </c>
      <c r="B39" s="2">
        <f>SUMPRODUCT(fec,launfished)</f>
        <v>13.620747153440547</v>
      </c>
      <c r="D39" s="3">
        <v>2020</v>
      </c>
      <c r="E39" s="2">
        <f ca="1">EXP((_xlfn.NORM.INV(RAND(),0,sig_rec))-0.5*sig_rec*sig_rec)</f>
        <v>0.99999999371822224</v>
      </c>
      <c r="F39" s="3">
        <f ca="1">bha*AO38/(1+bhb*AO38)*E39</f>
        <v>890.05280545880055</v>
      </c>
      <c r="G39" s="3">
        <f ca="1">F38*So*(1-F$6*F$7*U)*(1-(F$7*Uo-F$6*F$7*U)*D)</f>
        <v>757.38167267963058</v>
      </c>
      <c r="H39" s="3">
        <f ca="1">G38*So*(1-G$6*G$7*U)*(1-(G$7*Uo-G$6*G$7*U)*D)</f>
        <v>644.33308779309777</v>
      </c>
      <c r="I39" s="3">
        <f ca="1">H38*So*(1-H$6*H$7*U)*(1-(H$7*Uo-H$6*H$7*U)*D)</f>
        <v>544.21238466918624</v>
      </c>
      <c r="J39" s="3">
        <f ca="1">I38*So*(1-I$6*I$7*U)*(1-(I$7*Uo-I$6*I$7*U)*D)</f>
        <v>436.74324699762906</v>
      </c>
      <c r="K39" s="3">
        <f ca="1">J38*So*(1-J$6*J$7*U)*(1-(J$7*Uo-J$6*J$7*U)*D)</f>
        <v>318.36736164700545</v>
      </c>
      <c r="L39" s="3">
        <f ca="1">K38*So*(1-K$6*K$7*U)*(1-(K$7*Uo-K$6*K$7*U)*D)</f>
        <v>222.46906275428785</v>
      </c>
      <c r="M39" s="3">
        <f ca="1">L38*So*(1-L$6*L$7*U)*(1-(L$7*Uo-L$6*L$7*U)*D)</f>
        <v>156.43751612032935</v>
      </c>
      <c r="N39" s="3">
        <f ca="1">M38*So*(1-M$6*M$7*U)*(1-(M$7*Uo-M$6*M$7*U)*D)</f>
        <v>112.92061313724304</v>
      </c>
      <c r="O39" s="3">
        <f ca="1">N38*So*(1-N$6*N$7*U)*(1-(N$7*Uo-N$6*N$7*U)*D)</f>
        <v>84.127881824330842</v>
      </c>
      <c r="P39" s="3">
        <f ca="1">O38*So*(1-O$6*O$7*U)*(1-(O$7*Uo-O$6*O$7*U)*D)</f>
        <v>64.461488182512539</v>
      </c>
      <c r="Q39" s="3">
        <f ca="1">P38*So*(1-P$6*P$7*U)*(1-(P$7*Uo-P$6*P$7*U)*D)</f>
        <v>50.432236118632595</v>
      </c>
      <c r="R39" s="3">
        <f ca="1">Q38*So*(1-Q$6*Q$7*U)*(1-(Q$7*Uo-Q$6*Q$7*U)*D)</f>
        <v>40.011598178752813</v>
      </c>
      <c r="S39" s="3">
        <f ca="1">R38*So*(1-R$6*R$7*U)*(1-(R$7*Uo-R$6*R$7*U)*D)</f>
        <v>32.028923509575499</v>
      </c>
      <c r="T39" s="3">
        <f ca="1">S38*So*(1-S$6*S$7*U)*(1-(S$7*Uo-S$6*S$7*U)*D)</f>
        <v>25.782578455534718</v>
      </c>
      <c r="U39" s="3">
        <f ca="1">T38*So*(1-T$6*T$7*U)*(1-(T$7*Uo-T$6*T$7*U)*D)</f>
        <v>20.826227924965107</v>
      </c>
      <c r="V39" s="3">
        <f ca="1">U38*So*(1-U$6*U$7*U)*(1-(U$7*Uo-U$6*U$7*U)*D)</f>
        <v>16.857774602070283</v>
      </c>
      <c r="W39" s="3">
        <f ca="1">V38*So*(1-V$6*V$7*U)*(1-(V$7*Uo-V$6*V$7*U)*D)</f>
        <v>13.661794162226624</v>
      </c>
      <c r="X39" s="3">
        <f ca="1">W38*So*(1-W$6*W$7*U)*(1-(W$7*Uo-W$6*W$7*U)*D)</f>
        <v>11.078217182826876</v>
      </c>
      <c r="Y39" s="3">
        <f ca="1">X38*So*(1-X$6*X$7*U)*(1-(X$7*Uo-X$6*X$7*U)*D)</f>
        <v>8.9847004440165001</v>
      </c>
      <c r="Z39" s="3">
        <f>Y38*So*(1-Y$6*Y$7*U)*(1-(Y$7*Uo-Y$6*Y$7*U)*D)</f>
        <v>7.2555992370172309</v>
      </c>
      <c r="AA39" s="3">
        <f>Z38*So*(1-Z$6*Z$7*U)*(1-(Z$7*Uo-Z$6*Z$7*U)*D)</f>
        <v>5.8621448867689274</v>
      </c>
      <c r="AB39" s="3">
        <f>AA38*So*(1-AA$6*AA$7*U)*(1-(AA$7*Uo-AA$6*AA$7*U)*D)</f>
        <v>4.7410013987169988</v>
      </c>
      <c r="AC39" s="3">
        <f>AB38*So*(1-AB$6*AB$7*U)*(1-(AB$7*Uo-AB$6*AB$7*U)*D)</f>
        <v>3.864799805937277</v>
      </c>
      <c r="AD39" s="3">
        <f>AC38*So*(1-AC$6*AC$7*U)*(1-(AC$7*Uo-AC$6*AC$7*U)*D)</f>
        <v>3.3179910258498855</v>
      </c>
      <c r="AE39" s="3">
        <f>AD38*So*(1-AD$6*AD$7*U)*(1-(AD$7*Uo-AD$6*AD$7*U)*D)</f>
        <v>3.1380314388641981</v>
      </c>
      <c r="AF39" s="3">
        <f>AE38*So*(1-AE$6*AE$7*U)*(1-(AE$7*Uo-AE$6*AE$7*U)*D)</f>
        <v>3.0978803968077187</v>
      </c>
      <c r="AG39" s="3">
        <f>AF38*So*(1-AF$6*AF$7*U)*(1-(AF$7*Uo-AF$6*AF$7*U)*D)</f>
        <v>3.0407909827571564</v>
      </c>
      <c r="AH39" s="3">
        <f>AG38*So*(1-AG$6*AG$7*U)*(1-(AG$7*Uo-AG$6*AG$7*U)*D)</f>
        <v>2.9091481326538493</v>
      </c>
      <c r="AI39" s="3">
        <f>AH38*So*(1-AH$6*AH$7*U)*(1-(AH$7*Uo-AH$6*AH$7*U)*D)</f>
        <v>2.6977038734531069</v>
      </c>
      <c r="AJ39" s="3">
        <f>AI38*So*(1-AI$6*AI$7*U)*(1-(AI$7*Uo-AI$6*AI$7*U)*D)</f>
        <v>2.4331533505790173</v>
      </c>
      <c r="AK39" s="3">
        <f>AJ38*So*(1-AJ$6*AJ$7*U)*(1-(AJ$7*Uo-AJ$6*AJ$7*U)*D)</f>
        <v>2.1497472840143015</v>
      </c>
      <c r="AL39" s="3">
        <f>AK38*So*(1-AK$6*AK$7*U)*(1-(AK$7*Uo-AK$6*AK$7*U)*D)</f>
        <v>1.8731454564631753</v>
      </c>
      <c r="AM39" s="3">
        <f>AL38*So*(1-AL$6*AL$7*U)*(1-(AL$7*Uo-AL$6*AL$7*U)*D)</f>
        <v>1.6175505756334676</v>
      </c>
      <c r="AN39" s="3">
        <f>AM38*So*(1-AM$6*AM$7*U)*(1-(AM$7*Uo-AM$6*AM$7*U)*D)</f>
        <v>1.3888198791507269</v>
      </c>
      <c r="AO39" s="14">
        <f ca="1">SUMPRODUCT(F39:AN39, fec)</f>
        <v>4140.8916112809666</v>
      </c>
      <c r="AP39" s="15">
        <f ca="1">SUMPRODUCT(F39:AN39, fec)/SUMPRODUCT($F$19:$AN$19, fec)</f>
        <v>0.30401354379704437</v>
      </c>
      <c r="AQ39" s="14">
        <f ca="1">SUMPRODUCT(F39:AN39,Vul_Ret,Vul_Cap)</f>
        <v>1040.5567417052926</v>
      </c>
      <c r="AR39" s="12">
        <f ca="1">AQ39*U</f>
        <v>208.11134834105852</v>
      </c>
      <c r="AS39" s="14">
        <f ca="1">SUMPRODUCT(F39:AN39,Vul_Ret,Vul_Cap,Wt)</f>
        <v>2366.1930722057796</v>
      </c>
      <c r="AT39" s="12">
        <f ca="1">AS39*U</f>
        <v>473.23861444115596</v>
      </c>
      <c r="AU39" s="12">
        <f ca="1">SUMPRODUCT(F39:AN39, Vul_Cap,trophyvul)*Uo</f>
        <v>75.006254048457578</v>
      </c>
    </row>
    <row r="40" spans="1:66" x14ac:dyDescent="0.15">
      <c r="A40" t="s">
        <v>27</v>
      </c>
      <c r="B40" s="2">
        <f>SUMPRODUCT(fec,lafished)</f>
        <v>4.1301285229767446</v>
      </c>
      <c r="D40" s="3">
        <v>2021</v>
      </c>
      <c r="E40" s="2">
        <f ca="1">EXP((_xlfn.NORM.INV(RAND(),0,sig_rec))-0.5*sig_rec*sig_rec)</f>
        <v>1.0000000067655967</v>
      </c>
      <c r="F40" s="3">
        <f ca="1">bha*AO39/(1+bhb*AO39)*E40</f>
        <v>887.16594686215967</v>
      </c>
      <c r="G40" s="3">
        <f ca="1">F39*So*(1-F$6*F$7*U)*(1-(F$7*Uo-F$6*F$7*U)*D)</f>
        <v>754.63688893517929</v>
      </c>
      <c r="H40" s="3">
        <f ca="1">G39*So*(1-G$6*G$7*U)*(1-(G$7*Uo-G$6*G$7*U)*D)</f>
        <v>641.73207738551207</v>
      </c>
      <c r="I40" s="3">
        <f ca="1">H39*So*(1-H$6*H$7*U)*(1-(H$7*Uo-H$6*H$7*U)*D)</f>
        <v>541.77508495811196</v>
      </c>
      <c r="J40" s="3">
        <f ca="1">I39*So*(1-I$6*I$7*U)*(1-(I$7*Uo-I$6*I$7*U)*D)</f>
        <v>434.58427323329585</v>
      </c>
      <c r="K40" s="3">
        <f ca="1">J39*So*(1-J$6*J$7*U)*(1-(J$7*Uo-J$6*J$7*U)*D)</f>
        <v>316.64149370914174</v>
      </c>
      <c r="L40" s="3">
        <f ca="1">K39*So*(1-K$6*K$7*U)*(1-(K$7*Uo-K$6*K$7*U)*D)</f>
        <v>221.15714750847252</v>
      </c>
      <c r="M40" s="3">
        <f ca="1">L39*So*(1-L$6*L$7*U)*(1-(L$7*Uo-L$6*L$7*U)*D)</f>
        <v>155.44365732097165</v>
      </c>
      <c r="N40" s="3">
        <f ca="1">M39*So*(1-M$6*M$7*U)*(1-(M$7*Uo-M$6*M$7*U)*D)</f>
        <v>112.15644813854877</v>
      </c>
      <c r="O40" s="3">
        <f ca="1">N39*So*(1-N$6*N$7*U)*(1-(N$7*Uo-N$6*N$7*U)*D)</f>
        <v>83.529185507150444</v>
      </c>
      <c r="P40" s="3">
        <f ca="1">O39*So*(1-O$6*O$7*U)*(1-(O$7*Uo-O$6*O$7*U)*D)</f>
        <v>63.985850030357263</v>
      </c>
      <c r="Q40" s="3">
        <f ca="1">P39*So*(1-P$6*P$7*U)*(1-(P$7*Uo-P$6*P$7*U)*D)</f>
        <v>50.052205805611166</v>
      </c>
      <c r="R40" s="3">
        <f ca="1">Q39*So*(1-Q$6*Q$7*U)*(1-(Q$7*Uo-Q$6*Q$7*U)*D)</f>
        <v>39.708478403293391</v>
      </c>
      <c r="S40" s="3">
        <f ca="1">R39*So*(1-R$6*R$7*U)*(1-(R$7*Uo-R$6*R$7*U)*D)</f>
        <v>31.788805934769691</v>
      </c>
      <c r="T40" s="3">
        <f ca="1">S39*So*(1-S$6*S$7*U)*(1-(S$7*Uo-S$6*S$7*U)*D)</f>
        <v>25.594242799080096</v>
      </c>
      <c r="U40" s="3">
        <f ca="1">T39*So*(1-T$6*T$7*U)*(1-(T$7*Uo-T$6*T$7*U)*D)</f>
        <v>20.68026440887342</v>
      </c>
      <c r="V40" s="3">
        <f ca="1">U39*So*(1-U$6*U$7*U)*(1-(U$7*Uo-U$6*U$7*U)*D)</f>
        <v>16.746310070064091</v>
      </c>
      <c r="W40" s="3">
        <f ca="1">V39*So*(1-V$6*V$7*U)*(1-(V$7*Uo-V$6*V$7*U)*D)</f>
        <v>13.578122606531284</v>
      </c>
      <c r="X40" s="3">
        <f ca="1">W39*So*(1-W$6*W$7*U)*(1-(W$7*Uo-W$6*W$7*U)*D)</f>
        <v>11.016779608419705</v>
      </c>
      <c r="Y40" s="3">
        <f ca="1">X39*So*(1-X$6*X$7*U)*(1-(X$7*Uo-X$6*X$7*U)*D)</f>
        <v>8.9408222405729099</v>
      </c>
      <c r="Z40" s="3">
        <f ca="1">Y39*So*(1-Y$6*Y$7*U)*(1-(Y$7*Uo-Y$6*Y$7*U)*D)</f>
        <v>7.2555991935456623</v>
      </c>
      <c r="AA40" s="3">
        <f>Z39*So*(1-Z$6*Z$7*U)*(1-(Z$7*Uo-Z$6*Z$7*U)*D)</f>
        <v>5.8618863649006459</v>
      </c>
      <c r="AB40" s="3">
        <f>AA39*So*(1-AA$6*AA$7*U)*(1-(AA$7*Uo-AA$6*AA$7*U)*D)</f>
        <v>4.7377007922012186</v>
      </c>
      <c r="AC40" s="3">
        <f>AB39*So*(1-AB$6*AB$7*U)*(1-(AB$7*Uo-AB$6*AB$7*U)*D)</f>
        <v>3.8326061070304993</v>
      </c>
      <c r="AD40" s="3">
        <f>AC39*So*(1-AC$6*AC$7*U)*(1-(AC$7*Uo-AC$6*AC$7*U)*D)</f>
        <v>3.1249234404250306</v>
      </c>
      <c r="AE40" s="3">
        <f>AD39*So*(1-AD$6*AD$7*U)*(1-(AD$7*Uo-AD$6*AD$7*U)*D)</f>
        <v>2.683227565177122</v>
      </c>
      <c r="AF40" s="3">
        <f>AE39*So*(1-AE$6*AE$7*U)*(1-(AE$7*Uo-AE$6*AE$7*U)*D)</f>
        <v>2.5380237242480819</v>
      </c>
      <c r="AG40" s="3">
        <f>AF39*So*(1-AF$6*AF$7*U)*(1-(AF$7*Uo-AF$6*AF$7*U)*D)</f>
        <v>2.5058123133396379</v>
      </c>
      <c r="AH40" s="3">
        <f>AG39*So*(1-AG$6*AG$7*U)*(1-(AG$7*Uo-AG$6*AG$7*U)*D)</f>
        <v>2.4598451065506901</v>
      </c>
      <c r="AI40" s="3">
        <f>AH39*So*(1-AH$6*AH$7*U)*(1-(AH$7*Uo-AH$6*AH$7*U)*D)</f>
        <v>2.3535199500262012</v>
      </c>
      <c r="AJ40" s="3">
        <f>AI39*So*(1-AI$6*AI$7*U)*(1-(AI$7*Uo-AI$6*AI$7*U)*D)</f>
        <v>2.182589493739298</v>
      </c>
      <c r="AK40" s="3">
        <f>AJ39*So*(1-AJ$6*AJ$7*U)*(1-(AJ$7*Uo-AJ$6*AJ$7*U)*D)</f>
        <v>1.9686517285856002</v>
      </c>
      <c r="AL40" s="3">
        <f>AK39*So*(1-AK$6*AK$7*U)*(1-(AK$7*Uo-AK$6*AK$7*U)*D)</f>
        <v>1.7394226200577032</v>
      </c>
      <c r="AM40" s="3">
        <f>AL39*So*(1-AL$6*AL$7*U)*(1-(AL$7*Uo-AL$6*AL$7*U)*D)</f>
        <v>1.5156704181575569</v>
      </c>
      <c r="AN40" s="3">
        <f>AM39*So*(1-AM$6*AM$7*U)*(1-(AM$7*Uo-AM$6*AM$7*U)*D)</f>
        <v>1.3088939400749462</v>
      </c>
      <c r="AO40" s="14">
        <f ca="1">SUMPRODUCT(F40:AN40, fec)</f>
        <v>4068.0255788931936</v>
      </c>
      <c r="AP40" s="15">
        <f ca="1">SUMPRODUCT(F40:AN40, fec)/SUMPRODUCT($F$19:$AN$19, fec)</f>
        <v>0.29866390830591294</v>
      </c>
      <c r="AQ40" s="14">
        <f ca="1">SUMPRODUCT(F40:AN40,Vul_Ret,Vul_Cap)</f>
        <v>1034.755694890089</v>
      </c>
      <c r="AR40" s="12">
        <f ca="1">AQ40*U</f>
        <v>206.95113897801781</v>
      </c>
      <c r="AS40" s="14">
        <f ca="1">SUMPRODUCT(F40:AN40,Vul_Ret,Vul_Cap,Wt)</f>
        <v>2351.6981071243363</v>
      </c>
      <c r="AT40" s="12">
        <f ca="1">AS40*U</f>
        <v>470.33962142486729</v>
      </c>
      <c r="AU40" s="12">
        <f ca="1">SUMPRODUCT(F40:AN40, Vul_Cap,trophyvul)*Uo</f>
        <v>73.680242800439558</v>
      </c>
    </row>
    <row r="41" spans="1:66" x14ac:dyDescent="0.15">
      <c r="A41" t="s">
        <v>23</v>
      </c>
      <c r="B41">
        <f>Ro*epro</f>
        <v>13620.747153440547</v>
      </c>
      <c r="D41" s="3">
        <v>2022</v>
      </c>
      <c r="E41" s="2">
        <f ca="1">EXP((_xlfn.NORM.INV(RAND(),0,sig_rec))-0.5*sig_rec*sig_rec)</f>
        <v>1.0000000126846944</v>
      </c>
      <c r="F41" s="3">
        <f ca="1">bha*AO40/(1+bhb*AO40)*E41</f>
        <v>884.597175024178</v>
      </c>
      <c r="G41" s="3">
        <f ca="1">F40*So*(1-F$6*F$7*U)*(1-(F$7*Uo-F$6*F$7*U)*D)</f>
        <v>752.18924765277029</v>
      </c>
      <c r="H41" s="3">
        <f ca="1">G40*So*(1-G$6*G$7*U)*(1-(G$7*Uo-G$6*G$7*U)*D)</f>
        <v>639.40641274661391</v>
      </c>
      <c r="I41" s="3">
        <f ca="1">H40*So*(1-H$6*H$7*U)*(1-(H$7*Uo-H$6*H$7*U)*D)</f>
        <v>539.58807537992448</v>
      </c>
      <c r="J41" s="3">
        <f ca="1">I40*So*(1-I$6*I$7*U)*(1-(I$7*Uo-I$6*I$7*U)*D)</f>
        <v>432.6379519928617</v>
      </c>
      <c r="K41" s="3">
        <f ca="1">J40*So*(1-J$6*J$7*U)*(1-(J$7*Uo-J$6*J$7*U)*D)</f>
        <v>315.07622468136202</v>
      </c>
      <c r="L41" s="3">
        <f ca="1">K40*So*(1-K$6*K$7*U)*(1-(K$7*Uo-K$6*K$7*U)*D)</f>
        <v>219.95825567439857</v>
      </c>
      <c r="M41" s="3">
        <f ca="1">L40*So*(1-L$6*L$7*U)*(1-(L$7*Uo-L$6*L$7*U)*D)</f>
        <v>154.52699546525145</v>
      </c>
      <c r="N41" s="3">
        <f ca="1">M40*So*(1-M$6*M$7*U)*(1-(M$7*Uo-M$6*M$7*U)*D)</f>
        <v>111.44391015116815</v>
      </c>
      <c r="O41" s="3">
        <f ca="1">N40*So*(1-N$6*N$7*U)*(1-(N$7*Uo-N$6*N$7*U)*D)</f>
        <v>82.963920422586781</v>
      </c>
      <c r="P41" s="3">
        <f ca="1">O40*So*(1-O$6*O$7*U)*(1-(O$7*Uo-O$6*O$7*U)*D)</f>
        <v>63.530494541378907</v>
      </c>
      <c r="Q41" s="3">
        <f ca="1">P40*So*(1-P$6*P$7*U)*(1-(P$7*Uo-P$6*P$7*U)*D)</f>
        <v>49.68288856904239</v>
      </c>
      <c r="R41" s="3">
        <f ca="1">Q40*So*(1-Q$6*Q$7*U)*(1-(Q$7*Uo-Q$6*Q$7*U)*D)</f>
        <v>39.409256583310807</v>
      </c>
      <c r="S41" s="3">
        <f ca="1">R40*So*(1-R$6*R$7*U)*(1-(R$7*Uo-R$6*R$7*U)*D)</f>
        <v>31.547980370291558</v>
      </c>
      <c r="T41" s="3">
        <f ca="1">S40*So*(1-S$6*S$7*U)*(1-(S$7*Uo-S$6*S$7*U)*D)</f>
        <v>25.402365369666366</v>
      </c>
      <c r="U41" s="3">
        <f ca="1">T40*So*(1-T$6*T$7*U)*(1-(T$7*Uo-T$6*T$7*U)*D)</f>
        <v>20.529199953477022</v>
      </c>
      <c r="V41" s="3">
        <f ca="1">U40*So*(1-U$6*U$7*U)*(1-(U$7*Uo-U$6*U$7*U)*D)</f>
        <v>16.628941225922226</v>
      </c>
      <c r="W41" s="3">
        <f ca="1">V40*So*(1-V$6*V$7*U)*(1-(V$7*Uo-V$6*V$7*U)*D)</f>
        <v>13.488343313736976</v>
      </c>
      <c r="X41" s="3">
        <f ca="1">W40*So*(1-W$6*W$7*U)*(1-(W$7*Uo-W$6*W$7*U)*D)</f>
        <v>10.949307424485195</v>
      </c>
      <c r="Y41" s="3">
        <f ca="1">X40*So*(1-X$6*X$7*U)*(1-(X$7*Uo-X$6*X$7*U)*D)</f>
        <v>8.891238230564694</v>
      </c>
      <c r="Z41" s="3">
        <f ca="1">Y40*So*(1-Y$6*Y$7*U)*(1-(Y$7*Uo-Y$6*Y$7*U)*D)</f>
        <v>7.2201653291109764</v>
      </c>
      <c r="AA41" s="3">
        <f ca="1">Z40*So*(1-Z$6*Z$7*U)*(1-(Z$7*Uo-Z$6*Z$7*U)*D)</f>
        <v>5.8618863297794404</v>
      </c>
      <c r="AB41" s="3">
        <f>AA40*So*(1-AA$6*AA$7*U)*(1-(AA$7*Uo-AA$6*AA$7*U)*D)</f>
        <v>4.7374918585627954</v>
      </c>
      <c r="AC41" s="3">
        <f>AB40*So*(1-AB$6*AB$7*U)*(1-(AB$7*Uo-AB$6*AB$7*U)*D)</f>
        <v>3.829937910245595</v>
      </c>
      <c r="AD41" s="3">
        <f>AC40*So*(1-AC$6*AC$7*U)*(1-(AC$7*Uo-AC$6*AC$7*U)*D)</f>
        <v>3.0988928956622139</v>
      </c>
      <c r="AE41" s="3">
        <f>AD40*So*(1-AD$6*AD$7*U)*(1-(AD$7*Uo-AD$6*AD$7*U)*D)</f>
        <v>2.5270956579121027</v>
      </c>
      <c r="AF41" s="3">
        <f>AE40*So*(1-AE$6*AE$7*U)*(1-(AE$7*Uo-AE$6*AE$7*U)*D)</f>
        <v>2.1701806851370637</v>
      </c>
      <c r="AG41" s="3">
        <f>AF40*So*(1-AF$6*AF$7*U)*(1-(AF$7*Uo-AF$6*AF$7*U)*D)</f>
        <v>2.0529556616590434</v>
      </c>
      <c r="AH41" s="3">
        <f>AG40*So*(1-AG$6*AG$7*U)*(1-(AG$7*Uo-AG$6*AG$7*U)*D)</f>
        <v>2.0270745973187578</v>
      </c>
      <c r="AI41" s="3">
        <f>AH40*So*(1-AH$6*AH$7*U)*(1-(AH$7*Uo-AH$6*AH$7*U)*D)</f>
        <v>1.9900308503576043</v>
      </c>
      <c r="AJ41" s="3">
        <f>AI40*So*(1-AI$6*AI$7*U)*(1-(AI$7*Uo-AI$6*AI$7*U)*D)</f>
        <v>1.9041259371651766</v>
      </c>
      <c r="AK41" s="3">
        <f>AJ40*So*(1-AJ$6*AJ$7*U)*(1-(AJ$7*Uo-AJ$6*AJ$7*U)*D)</f>
        <v>1.7659218144307016</v>
      </c>
      <c r="AL41" s="3">
        <f>AK40*So*(1-AK$6*AK$7*U)*(1-(AK$7*Uo-AK$6*AK$7*U)*D)</f>
        <v>1.5928929754585563</v>
      </c>
      <c r="AM41" s="3">
        <f>AL40*So*(1-AL$6*AL$7*U)*(1-(AL$7*Uo-AL$6*AL$7*U)*D)</f>
        <v>1.4074675305107045</v>
      </c>
      <c r="AN41" s="3">
        <f>AM40*So*(1-AM$6*AM$7*U)*(1-(AM$7*Uo-AM$6*AM$7*U)*D)</f>
        <v>1.2264542793046</v>
      </c>
      <c r="AO41" s="14">
        <f ca="1">SUMPRODUCT(F41:AN41, fec)</f>
        <v>4005.0972807376565</v>
      </c>
      <c r="AP41" s="15">
        <f ca="1">SUMPRODUCT(F41:AN41, fec)/SUMPRODUCT($F$19:$AN$19, fec)</f>
        <v>0.29404387553923456</v>
      </c>
      <c r="AQ41" s="14">
        <f ca="1">SUMPRODUCT(F41:AN41,Vul_Ret,Vul_Cap)</f>
        <v>1029.4566164978726</v>
      </c>
      <c r="AR41" s="12">
        <f ca="1">AQ41*U</f>
        <v>205.89132329957454</v>
      </c>
      <c r="AS41" s="14">
        <f ca="1">SUMPRODUCT(F41:AN41,Vul_Ret,Vul_Cap,Wt)</f>
        <v>2338.3352065486897</v>
      </c>
      <c r="AT41" s="12">
        <f ca="1">AS41*U</f>
        <v>467.66704130973795</v>
      </c>
      <c r="AU41" s="12">
        <f ca="1">SUMPRODUCT(F41:AN41, Vul_Cap,trophyvul)*Uo</f>
        <v>72.538248670071809</v>
      </c>
    </row>
    <row r="42" spans="1:66" x14ac:dyDescent="0.15">
      <c r="A42" t="s">
        <v>26</v>
      </c>
      <c r="B42">
        <v>18</v>
      </c>
      <c r="D42" s="3">
        <v>2023</v>
      </c>
      <c r="E42" s="2">
        <f ca="1">EXP((_xlfn.NORM.INV(RAND(),0,sig_rec))-0.5*sig_rec*sig_rec)</f>
        <v>0.99999999890131575</v>
      </c>
      <c r="F42" s="3">
        <f ca="1">bha*AO41/(1+bhb*AO41)*E42</f>
        <v>882.31604673584172</v>
      </c>
      <c r="G42" s="3">
        <f ca="1">F41*So*(1-F$6*F$7*U)*(1-(F$7*Uo-F$6*F$7*U)*D)</f>
        <v>750.01129823638769</v>
      </c>
      <c r="H42" s="3">
        <f ca="1">G41*So*(1-G$6*G$7*U)*(1-(G$7*Uo-G$6*G$7*U)*D)</f>
        <v>637.33251793041416</v>
      </c>
      <c r="I42" s="3">
        <f ca="1">H41*So*(1-H$6*H$7*U)*(1-(H$7*Uo-H$6*H$7*U)*D)</f>
        <v>537.63258499584572</v>
      </c>
      <c r="J42" s="3">
        <f ca="1">I41*So*(1-I$6*I$7*U)*(1-(I$7*Uo-I$6*I$7*U)*D)</f>
        <v>430.89150153553044</v>
      </c>
      <c r="K42" s="3">
        <f ca="1">J41*So*(1-J$6*J$7*U)*(1-(J$7*Uo-J$6*J$7*U)*D)</f>
        <v>313.66513001866139</v>
      </c>
      <c r="L42" s="3">
        <f ca="1">K41*So*(1-K$6*K$7*U)*(1-(K$7*Uo-K$6*K$7*U)*D)</f>
        <v>218.87092551757507</v>
      </c>
      <c r="M42" s="3">
        <f ca="1">L41*So*(1-L$6*L$7*U)*(1-(L$7*Uo-L$6*L$7*U)*D)</f>
        <v>153.68930536527321</v>
      </c>
      <c r="N42" s="3">
        <f ca="1">M41*So*(1-M$6*M$7*U)*(1-(M$7*Uo-M$6*M$7*U)*D)</f>
        <v>110.78671780734065</v>
      </c>
      <c r="O42" s="3">
        <f ca="1">N41*So*(1-N$6*N$7*U)*(1-(N$7*Uo-N$6*N$7*U)*D)</f>
        <v>82.436844664890799</v>
      </c>
      <c r="P42" s="3">
        <f ca="1">O41*So*(1-O$6*O$7*U)*(1-(O$7*Uo-O$6*O$7*U)*D)</f>
        <v>63.100566125924296</v>
      </c>
      <c r="Q42" s="3">
        <f ca="1">P41*So*(1-P$6*P$7*U)*(1-(P$7*Uo-P$6*P$7*U)*D)</f>
        <v>49.329320147157233</v>
      </c>
      <c r="R42" s="3">
        <f ca="1">Q41*So*(1-Q$6*Q$7*U)*(1-(Q$7*Uo-Q$6*Q$7*U)*D)</f>
        <v>39.118469843699295</v>
      </c>
      <c r="S42" s="3">
        <f ca="1">R41*So*(1-R$6*R$7*U)*(1-(R$7*Uo-R$6*R$7*U)*D)</f>
        <v>31.310251691612432</v>
      </c>
      <c r="T42" s="3">
        <f ca="1">S41*So*(1-S$6*S$7*U)*(1-(S$7*Uo-S$6*S$7*U)*D)</f>
        <v>25.209922187252321</v>
      </c>
      <c r="U42" s="3">
        <f ca="1">T41*So*(1-T$6*T$7*U)*(1-(T$7*Uo-T$6*T$7*U)*D)</f>
        <v>20.375294633991061</v>
      </c>
      <c r="V42" s="3">
        <f ca="1">U41*So*(1-U$6*U$7*U)*(1-(U$7*Uo-U$6*U$7*U)*D)</f>
        <v>16.507470731133253</v>
      </c>
      <c r="W42" s="3">
        <f ca="1">V41*So*(1-V$6*V$7*U)*(1-(V$7*Uo-V$6*V$7*U)*D)</f>
        <v>13.393808382907531</v>
      </c>
      <c r="X42" s="3">
        <f ca="1">W41*So*(1-W$6*W$7*U)*(1-(W$7*Uo-W$6*W$7*U)*D)</f>
        <v>10.876910002128374</v>
      </c>
      <c r="Y42" s="3">
        <f ca="1">X41*So*(1-X$6*X$7*U)*(1-(X$7*Uo-X$6*X$7*U)*D)</f>
        <v>8.8367839088280835</v>
      </c>
      <c r="Z42" s="3">
        <f ca="1">Y41*So*(1-Y$6*Y$7*U)*(1-(Y$7*Uo-Y$6*Y$7*U)*D)</f>
        <v>7.1801237378225355</v>
      </c>
      <c r="AA42" s="3">
        <f ca="1">Z41*So*(1-Z$6*Z$7*U)*(1-(Z$7*Uo-Z$6*Z$7*U)*D)</f>
        <v>5.8332588822040954</v>
      </c>
      <c r="AB42" s="3">
        <f ca="1">AA41*So*(1-AA$6*AA$7*U)*(1-(AA$7*Uo-AA$6*AA$7*U)*D)</f>
        <v>4.7374918301783442</v>
      </c>
      <c r="AC42" s="3">
        <f>AB41*So*(1-AB$6*AB$7*U)*(1-(AB$7*Uo-AB$6*AB$7*U)*D)</f>
        <v>3.8297690091482859</v>
      </c>
      <c r="AD42" s="3">
        <f>AC41*So*(1-AC$6*AC$7*U)*(1-(AC$7*Uo-AC$6*AC$7*U)*D)</f>
        <v>3.0967354978420203</v>
      </c>
      <c r="AE42" s="3">
        <f>AD41*So*(1-AD$6*AD$7*U)*(1-(AD$7*Uo-AD$6*AD$7*U)*D)</f>
        <v>2.5060450056650025</v>
      </c>
      <c r="AF42" s="3">
        <f>AE41*So*(1-AE$6*AE$7*U)*(1-(AE$7*Uo-AE$6*AE$7*U)*D)</f>
        <v>2.0439019997666756</v>
      </c>
      <c r="AG42" s="3">
        <f>AF41*So*(1-AF$6*AF$7*U)*(1-(AF$7*Uo-AF$6*AF$7*U)*D)</f>
        <v>1.7554149245374626</v>
      </c>
      <c r="AH42" s="3">
        <f>AG41*So*(1-AG$6*AG$7*U)*(1-(AG$7*Uo-AG$6*AG$7*U)*D)</f>
        <v>1.6607366198246949</v>
      </c>
      <c r="AI42" s="3">
        <f>AH41*So*(1-AH$6*AH$7*U)*(1-(AH$7*Uo-AH$6*AH$7*U)*D)</f>
        <v>1.6399166654428603</v>
      </c>
      <c r="AJ42" s="3">
        <f>AI41*So*(1-AI$6*AI$7*U)*(1-(AI$7*Uo-AI$6*AI$7*U)*D)</f>
        <v>1.6100434406271347</v>
      </c>
      <c r="AK42" s="3">
        <f>AJ41*So*(1-AJ$6*AJ$7*U)*(1-(AJ$7*Uo-AJ$6*AJ$7*U)*D)</f>
        <v>1.5406183982414656</v>
      </c>
      <c r="AL42" s="3">
        <f>AK41*So*(1-AK$6*AK$7*U)*(1-(AK$7*Uo-AK$6*AK$7*U)*D)</f>
        <v>1.4288583463346611</v>
      </c>
      <c r="AM42" s="3">
        <f>AL41*So*(1-AL$6*AL$7*U)*(1-(AL$7*Uo-AL$6*AL$7*U)*D)</f>
        <v>1.2889019130164749</v>
      </c>
      <c r="AN42" s="3">
        <f>AM41*So*(1-AM$6*AM$7*U)*(1-(AM$7*Uo-AM$6*AM$7*U)*D)</f>
        <v>1.1388983746713794</v>
      </c>
      <c r="AO42" s="14">
        <f ca="1">SUMPRODUCT(F42:AN42, fec)</f>
        <v>3950.6896443081623</v>
      </c>
      <c r="AP42" s="15">
        <f ca="1">SUMPRODUCT(F42:AN42, fec)/SUMPRODUCT($F$19:$AN$19, fec)</f>
        <v>0.29004940770156157</v>
      </c>
      <c r="AQ42" s="14">
        <f ca="1">SUMPRODUCT(F42:AN42,Vul_Ret,Vul_Cap)</f>
        <v>1024.6482067890897</v>
      </c>
      <c r="AR42" s="12">
        <f ca="1">AQ42*U</f>
        <v>204.92964135781796</v>
      </c>
      <c r="AS42" s="14">
        <f ca="1">SUMPRODUCT(F42:AN42,Vul_Ret,Vul_Cap,Wt)</f>
        <v>2326.1057529808709</v>
      </c>
      <c r="AT42" s="12">
        <f ca="1">AS42*U</f>
        <v>465.2211505961742</v>
      </c>
      <c r="AU42" s="12">
        <f ca="1">SUMPRODUCT(F42:AN42, Vul_Cap,trophyvul)*Uo</f>
        <v>71.551348656378522</v>
      </c>
    </row>
    <row r="43" spans="1:66" x14ac:dyDescent="0.15">
      <c r="A43" t="s">
        <v>24</v>
      </c>
      <c r="B43" s="1">
        <f>recK/epro</f>
        <v>1.3215134087158553</v>
      </c>
      <c r="D43" s="3">
        <v>2024</v>
      </c>
      <c r="E43" s="2">
        <f ca="1">EXP((_xlfn.NORM.INV(RAND(),0,sig_rec))-0.5*sig_rec*sig_rec)</f>
        <v>1.0000000032688154</v>
      </c>
      <c r="F43" s="3">
        <f ca="1">bha*AO42/(1+bhb*AO42)*E43</f>
        <v>880.2951043189928</v>
      </c>
      <c r="G43" s="3">
        <f ca="1">F42*So*(1-F$6*F$7*U)*(1-(F$7*Uo-F$6*F$7*U)*D)</f>
        <v>748.0772292191175</v>
      </c>
      <c r="H43" s="3">
        <f ca="1">G42*So*(1-G$6*G$7*U)*(1-(G$7*Uo-G$6*G$7*U)*D)</f>
        <v>635.48713395317736</v>
      </c>
      <c r="I43" s="3">
        <f ca="1">H42*So*(1-H$6*H$7*U)*(1-(H$7*Uo-H$6*H$7*U)*D)</f>
        <v>535.88879042510723</v>
      </c>
      <c r="J43" s="3">
        <f ca="1">I42*So*(1-I$6*I$7*U)*(1-(I$7*Uo-I$6*I$7*U)*D)</f>
        <v>429.32993220833447</v>
      </c>
      <c r="K43" s="3">
        <f ca="1">J42*So*(1-J$6*J$7*U)*(1-(J$7*Uo-J$6*J$7*U)*D)</f>
        <v>312.39894288171098</v>
      </c>
      <c r="L43" s="3">
        <f ca="1">K42*So*(1-K$6*K$7*U)*(1-(K$7*Uo-K$6*K$7*U)*D)</f>
        <v>217.89069416203395</v>
      </c>
      <c r="M43" s="3">
        <f ca="1">L42*So*(1-L$6*L$7*U)*(1-(L$7*Uo-L$6*L$7*U)*D)</f>
        <v>152.9295656774286</v>
      </c>
      <c r="N43" s="3">
        <f ca="1">M42*So*(1-M$6*M$7*U)*(1-(M$7*Uo-M$6*M$7*U)*D)</f>
        <v>110.18614354239185</v>
      </c>
      <c r="O43" s="3">
        <f ca="1">N42*So*(1-N$6*N$7*U)*(1-(N$7*Uo-N$6*N$7*U)*D)</f>
        <v>81.950708965868984</v>
      </c>
      <c r="P43" s="3">
        <f ca="1">O42*So*(1-O$6*O$7*U)*(1-(O$7*Uo-O$6*O$7*U)*D)</f>
        <v>62.699683687721517</v>
      </c>
      <c r="Q43" s="3">
        <f ca="1">P42*So*(1-P$6*P$7*U)*(1-(P$7*Uo-P$6*P$7*U)*D)</f>
        <v>48.995495003823784</v>
      </c>
      <c r="R43" s="3">
        <f ca="1">Q42*So*(1-Q$6*Q$7*U)*(1-(Q$7*Uo-Q$6*Q$7*U)*D)</f>
        <v>38.840083138586962</v>
      </c>
      <c r="S43" s="3">
        <f ca="1">R42*So*(1-R$6*R$7*U)*(1-(R$7*Uo-R$6*R$7*U)*D)</f>
        <v>31.079224598102744</v>
      </c>
      <c r="T43" s="3">
        <f ca="1">S42*So*(1-S$6*S$7*U)*(1-(S$7*Uo-S$6*S$7*U)*D)</f>
        <v>25.019953719514124</v>
      </c>
      <c r="U43" s="3">
        <f ca="1">T42*So*(1-T$6*T$7*U)*(1-(T$7*Uo-T$6*T$7*U)*D)</f>
        <v>20.220935522745805</v>
      </c>
      <c r="V43" s="3">
        <f ca="1">U42*So*(1-U$6*U$7*U)*(1-(U$7*Uo-U$6*U$7*U)*D)</f>
        <v>16.383715905687659</v>
      </c>
      <c r="W43" s="3">
        <f ca="1">V42*So*(1-V$6*V$7*U)*(1-(V$7*Uo-V$6*V$7*U)*D)</f>
        <v>13.295969770738749</v>
      </c>
      <c r="X43" s="3">
        <f ca="1">W42*So*(1-W$6*W$7*U)*(1-(W$7*Uo-W$6*W$7*U)*D)</f>
        <v>10.800677665007914</v>
      </c>
      <c r="Y43" s="3">
        <f ca="1">X42*So*(1-X$6*X$7*U)*(1-(X$7*Uo-X$6*X$7*U)*D)</f>
        <v>8.7783546080402779</v>
      </c>
      <c r="Z43" s="3">
        <f ca="1">Y42*So*(1-Y$6*Y$7*U)*(1-(Y$7*Uo-Y$6*Y$7*U)*D)</f>
        <v>7.1361491239398491</v>
      </c>
      <c r="AA43" s="3">
        <f ca="1">Z42*So*(1-Z$6*Z$7*U)*(1-(Z$7*Uo-Z$6*Z$7*U)*D)</f>
        <v>5.8009087963827719</v>
      </c>
      <c r="AB43" s="3">
        <f ca="1">AA42*So*(1-AA$6*AA$7*U)*(1-(AA$7*Uo-AA$6*AA$7*U)*D)</f>
        <v>4.7143555407013427</v>
      </c>
      <c r="AC43" s="3">
        <f ca="1">AB42*So*(1-AB$6*AB$7*U)*(1-(AB$7*Uo-AB$6*AB$7*U)*D)</f>
        <v>3.8297689862024127</v>
      </c>
      <c r="AD43" s="3">
        <f>AC42*So*(1-AC$6*AC$7*U)*(1-(AC$7*Uo-AC$6*AC$7*U)*D)</f>
        <v>3.09659893113104</v>
      </c>
      <c r="AE43" s="3">
        <f>AD42*So*(1-AD$6*AD$7*U)*(1-(AD$7*Uo-AD$6*AD$7*U)*D)</f>
        <v>2.504300338709879</v>
      </c>
      <c r="AF43" s="3">
        <f>AE42*So*(1-AE$6*AE$7*U)*(1-(AE$7*Uo-AE$6*AE$7*U)*D)</f>
        <v>2.0268763402553183</v>
      </c>
      <c r="AG43" s="3">
        <f>AF42*So*(1-AF$6*AF$7*U)*(1-(AF$7*Uo-AF$6*AF$7*U)*D)</f>
        <v>1.6532706696980786</v>
      </c>
      <c r="AH43" s="3">
        <f>AG42*So*(1-AG$6*AG$7*U)*(1-(AG$7*Uo-AG$6*AG$7*U)*D)</f>
        <v>1.4200413104929199</v>
      </c>
      <c r="AI43" s="3">
        <f>AH42*So*(1-AH$6*AH$7*U)*(1-(AH$7*Uo-AH$6*AH$7*U)*D)</f>
        <v>1.3435468351111182</v>
      </c>
      <c r="AJ43" s="3">
        <f>AI42*So*(1-AI$6*AI$7*U)*(1-(AI$7*Uo-AI$6*AI$7*U)*D)</f>
        <v>1.3267819792326021</v>
      </c>
      <c r="AK43" s="3">
        <f>AJ42*So*(1-AJ$6*AJ$7*U)*(1-(AJ$7*Uo-AJ$6*AJ$7*U)*D)</f>
        <v>1.3026777789136237</v>
      </c>
      <c r="AL43" s="3">
        <f>AK42*So*(1-AK$6*AK$7*U)*(1-(AK$7*Uo-AK$6*AK$7*U)*D)</f>
        <v>1.2465588447095088</v>
      </c>
      <c r="AM43" s="3">
        <f>AL42*So*(1-AL$6*AL$7*U)*(1-(AL$7*Uo-AL$6*AL$7*U)*D)</f>
        <v>1.1561719992456692</v>
      </c>
      <c r="AN43" s="3">
        <f>AM42*So*(1-AM$6*AM$7*U)*(1-(AM$7*Uo-AM$6*AM$7*U)*D)</f>
        <v>1.0429571283343582</v>
      </c>
      <c r="AO43" s="14">
        <f ca="1">SUMPRODUCT(F43:AN43, fec)</f>
        <v>3903.6569677501279</v>
      </c>
      <c r="AP43" s="15">
        <f ca="1">SUMPRODUCT(F43:AN43, fec)/SUMPRODUCT($F$19:$AN$19, fec)</f>
        <v>0.28659639032827056</v>
      </c>
      <c r="AQ43" s="14">
        <f ca="1">SUMPRODUCT(F43:AN43,Vul_Ret,Vul_Cap)</f>
        <v>1020.3088493818665</v>
      </c>
      <c r="AR43" s="12">
        <f ca="1">AQ43*U</f>
        <v>204.06176987637332</v>
      </c>
      <c r="AS43" s="14">
        <f ca="1">SUMPRODUCT(F43:AN43,Vul_Ret,Vul_Cap,Wt)</f>
        <v>2314.9844936375962</v>
      </c>
      <c r="AT43" s="12">
        <f ca="1">AS43*U</f>
        <v>462.99689872751924</v>
      </c>
      <c r="AU43" s="12">
        <f ca="1">SUMPRODUCT(F43:AN43, Vul_Cap,trophyvul)*Uo</f>
        <v>70.696833775796946</v>
      </c>
    </row>
    <row r="44" spans="1:66" x14ac:dyDescent="0.15">
      <c r="A44" t="s">
        <v>25</v>
      </c>
      <c r="B44" s="9">
        <f>(recK-1)/Eo</f>
        <v>1.2480959971205301E-3</v>
      </c>
      <c r="D44" s="3">
        <v>2025</v>
      </c>
      <c r="E44" s="2">
        <f ca="1">EXP((_xlfn.NORM.INV(RAND(),0,sig_rec))-0.5*sig_rec*sig_rec)</f>
        <v>1.0000000046885926</v>
      </c>
      <c r="F44" s="3">
        <f ca="1">bha*AO43/(1+bhb*AO43)*E44</f>
        <v>878.51043210018054</v>
      </c>
      <c r="G44" s="3">
        <f ca="1">F43*So*(1-F$6*F$7*U)*(1-(F$7*Uo-F$6*F$7*U)*D)</f>
        <v>746.36376043522682</v>
      </c>
      <c r="H44" s="3">
        <f ca="1">G43*So*(1-G$6*G$7*U)*(1-(G$7*Uo-G$6*G$7*U)*D)</f>
        <v>633.8483906708525</v>
      </c>
      <c r="I44" s="3">
        <f ca="1">H43*So*(1-H$6*H$7*U)*(1-(H$7*Uo-H$6*H$7*U)*D)</f>
        <v>534.3371347985551</v>
      </c>
      <c r="J44" s="3">
        <f ca="1">I43*So*(1-I$6*I$7*U)*(1-(I$7*Uo-I$6*I$7*U)*D)</f>
        <v>427.93741392403774</v>
      </c>
      <c r="K44" s="3">
        <f ca="1">J43*So*(1-J$6*J$7*U)*(1-(J$7*Uo-J$6*J$7*U)*D)</f>
        <v>311.26679568151303</v>
      </c>
      <c r="L44" s="3">
        <f ca="1">K43*So*(1-K$6*K$7*U)*(1-(K$7*Uo-K$6*K$7*U)*D)</f>
        <v>217.01112430295285</v>
      </c>
      <c r="M44" s="3">
        <f ca="1">L43*So*(1-L$6*L$7*U)*(1-(L$7*Uo-L$6*L$7*U)*D)</f>
        <v>152.2446580995408</v>
      </c>
      <c r="N44" s="3">
        <f ca="1">M43*So*(1-M$6*M$7*U)*(1-(M$7*Uo-M$6*M$7*U)*D)</f>
        <v>109.64145511335161</v>
      </c>
      <c r="O44" s="3">
        <f ca="1">N43*So*(1-N$6*N$7*U)*(1-(N$7*Uo-N$6*N$7*U)*D)</f>
        <v>81.506454566304583</v>
      </c>
      <c r="P44" s="3">
        <f ca="1">O43*So*(1-O$6*O$7*U)*(1-(O$7*Uo-O$6*O$7*U)*D)</f>
        <v>62.329939373975868</v>
      </c>
      <c r="Q44" s="3">
        <f ca="1">P43*So*(1-P$6*P$7*U)*(1-(P$7*Uo-P$6*P$7*U)*D)</f>
        <v>48.684223097659135</v>
      </c>
      <c r="R44" s="3">
        <f ca="1">Q43*So*(1-Q$6*Q$7*U)*(1-(Q$7*Uo-Q$6*Q$7*U)*D)</f>
        <v>38.577241561161145</v>
      </c>
      <c r="S44" s="3">
        <f ca="1">R43*So*(1-R$6*R$7*U)*(1-(R$7*Uo-R$6*R$7*U)*D)</f>
        <v>30.858049205305385</v>
      </c>
      <c r="T44" s="3">
        <f ca="1">S43*So*(1-S$6*S$7*U)*(1-(S$7*Uo-S$6*S$7*U)*D)</f>
        <v>24.835340473843065</v>
      </c>
      <c r="U44" s="3">
        <f ca="1">T43*So*(1-T$6*T$7*U)*(1-(T$7*Uo-T$6*T$7*U)*D)</f>
        <v>20.068561385731158</v>
      </c>
      <c r="V44" s="3">
        <f ca="1">U43*So*(1-U$6*U$7*U)*(1-(U$7*Uo-U$6*U$7*U)*D)</f>
        <v>16.259596187591523</v>
      </c>
      <c r="W44" s="3">
        <f ca="1">V43*So*(1-V$6*V$7*U)*(1-(V$7*Uo-V$6*V$7*U)*D)</f>
        <v>13.1962912406412</v>
      </c>
      <c r="X44" s="3">
        <f ca="1">W43*So*(1-W$6*W$7*U)*(1-(W$7*Uo-W$6*W$7*U)*D)</f>
        <v>10.721781261310271</v>
      </c>
      <c r="Y44" s="3">
        <f ca="1">X43*So*(1-X$6*X$7*U)*(1-(X$7*Uo-X$6*X$7*U)*D)</f>
        <v>8.7168302883840418</v>
      </c>
      <c r="Z44" s="3">
        <f ca="1">Y43*So*(1-Y$6*Y$7*U)*(1-(Y$7*Uo-Y$6*Y$7*U)*D)</f>
        <v>7.0889645137998674</v>
      </c>
      <c r="AA44" s="3">
        <f ca="1">Z43*So*(1-Z$6*Z$7*U)*(1-(Z$7*Uo-Z$6*Z$7*U)*D)</f>
        <v>5.7653811740458654</v>
      </c>
      <c r="AB44" s="3">
        <f ca="1">AA43*So*(1-AA$6*AA$7*U)*(1-(AA$7*Uo-AA$6*AA$7*U)*D)</f>
        <v>4.6882106687843441</v>
      </c>
      <c r="AC44" s="3">
        <f ca="1">AB43*So*(1-AB$6*AB$7*U)*(1-(AB$7*Uo-AB$6*AB$7*U)*D)</f>
        <v>3.8110657045776528</v>
      </c>
      <c r="AD44" s="3">
        <f ca="1">AC43*So*(1-AC$6*AC$7*U)*(1-(AC$7*Uo-AC$6*AC$7*U)*D)</f>
        <v>3.0965989125779192</v>
      </c>
      <c r="AE44" s="3">
        <f>AD43*So*(1-AD$6*AD$7*U)*(1-(AD$7*Uo-AD$6*AD$7*U)*D)</f>
        <v>2.5041898985186504</v>
      </c>
      <c r="AF44" s="3">
        <f>AE43*So*(1-AE$6*AE$7*U)*(1-(AE$7*Uo-AE$6*AE$7*U)*D)</f>
        <v>2.0254652625751595</v>
      </c>
      <c r="AG44" s="3">
        <f>AF43*So*(1-AF$6*AF$7*U)*(1-(AF$7*Uo-AF$6*AF$7*U)*D)</f>
        <v>1.6394989607288584</v>
      </c>
      <c r="AH44" s="3">
        <f>AG43*So*(1-AG$6*AG$7*U)*(1-(AG$7*Uo-AG$6*AG$7*U)*D)</f>
        <v>1.3374118082174615</v>
      </c>
      <c r="AI44" s="3">
        <f>AH43*So*(1-AH$6*AH$7*U)*(1-(AH$7*Uo-AH$6*AH$7*U)*D)</f>
        <v>1.1488227486916025</v>
      </c>
      <c r="AJ44" s="3">
        <f>AI43*So*(1-AI$6*AI$7*U)*(1-(AI$7*Uo-AI$6*AI$7*U)*D)</f>
        <v>1.0870026304653946</v>
      </c>
      <c r="AK44" s="3">
        <f>AJ43*So*(1-AJ$6*AJ$7*U)*(1-(AJ$7*Uo-AJ$6*AJ$7*U)*D)</f>
        <v>1.0734924028733805</v>
      </c>
      <c r="AL44" s="3">
        <f>AK43*So*(1-AK$6*AK$7*U)*(1-(AK$7*Uo-AK$6*AK$7*U)*D)</f>
        <v>1.054034217016278</v>
      </c>
      <c r="AM44" s="3">
        <f>AL43*So*(1-AL$6*AL$7*U)*(1-(AL$7*Uo-AL$6*AL$7*U)*D)</f>
        <v>1.0086629198494419</v>
      </c>
      <c r="AN44" s="3">
        <f>AM43*So*(1-AM$6*AM$7*U)*(1-(AM$7*Uo-AM$6*AM$7*U)*D)</f>
        <v>0.93555437851106948</v>
      </c>
      <c r="AO44" s="14">
        <f ca="1">SUMPRODUCT(F44:AN44, fec)</f>
        <v>3863.0858532285647</v>
      </c>
      <c r="AP44" s="15">
        <f ca="1">SUMPRODUCT(F44:AN44, fec)/SUMPRODUCT($F$19:$AN$19, fec)</f>
        <v>0.28361776411455986</v>
      </c>
      <c r="AQ44" s="14">
        <f ca="1">SUMPRODUCT(F44:AN44,Vul_Ret,Vul_Cap)</f>
        <v>1016.4101115866441</v>
      </c>
      <c r="AR44" s="12">
        <f ca="1">AQ44*U</f>
        <v>203.28202231732882</v>
      </c>
      <c r="AS44" s="14">
        <f ca="1">SUMPRODUCT(F44:AN44,Vul_Ret,Vul_Cap,Wt)</f>
        <v>2304.9256224579008</v>
      </c>
      <c r="AT44" s="12">
        <f ca="1">AS44*U</f>
        <v>460.98512449158017</v>
      </c>
      <c r="AU44" s="12">
        <f ca="1">SUMPRODUCT(F44:AN44, Vul_Cap,trophyvul)*Uo</f>
        <v>69.957109304735923</v>
      </c>
    </row>
    <row r="45" spans="1:66" x14ac:dyDescent="0.15">
      <c r="A45" s="8" t="s">
        <v>61</v>
      </c>
      <c r="B45">
        <v>1E-8</v>
      </c>
      <c r="D45" s="3">
        <v>2026</v>
      </c>
      <c r="E45" s="2">
        <f ca="1">EXP((_xlfn.NORM.INV(RAND(),0,sig_rec))-0.5*sig_rec*sig_rec)</f>
        <v>1.000000001110785</v>
      </c>
      <c r="F45" s="3">
        <f ca="1">bha*AO44/(1+bhb*AO44)*E45</f>
        <v>876.94202777018927</v>
      </c>
      <c r="G45" s="3">
        <f ca="1">F44*So*(1-F$6*F$7*U)*(1-(F$7*Uo-F$6*F$7*U)*D)</f>
        <v>744.85061483002949</v>
      </c>
      <c r="H45" s="3">
        <f ca="1">G44*So*(1-G$6*G$7*U)*(1-(G$7*Uo-G$6*G$7*U)*D)</f>
        <v>632.39656271952254</v>
      </c>
      <c r="I45" s="3">
        <f ca="1">H44*So*(1-H$6*H$7*U)*(1-(H$7*Uo-H$6*H$7*U)*D)</f>
        <v>532.9592290261744</v>
      </c>
      <c r="J45" s="3">
        <f ca="1">I44*So*(1-I$6*I$7*U)*(1-(I$7*Uo-I$6*I$7*U)*D)</f>
        <v>426.69832941995497</v>
      </c>
      <c r="K45" s="3">
        <f ca="1">J44*So*(1-J$6*J$7*U)*(1-(J$7*Uo-J$6*J$7*U)*D)</f>
        <v>310.25721150914598</v>
      </c>
      <c r="L45" s="3">
        <f ca="1">K44*So*(1-K$6*K$7*U)*(1-(K$7*Uo-K$6*K$7*U)*D)</f>
        <v>216.22466665836208</v>
      </c>
      <c r="M45" s="3">
        <f ca="1">L44*So*(1-L$6*L$7*U)*(1-(L$7*Uo-L$6*L$7*U)*D)</f>
        <v>151.63008475584911</v>
      </c>
      <c r="N45" s="3">
        <f ca="1">M44*So*(1-M$6*M$7*U)*(1-(M$7*Uo-M$6*M$7*U)*D)</f>
        <v>109.15041688195969</v>
      </c>
      <c r="O45" s="3">
        <f ca="1">N44*So*(1-N$6*N$7*U)*(1-(N$7*Uo-N$6*N$7*U)*D)</f>
        <v>81.103539814348679</v>
      </c>
      <c r="P45" s="3">
        <f ca="1">O44*So*(1-O$6*O$7*U)*(1-(O$7*Uo-O$6*O$7*U)*D)</f>
        <v>61.992049072099363</v>
      </c>
      <c r="Q45" s="3">
        <f ca="1">P44*So*(1-P$6*P$7*U)*(1-(P$7*Uo-P$6*P$7*U)*D)</f>
        <v>48.397128911520383</v>
      </c>
      <c r="R45" s="3">
        <f ca="1">Q44*So*(1-Q$6*Q$7*U)*(1-(Q$7*Uo-Q$6*Q$7*U)*D)</f>
        <v>38.332157568961868</v>
      </c>
      <c r="S45" s="3">
        <f ca="1">R44*So*(1-R$6*R$7*U)*(1-(R$7*Uo-R$6*R$7*U)*D)</f>
        <v>30.649224257622716</v>
      </c>
      <c r="T45" s="3">
        <f ca="1">S44*So*(1-S$6*S$7*U)*(1-(S$7*Uo-S$6*S$7*U)*D)</f>
        <v>24.658599700687041</v>
      </c>
      <c r="U45" s="3">
        <f ca="1">T44*So*(1-T$6*T$7*U)*(1-(T$7*Uo-T$6*T$7*U)*D)</f>
        <v>19.920482684431278</v>
      </c>
      <c r="V45" s="3">
        <f ca="1">U44*So*(1-U$6*U$7*U)*(1-(U$7*Uo-U$6*U$7*U)*D)</f>
        <v>16.137072581574184</v>
      </c>
      <c r="W45" s="3">
        <f ca="1">V44*So*(1-V$6*V$7*U)*(1-(V$7*Uo-V$6*V$7*U)*D)</f>
        <v>13.09631880715105</v>
      </c>
      <c r="X45" s="3">
        <f ca="1">W44*So*(1-W$6*W$7*U)*(1-(W$7*Uo-W$6*W$7*U)*D)</f>
        <v>10.641401160077876</v>
      </c>
      <c r="Y45" s="3">
        <f ca="1">X44*So*(1-X$6*X$7*U)*(1-(X$7*Uo-X$6*X$7*U)*D)</f>
        <v>8.653155898431244</v>
      </c>
      <c r="Z45" s="3">
        <f ca="1">Y44*So*(1-Y$6*Y$7*U)*(1-(Y$7*Uo-Y$6*Y$7*U)*D)</f>
        <v>7.039280519674219</v>
      </c>
      <c r="AA45" s="3">
        <f ca="1">Z44*So*(1-Z$6*Z$7*U)*(1-(Z$7*Uo-Z$6*Z$7*U)*D)</f>
        <v>5.7272601569144932</v>
      </c>
      <c r="AB45" s="3">
        <f ca="1">AA44*So*(1-AA$6*AA$7*U)*(1-(AA$7*Uo-AA$6*AA$7*U)*D)</f>
        <v>4.6594977577693868</v>
      </c>
      <c r="AC45" s="3">
        <f ca="1">AB44*So*(1-AB$6*AB$7*U)*(1-(AB$7*Uo-AB$6*AB$7*U)*D)</f>
        <v>3.7899302972344415</v>
      </c>
      <c r="AD45" s="3">
        <f ca="1">AC44*So*(1-AC$6*AC$7*U)*(1-(AC$7*Uo-AC$6*AC$7*U)*D)</f>
        <v>3.0814761827867683</v>
      </c>
      <c r="AE45" s="3">
        <f ca="1">AD44*So*(1-AD$6*AD$7*U)*(1-(AD$7*Uo-AD$6*AD$7*U)*D)</f>
        <v>2.5041898835149192</v>
      </c>
      <c r="AF45" s="3">
        <f>AE44*So*(1-AE$6*AE$7*U)*(1-(AE$7*Uo-AE$6*AE$7*U)*D)</f>
        <v>2.0253759391152428</v>
      </c>
      <c r="AG45" s="3">
        <f>AF44*So*(1-AF$6*AF$7*U)*(1-(AF$7*Uo-AF$6*AF$7*U)*D)</f>
        <v>1.6383575687533436</v>
      </c>
      <c r="AH45" s="3">
        <f>AG44*So*(1-AG$6*AG$7*U)*(1-(AG$7*Uo-AG$6*AG$7*U)*D)</f>
        <v>1.3262711967420684</v>
      </c>
      <c r="AI45" s="3">
        <f>AH44*So*(1-AH$6*AH$7*U)*(1-(AH$7*Uo-AH$6*AH$7*U)*D)</f>
        <v>1.0819749385429243</v>
      </c>
      <c r="AJ45" s="3">
        <f>AI44*So*(1-AI$6*AI$7*U)*(1-(AI$7*Uo-AI$6*AI$7*U)*D)</f>
        <v>0.92946022954456742</v>
      </c>
      <c r="AK45" s="3">
        <f>AJ44*So*(1-AJ$6*AJ$7*U)*(1-(AJ$7*Uo-AJ$6*AJ$7*U)*D)</f>
        <v>0.87948817814280156</v>
      </c>
      <c r="AL45" s="3">
        <f>AK44*So*(1-AK$6*AK$7*U)*(1-(AK$7*Uo-AK$6*AK$7*U)*D)</f>
        <v>0.86859370955048154</v>
      </c>
      <c r="AM45" s="3">
        <f>AL44*So*(1-AL$6*AL$7*U)*(1-(AL$7*Uo-AL$6*AL$7*U)*D)</f>
        <v>0.8528800990575085</v>
      </c>
      <c r="AN45" s="3">
        <f>AM44*So*(1-AM$6*AM$7*U)*(1-(AM$7*Uo-AM$6*AM$7*U)*D)</f>
        <v>0.81619258356246693</v>
      </c>
      <c r="AO45" s="14">
        <f ca="1">SUMPRODUCT(F45:AN45, fec)</f>
        <v>3828.2507422660183</v>
      </c>
      <c r="AP45" s="15">
        <f ca="1">SUMPRODUCT(F45:AN45, fec)/SUMPRODUCT($F$19:$AN$19, fec)</f>
        <v>0.28106026043505378</v>
      </c>
      <c r="AQ45" s="14">
        <f ca="1">SUMPRODUCT(F45:AN45,Vul_Ret,Vul_Cap)</f>
        <v>1012.9198277877759</v>
      </c>
      <c r="AR45" s="12">
        <f ca="1">AQ45*U</f>
        <v>202.58396555755519</v>
      </c>
      <c r="AS45" s="14">
        <f ca="1">SUMPRODUCT(F45:AN45,Vul_Ret,Vul_Cap,Wt)</f>
        <v>2295.8691131728119</v>
      </c>
      <c r="AT45" s="12">
        <f ca="1">AS45*U</f>
        <v>459.17382263456238</v>
      </c>
      <c r="AU45" s="12">
        <f ca="1">SUMPRODUCT(F45:AN45, Vul_Cap,trophyvul)*Uo</f>
        <v>69.31859101454738</v>
      </c>
    </row>
    <row r="46" spans="1:66" x14ac:dyDescent="0.15">
      <c r="D46" s="3">
        <v>2027</v>
      </c>
      <c r="E46" s="2">
        <f ca="1">EXP((_xlfn.NORM.INV(RAND(),0,sig_rec))-0.5*sig_rec*sig_rec)</f>
        <v>1.0000000028499434</v>
      </c>
      <c r="F46" s="3">
        <f ca="1">bha*AO45/(1+bhb*AO45)*E46</f>
        <v>875.57343618381719</v>
      </c>
      <c r="G46" s="3">
        <f ca="1">F45*So*(1-F$6*F$7*U)*(1-(F$7*Uo-F$6*F$7*U)*D)</f>
        <v>743.52083331940685</v>
      </c>
      <c r="H46" s="3">
        <f ca="1">G45*So*(1-G$6*G$7*U)*(1-(G$7*Uo-G$6*G$7*U)*D)</f>
        <v>631.11446928151452</v>
      </c>
      <c r="I46" s="3">
        <f ca="1">H45*So*(1-H$6*H$7*U)*(1-(H$7*Uo-H$6*H$7*U)*D)</f>
        <v>531.73848741507629</v>
      </c>
      <c r="J46" s="3">
        <f ca="1">I45*So*(1-I$6*I$7*U)*(1-(I$7*Uo-I$6*I$7*U)*D)</f>
        <v>425.59799397088574</v>
      </c>
      <c r="K46" s="3">
        <f ca="1">J45*So*(1-J$6*J$7*U)*(1-(J$7*Uo-J$6*J$7*U)*D)</f>
        <v>309.3588677547736</v>
      </c>
      <c r="L46" s="3">
        <f ca="1">K45*So*(1-K$6*K$7*U)*(1-(K$7*Uo-K$6*K$7*U)*D)</f>
        <v>215.52334867596801</v>
      </c>
      <c r="M46" s="3">
        <f ca="1">L45*So*(1-L$6*L$7*U)*(1-(L$7*Uo-L$6*L$7*U)*D)</f>
        <v>151.08057080955157</v>
      </c>
      <c r="N46" s="3">
        <f ca="1">M45*So*(1-M$6*M$7*U)*(1-(M$7*Uo-M$6*M$7*U)*D)</f>
        <v>108.70980413727717</v>
      </c>
      <c r="O46" s="3">
        <f ca="1">N45*So*(1-N$6*N$7*U)*(1-(N$7*Uo-N$6*N$7*U)*D)</f>
        <v>80.740310972585419</v>
      </c>
      <c r="P46" s="3">
        <f ca="1">O45*So*(1-O$6*O$7*U)*(1-(O$7*Uo-O$6*O$7*U)*D)</f>
        <v>61.685600813393613</v>
      </c>
      <c r="Q46" s="3">
        <f ca="1">P45*So*(1-P$6*P$7*U)*(1-(P$7*Uo-P$6*P$7*U)*D)</f>
        <v>48.1347683082194</v>
      </c>
      <c r="R46" s="3">
        <f ca="1">Q45*So*(1-Q$6*Q$7*U)*(1-(Q$7*Uo-Q$6*Q$7*U)*D)</f>
        <v>38.106110219738945</v>
      </c>
      <c r="S46" s="3">
        <f ca="1">R45*So*(1-R$6*R$7*U)*(1-(R$7*Uo-R$6*R$7*U)*D)</f>
        <v>30.45450752996452</v>
      </c>
      <c r="T46" s="3">
        <f ca="1">S45*So*(1-S$6*S$7*U)*(1-(S$7*Uo-S$6*S$7*U)*D)</f>
        <v>24.491728141238674</v>
      </c>
      <c r="U46" s="3">
        <f ca="1">T45*So*(1-T$6*T$7*U)*(1-(T$7*Uo-T$6*T$7*U)*D)</f>
        <v>19.778718511115606</v>
      </c>
      <c r="V46" s="3">
        <f ca="1">U45*So*(1-U$6*U$7*U)*(1-(U$7*Uo-U$6*U$7*U)*D)</f>
        <v>16.018002923080356</v>
      </c>
      <c r="W46" s="3">
        <f ca="1">V45*So*(1-V$6*V$7*U)*(1-(V$7*Uo-V$6*V$7*U)*D)</f>
        <v>12.99763196479088</v>
      </c>
      <c r="X46" s="3">
        <f ca="1">W45*So*(1-W$6*W$7*U)*(1-(W$7*Uo-W$6*W$7*U)*D)</f>
        <v>10.560784057111739</v>
      </c>
      <c r="Y46" s="3">
        <f ca="1">X45*So*(1-X$6*X$7*U)*(1-(X$7*Uo-X$6*X$7*U)*D)</f>
        <v>8.5882840706869619</v>
      </c>
      <c r="Z46" s="3">
        <f ca="1">Y45*So*(1-Y$6*Y$7*U)*(1-(Y$7*Uo-Y$6*Y$7*U)*D)</f>
        <v>6.9878602352396157</v>
      </c>
      <c r="AA46" s="3">
        <f ca="1">Z45*So*(1-Z$6*Z$7*U)*(1-(Z$7*Uo-Z$6*Z$7*U)*D)</f>
        <v>5.6871198572362713</v>
      </c>
      <c r="AB46" s="3">
        <f ca="1">AA45*So*(1-AA$6*AA$7*U)*(1-(AA$7*Uo-AA$6*AA$7*U)*D)</f>
        <v>4.6286889025548978</v>
      </c>
      <c r="AC46" s="3">
        <f ca="1">AB45*So*(1-AB$6*AB$7*U)*(1-(AB$7*Uo-AB$6*AB$7*U)*D)</f>
        <v>3.766718897605593</v>
      </c>
      <c r="AD46" s="3">
        <f ca="1">AC45*So*(1-AC$6*AC$7*U)*(1-(AC$7*Uo-AC$6*AC$7*U)*D)</f>
        <v>3.0643869328524587</v>
      </c>
      <c r="AE46" s="3">
        <f ca="1">AD45*So*(1-AD$6*AD$7*U)*(1-(AD$7*Uo-AD$6*AD$7*U)*D)</f>
        <v>2.4919602767678826</v>
      </c>
      <c r="AF46" s="3">
        <f ca="1">AE45*So*(1-AE$6*AE$7*U)*(1-(AE$7*Uo-AE$6*AE$7*U)*D)</f>
        <v>2.0253759269803022</v>
      </c>
      <c r="AG46" s="3">
        <f>AF45*So*(1-AF$6*AF$7*U)*(1-(AF$7*Uo-AF$6*AF$7*U)*D)</f>
        <v>1.6382853168271687</v>
      </c>
      <c r="AH46" s="3">
        <f>AG45*So*(1-AG$6*AG$7*U)*(1-(AG$7*Uo-AG$6*AG$7*U)*D)</f>
        <v>1.3253478687390763</v>
      </c>
      <c r="AI46" s="3">
        <f>AH45*So*(1-AH$6*AH$7*U)*(1-(AH$7*Uo-AH$6*AH$7*U)*D)</f>
        <v>1.0729621106746816</v>
      </c>
      <c r="AJ46" s="3">
        <f>AI45*So*(1-AI$6*AI$7*U)*(1-(AI$7*Uo-AI$6*AI$7*U)*D)</f>
        <v>0.87537670705504078</v>
      </c>
      <c r="AK46" s="3">
        <f>AJ45*So*(1-AJ$6*AJ$7*U)*(1-(AJ$7*Uo-AJ$6*AJ$7*U)*D)</f>
        <v>0.75202144045259123</v>
      </c>
      <c r="AL46" s="3">
        <f>AK45*So*(1-AK$6*AK$7*U)*(1-(AK$7*Uo-AK$6*AK$7*U)*D)</f>
        <v>0.71161928776961803</v>
      </c>
      <c r="AM46" s="3">
        <f>AL45*So*(1-AL$6*AL$7*U)*(1-(AL$7*Uo-AL$6*AL$7*U)*D)</f>
        <v>0.70282945001462205</v>
      </c>
      <c r="AN46" s="3">
        <f>AM45*So*(1-AM$6*AM$7*U)*(1-(AM$7*Uo-AM$6*AM$7*U)*D)</f>
        <v>0.69013582022294051</v>
      </c>
      <c r="AO46" s="14">
        <f ca="1">SUMPRODUCT(F46:AN46, fec)</f>
        <v>3798.5456519683289</v>
      </c>
      <c r="AP46" s="15">
        <f ca="1">SUMPRODUCT(F46:AN46, fec)/SUMPRODUCT($F$19:$AN$19, fec)</f>
        <v>0.27887938959419201</v>
      </c>
      <c r="AQ46" s="14">
        <f ca="1">SUMPRODUCT(F46:AN46,Vul_Ret,Vul_Cap)</f>
        <v>1009.8046232727878</v>
      </c>
      <c r="AR46" s="12">
        <f ca="1">AQ46*U</f>
        <v>201.96092465455757</v>
      </c>
      <c r="AS46" s="14">
        <f ca="1">SUMPRODUCT(F46:AN46,Vul_Ret,Vul_Cap,Wt)</f>
        <v>2287.7465040303732</v>
      </c>
      <c r="AT46" s="12">
        <f ca="1">AS46*U</f>
        <v>457.54930080607465</v>
      </c>
      <c r="AU46" s="12">
        <f ca="1">SUMPRODUCT(F46:AN46, Vul_Cap,trophyvul)*Uo</f>
        <v>68.770270434636345</v>
      </c>
    </row>
    <row r="47" spans="1:66" x14ac:dyDescent="0.15">
      <c r="D47" s="3">
        <v>2028</v>
      </c>
      <c r="E47" s="2">
        <f ca="1">EXP((_xlfn.NORM.INV(RAND(),0,sig_rec))-0.5*sig_rec*sig_rec)</f>
        <v>1.000000002339638</v>
      </c>
      <c r="F47" s="3">
        <f ca="1">bha*AO46/(1+bhb*AO46)*E47</f>
        <v>874.39001454402671</v>
      </c>
      <c r="G47" s="3">
        <f ca="1">F46*So*(1-F$6*F$7*U)*(1-(F$7*Uo-F$6*F$7*U)*D)</f>
        <v>742.36046430463773</v>
      </c>
      <c r="H47" s="3">
        <f ca="1">G46*So*(1-G$6*G$7*U)*(1-(G$7*Uo-G$6*G$7*U)*D)</f>
        <v>629.98774086694698</v>
      </c>
      <c r="I47" s="3">
        <f ca="1">H46*So*(1-H$6*H$7*U)*(1-(H$7*Uo-H$6*H$7*U)*D)</f>
        <v>530.66046380514479</v>
      </c>
      <c r="J47" s="3">
        <f ca="1">I46*So*(1-I$6*I$7*U)*(1-(I$7*Uo-I$6*I$7*U)*D)</f>
        <v>424.62316296591473</v>
      </c>
      <c r="K47" s="3">
        <f ca="1">J46*So*(1-J$6*J$7*U)*(1-(J$7*Uo-J$6*J$7*U)*D)</f>
        <v>308.56111790387263</v>
      </c>
      <c r="L47" s="3">
        <f ca="1">K46*So*(1-K$6*K$7*U)*(1-(K$7*Uo-K$6*K$7*U)*D)</f>
        <v>214.89930498891653</v>
      </c>
      <c r="M47" s="3">
        <f ca="1">L46*So*(1-L$6*L$7*U)*(1-(L$7*Uo-L$6*L$7*U)*D)</f>
        <v>150.59054567626504</v>
      </c>
      <c r="N47" s="3">
        <f ca="1">M46*So*(1-M$6*M$7*U)*(1-(M$7*Uo-M$6*M$7*U)*D)</f>
        <v>108.31583513324415</v>
      </c>
      <c r="O47" s="3">
        <f ca="1">N46*So*(1-N$6*N$7*U)*(1-(N$7*Uo-N$6*N$7*U)*D)</f>
        <v>80.414382670702494</v>
      </c>
      <c r="P47" s="3">
        <f ca="1">O46*So*(1-O$6*O$7*U)*(1-(O$7*Uo-O$6*O$7*U)*D)</f>
        <v>61.40933680089541</v>
      </c>
      <c r="Q47" s="3">
        <f ca="1">P46*So*(1-P$6*P$7*U)*(1-(P$7*Uo-P$6*P$7*U)*D)</f>
        <v>47.896821407737008</v>
      </c>
      <c r="R47" s="3">
        <f ca="1">Q46*So*(1-Q$6*Q$7*U)*(1-(Q$7*Uo-Q$6*Q$7*U)*D)</f>
        <v>37.899537179321982</v>
      </c>
      <c r="S47" s="3">
        <f ca="1">R46*So*(1-R$6*R$7*U)*(1-(R$7*Uo-R$6*R$7*U)*D)</f>
        <v>30.274915220644257</v>
      </c>
      <c r="T47" s="3">
        <f ca="1">S46*So*(1-S$6*S$7*U)*(1-(S$7*Uo-S$6*S$7*U)*D)</f>
        <v>24.336130429587939</v>
      </c>
      <c r="U47" s="3">
        <f ca="1">T46*So*(1-T$6*T$7*U)*(1-(T$7*Uo-T$6*T$7*U)*D)</f>
        <v>19.644870456404366</v>
      </c>
      <c r="V47" s="3">
        <f ca="1">U46*So*(1-U$6*U$7*U)*(1-(U$7*Uo-U$6*U$7*U)*D)</f>
        <v>15.904010758405892</v>
      </c>
      <c r="W47" s="3">
        <f ca="1">V46*So*(1-V$6*V$7*U)*(1-(V$7*Uo-V$6*V$7*U)*D)</f>
        <v>12.901727110211292</v>
      </c>
      <c r="X47" s="3">
        <f ca="1">W46*So*(1-W$6*W$7*U)*(1-(W$7*Uo-W$6*W$7*U)*D)</f>
        <v>10.481203646250416</v>
      </c>
      <c r="Y47" s="3">
        <f ca="1">X46*So*(1-X$6*X$7*U)*(1-(X$7*Uo-X$6*X$7*U)*D)</f>
        <v>8.5232209675472657</v>
      </c>
      <c r="Z47" s="3">
        <f ca="1">Y46*So*(1-Y$6*Y$7*U)*(1-(Y$7*Uo-Y$6*Y$7*U)*D)</f>
        <v>6.9354729593367557</v>
      </c>
      <c r="AA47" s="3">
        <f ca="1">Z46*So*(1-Z$6*Z$7*U)*(1-(Z$7*Uo-Z$6*Z$7*U)*D)</f>
        <v>5.6455767876206426</v>
      </c>
      <c r="AB47" s="3">
        <f ca="1">AA46*So*(1-AA$6*AA$7*U)*(1-(AA$7*Uo-AA$6*AA$7*U)*D)</f>
        <v>4.5962480923637443</v>
      </c>
      <c r="AC47" s="3">
        <f ca="1">AB46*So*(1-AB$6*AB$7*U)*(1-(AB$7*Uo-AB$6*AB$7*U)*D)</f>
        <v>3.7418131452728427</v>
      </c>
      <c r="AD47" s="3">
        <f ca="1">AC46*So*(1-AC$6*AC$7*U)*(1-(AC$7*Uo-AC$6*AC$7*U)*D)</f>
        <v>3.0456191181072212</v>
      </c>
      <c r="AE47" s="3">
        <f ca="1">AD46*So*(1-AD$6*AD$7*U)*(1-(AD$7*Uo-AD$6*AD$7*U)*D)</f>
        <v>2.4781403640150463</v>
      </c>
      <c r="AF47" s="3">
        <f ca="1">AE46*So*(1-AE$6*AE$7*U)*(1-(AE$7*Uo-AE$6*AE$7*U)*D)</f>
        <v>2.0154846838022418</v>
      </c>
      <c r="AG47" s="3">
        <f ca="1">AF46*So*(1-AF$6*AF$7*U)*(1-(AF$7*Uo-AF$6*AF$7*U)*D)</f>
        <v>1.6382853070114627</v>
      </c>
      <c r="AH47" s="3">
        <f>AG46*So*(1-AG$6*AG$7*U)*(1-(AG$7*Uo-AG$6*AG$7*U)*D)</f>
        <v>1.3252894206089521</v>
      </c>
      <c r="AI47" s="3">
        <f>AH46*So*(1-AH$6*AH$7*U)*(1-(AH$7*Uo-AH$6*AH$7*U)*D)</f>
        <v>1.072215132254756</v>
      </c>
      <c r="AJ47" s="3">
        <f>AI46*So*(1-AI$6*AI$7*U)*(1-(AI$7*Uo-AI$6*AI$7*U)*D)</f>
        <v>0.86808483799273062</v>
      </c>
      <c r="AK47" s="3">
        <f>AJ46*So*(1-AJ$6*AJ$7*U)*(1-(AJ$7*Uo-AJ$6*AJ$7*U)*D)</f>
        <v>0.70826274352883678</v>
      </c>
      <c r="AL47" s="3">
        <f>AK46*So*(1-AK$6*AK$7*U)*(1-(AK$7*Uo-AK$6*AK$7*U)*D)</f>
        <v>0.60848226859902477</v>
      </c>
      <c r="AM47" s="3">
        <f>AL46*So*(1-AL$6*AL$7*U)*(1-(AL$7*Uo-AL$6*AL$7*U)*D)</f>
        <v>0.57581235869386616</v>
      </c>
      <c r="AN47" s="3">
        <f>AM46*So*(1-AM$6*AM$7*U)*(1-(AM$7*Uo-AM$6*AM$7*U)*D)</f>
        <v>0.56871743108872008</v>
      </c>
      <c r="AO47" s="14">
        <f ca="1">SUMPRODUCT(F47:AN47, fec)</f>
        <v>3773.3864485369595</v>
      </c>
      <c r="AP47" s="15">
        <f ca="1">SUMPRODUCT(F47:AN47, fec)/SUMPRODUCT($F$19:$AN$19, fec)</f>
        <v>0.2770322660004606</v>
      </c>
      <c r="AQ47" s="14">
        <f ca="1">SUMPRODUCT(F47:AN47,Vul_Ret,Vul_Cap)</f>
        <v>1007.0318566603554</v>
      </c>
      <c r="AR47" s="12">
        <f ca="1">AQ47*U</f>
        <v>201.4063713320711</v>
      </c>
      <c r="AS47" s="14">
        <f ca="1">SUMPRODUCT(F47:AN47,Vul_Ret,Vul_Cap,Wt)</f>
        <v>2280.4857180269873</v>
      </c>
      <c r="AT47" s="12">
        <f ca="1">AS47*U</f>
        <v>456.09714360539749</v>
      </c>
      <c r="AU47" s="12">
        <f ca="1">SUMPRODUCT(F47:AN47, Vul_Cap,trophyvul)*Uo</f>
        <v>68.301842336780794</v>
      </c>
    </row>
    <row r="48" spans="1:66" x14ac:dyDescent="0.15">
      <c r="D48" s="3">
        <v>2029</v>
      </c>
      <c r="E48" s="2">
        <f ca="1">EXP((_xlfn.NORM.INV(RAND(),0,sig_rec))-0.5*sig_rec*sig_rec)</f>
        <v>1.0000000057741865</v>
      </c>
      <c r="F48" s="3">
        <f ca="1">bha*AO47/(1+bhb*AO47)*E48</f>
        <v>873.37567893164135</v>
      </c>
      <c r="G48" s="3">
        <f ca="1">F47*So*(1-F$6*F$7*U)*(1-(F$7*Uo-F$6*F$7*U)*D)</f>
        <v>741.35709279783168</v>
      </c>
      <c r="H48" s="3">
        <f ca="1">G47*So*(1-G$6*G$7*U)*(1-(G$7*Uo-G$6*G$7*U)*D)</f>
        <v>629.00455623858534</v>
      </c>
      <c r="I48" s="3">
        <f ca="1">H47*So*(1-H$6*H$7*U)*(1-(H$7*Uo-H$6*H$7*U)*D)</f>
        <v>529.71307588716923</v>
      </c>
      <c r="J48" s="3">
        <f ca="1">I47*So*(1-I$6*I$7*U)*(1-(I$7*Uo-I$6*I$7*U)*D)</f>
        <v>423.76230033167832</v>
      </c>
      <c r="K48" s="3">
        <f ca="1">J47*So*(1-J$6*J$7*U)*(1-(J$7*Uo-J$6*J$7*U)*D)</f>
        <v>307.85435953347996</v>
      </c>
      <c r="L48" s="3">
        <f ca="1">K47*So*(1-K$6*K$7*U)*(1-(K$7*Uo-K$6*K$7*U)*D)</f>
        <v>214.34513988688516</v>
      </c>
      <c r="M48" s="3">
        <f ca="1">L47*So*(1-L$6*L$7*U)*(1-(L$7*Uo-L$6*L$7*U)*D)</f>
        <v>150.15451366425228</v>
      </c>
      <c r="N48" s="3">
        <f ca="1">M47*So*(1-M$6*M$7*U)*(1-(M$7*Uo-M$6*M$7*U)*D)</f>
        <v>107.9645160902739</v>
      </c>
      <c r="O48" s="3">
        <f ca="1">N47*So*(1-N$6*N$7*U)*(1-(N$7*Uo-N$6*N$7*U)*D)</f>
        <v>80.122957490589926</v>
      </c>
      <c r="P48" s="3">
        <f ca="1">O47*So*(1-O$6*O$7*U)*(1-(O$7*Uo-O$6*O$7*U)*D)</f>
        <v>61.161442773461353</v>
      </c>
      <c r="Q48" s="3">
        <f ca="1">P47*So*(1-P$6*P$7*U)*(1-(P$7*Uo-P$6*P$7*U)*D)</f>
        <v>47.682311572483229</v>
      </c>
      <c r="R48" s="3">
        <f ca="1">Q47*So*(1-Q$6*Q$7*U)*(1-(Q$7*Uo-Q$6*Q$7*U)*D)</f>
        <v>37.712186586008812</v>
      </c>
      <c r="S48" s="3">
        <f ca="1">R47*So*(1-R$6*R$7*U)*(1-(R$7*Uo-R$6*R$7*U)*D)</f>
        <v>30.110795050691703</v>
      </c>
      <c r="T48" s="3">
        <f ca="1">S47*So*(1-S$6*S$7*U)*(1-(S$7*Uo-S$6*S$7*U)*D)</f>
        <v>24.192618607586923</v>
      </c>
      <c r="U48" s="3">
        <f ca="1">T47*So*(1-T$6*T$7*U)*(1-(T$7*Uo-T$6*T$7*U)*D)</f>
        <v>19.52006518047348</v>
      </c>
      <c r="V48" s="3">
        <f ca="1">U47*So*(1-U$6*U$7*U)*(1-(U$7*Uo-U$6*U$7*U)*D)</f>
        <v>15.796383921969403</v>
      </c>
      <c r="W48" s="3">
        <f ca="1">V47*So*(1-V$6*V$7*U)*(1-(V$7*Uo-V$6*V$7*U)*D)</f>
        <v>12.809911931478053</v>
      </c>
      <c r="X48" s="3">
        <f ca="1">W47*So*(1-W$6*W$7*U)*(1-(W$7*Uo-W$6*W$7*U)*D)</f>
        <v>10.403866611763235</v>
      </c>
      <c r="Y48" s="3">
        <f ca="1">X47*So*(1-X$6*X$7*U)*(1-(X$7*Uo-X$6*X$7*U)*D)</f>
        <v>8.4589945405328351</v>
      </c>
      <c r="Z48" s="3">
        <f ca="1">Y47*So*(1-Y$6*Y$7*U)*(1-(Y$7*Uo-Y$6*Y$7*U)*D)</f>
        <v>6.8829312188957212</v>
      </c>
      <c r="AA48" s="3">
        <f ca="1">Z47*So*(1-Z$6*Z$7*U)*(1-(Z$7*Uo-Z$6*Z$7*U)*D)</f>
        <v>5.6032524739040666</v>
      </c>
      <c r="AB48" s="3">
        <f ca="1">AA47*So*(1-AA$6*AA$7*U)*(1-(AA$7*Uo-AA$6*AA$7*U)*D)</f>
        <v>4.5626735837785581</v>
      </c>
      <c r="AC48" s="3">
        <f ca="1">AB47*So*(1-AB$6*AB$7*U)*(1-(AB$7*Uo-AB$6*AB$7*U)*D)</f>
        <v>3.7155881272230107</v>
      </c>
      <c r="AD48" s="3">
        <f ca="1">AC47*So*(1-AC$6*AC$7*U)*(1-(AC$7*Uo-AC$6*AC$7*U)*D)</f>
        <v>3.0254813171410575</v>
      </c>
      <c r="AE48" s="3">
        <f ca="1">AD47*So*(1-AD$6*AD$7*U)*(1-(AD$7*Uo-AD$6*AD$7*U)*D)</f>
        <v>2.4629630119757469</v>
      </c>
      <c r="AF48" s="3">
        <f ca="1">AE47*So*(1-AE$6*AE$7*U)*(1-(AE$7*Uo-AE$6*AE$7*U)*D)</f>
        <v>2.0043072092876995</v>
      </c>
      <c r="AG48" s="3">
        <f ca="1">AF47*So*(1-AF$6*AF$7*U)*(1-(AF$7*Uo-AF$6*AF$7*U)*D)</f>
        <v>1.6302844820037052</v>
      </c>
      <c r="AH48" s="3">
        <f ca="1">AG47*So*(1-AG$6*AG$7*U)*(1-(AG$7*Uo-AG$6*AG$7*U)*D)</f>
        <v>1.3252894126685457</v>
      </c>
      <c r="AI48" s="3">
        <f>AH47*So*(1-AH$6*AH$7*U)*(1-(AH$7*Uo-AH$6*AH$7*U)*D)</f>
        <v>1.0721678473335292</v>
      </c>
      <c r="AJ48" s="3">
        <f>AI47*So*(1-AI$6*AI$7*U)*(1-(AI$7*Uo-AI$6*AI$7*U)*D)</f>
        <v>0.86748049173092501</v>
      </c>
      <c r="AK48" s="3">
        <f>AJ47*So*(1-AJ$6*AJ$7*U)*(1-(AJ$7*Uo-AJ$6*AJ$7*U)*D)</f>
        <v>0.70236293017316787</v>
      </c>
      <c r="AL48" s="3">
        <f>AK47*So*(1-AK$6*AK$7*U)*(1-(AK$7*Uo-AK$6*AK$7*U)*D)</f>
        <v>0.5730758430068521</v>
      </c>
      <c r="AM48" s="3">
        <f>AL47*So*(1-AL$6*AL$7*U)*(1-(AL$7*Uo-AL$6*AL$7*U)*D)</f>
        <v>0.49235822626947895</v>
      </c>
      <c r="AN48" s="3">
        <f>AM47*So*(1-AM$6*AM$7*U)*(1-(AM$7*Uo-AM$6*AM$7*U)*D)</f>
        <v>0.46593739835275716</v>
      </c>
      <c r="AO48" s="14">
        <f ca="1">SUMPRODUCT(F48:AN48, fec)</f>
        <v>3752.1273424102087</v>
      </c>
      <c r="AP48" s="15">
        <f ca="1">SUMPRODUCT(F48:AN48, fec)/SUMPRODUCT($F$19:$AN$19, fec)</f>
        <v>0.27547147745580425</v>
      </c>
      <c r="AQ48" s="14">
        <f ca="1">SUMPRODUCT(F48:AN48,Vul_Ret,Vul_Cap)</f>
        <v>1004.5710275214202</v>
      </c>
      <c r="AR48" s="12">
        <f ca="1">AQ48*U</f>
        <v>200.91420550428404</v>
      </c>
      <c r="AS48" s="14">
        <f ca="1">SUMPRODUCT(F48:AN48,Vul_Ret,Vul_Cap,Wt)</f>
        <v>2274.0149330982786</v>
      </c>
      <c r="AT48" s="12">
        <f ca="1">AS48*U</f>
        <v>454.80298661965571</v>
      </c>
      <c r="AU48" s="12">
        <f ca="1">SUMPRODUCT(F48:AN48, Vul_Cap,trophyvul)*Uo</f>
        <v>67.90213551174881</v>
      </c>
    </row>
    <row r="49" spans="4:47" x14ac:dyDescent="0.15">
      <c r="D49" s="3">
        <v>2030</v>
      </c>
      <c r="E49" s="2">
        <f ca="1">EXP((_xlfn.NORM.INV(RAND(),0,sig_rec))-0.5*sig_rec*sig_rec)</f>
        <v>1.0000000077739444</v>
      </c>
      <c r="F49" s="3">
        <f ca="1">bha*AO48/(1+bhb*AO48)*E49</f>
        <v>872.50984396259901</v>
      </c>
      <c r="G49" s="3">
        <f ca="1">F48*So*(1-F$6*F$7*U)*(1-(F$7*Uo-F$6*F$7*U)*D)</f>
        <v>740.49708194659684</v>
      </c>
      <c r="H49" s="3">
        <f ca="1">G48*So*(1-G$6*G$7*U)*(1-(G$7*Uo-G$6*G$7*U)*D)</f>
        <v>628.15439613479782</v>
      </c>
      <c r="I49" s="3">
        <f ca="1">H48*So*(1-H$6*H$7*U)*(1-(H$7*Uo-H$6*H$7*U)*D)</f>
        <v>528.88638400116884</v>
      </c>
      <c r="J49" s="3">
        <f ca="1">I48*So*(1-I$6*I$7*U)*(1-(I$7*Uo-I$6*I$7*U)*D)</f>
        <v>423.00575766304047</v>
      </c>
      <c r="K49" s="3">
        <f ca="1">J48*So*(1-J$6*J$7*U)*(1-(J$7*Uo-J$6*J$7*U)*D)</f>
        <v>307.23022892068434</v>
      </c>
      <c r="L49" s="3">
        <f ca="1">K48*So*(1-K$6*K$7*U)*(1-(K$7*Uo-K$6*K$7*U)*D)</f>
        <v>213.85418294844408</v>
      </c>
      <c r="M49" s="3">
        <f ca="1">L48*So*(1-L$6*L$7*U)*(1-(L$7*Uo-L$6*L$7*U)*D)</f>
        <v>149.76730724034357</v>
      </c>
      <c r="N49" s="3">
        <f ca="1">M48*So*(1-M$6*M$7*U)*(1-(M$7*Uo-M$6*M$7*U)*D)</f>
        <v>107.65190692237813</v>
      </c>
      <c r="O49" s="3">
        <f ca="1">N48*So*(1-N$6*N$7*U)*(1-(N$7*Uo-N$6*N$7*U)*D)</f>
        <v>79.863081169543122</v>
      </c>
      <c r="P49" s="3">
        <f ca="1">O48*So*(1-O$6*O$7*U)*(1-(O$7*Uo-O$6*O$7*U)*D)</f>
        <v>60.939791075292</v>
      </c>
      <c r="Q49" s="3">
        <f ca="1">P48*So*(1-P$6*P$7*U)*(1-(P$7*Uo-P$6*P$7*U)*D)</f>
        <v>47.489830088903751</v>
      </c>
      <c r="R49" s="3">
        <f ca="1">Q48*So*(1-Q$6*Q$7*U)*(1-(Q$7*Uo-Q$6*Q$7*U)*D)</f>
        <v>37.543289471464213</v>
      </c>
      <c r="S49" s="3">
        <f ca="1">R48*So*(1-R$6*R$7*U)*(1-(R$7*Uo-R$6*R$7*U)*D)</f>
        <v>29.961946918557885</v>
      </c>
      <c r="T49" s="3">
        <f ca="1">S48*So*(1-S$6*S$7*U)*(1-(S$7*Uo-S$6*S$7*U)*D)</f>
        <v>24.061470538350815</v>
      </c>
      <c r="U49" s="3">
        <f ca="1">T48*So*(1-T$6*T$7*U)*(1-(T$7*Uo-T$6*T$7*U)*D)</f>
        <v>19.404954023926482</v>
      </c>
      <c r="V49" s="3">
        <f ca="1">U48*So*(1-U$6*U$7*U)*(1-(U$7*Uo-U$6*U$7*U)*D)</f>
        <v>15.696028357983034</v>
      </c>
      <c r="W49" s="3">
        <f ca="1">V48*So*(1-V$6*V$7*U)*(1-(V$7*Uo-V$6*V$7*U)*D)</f>
        <v>12.723223716966734</v>
      </c>
      <c r="X49" s="3">
        <f ca="1">W48*So*(1-W$6*W$7*U)*(1-(W$7*Uo-W$6*W$7*U)*D)</f>
        <v>10.329827464576516</v>
      </c>
      <c r="Y49" s="3">
        <f ca="1">X48*So*(1-X$6*X$7*U)*(1-(X$7*Uo-X$6*X$7*U)*D)</f>
        <v>8.3965786602019445</v>
      </c>
      <c r="Z49" s="3">
        <f ca="1">Y48*So*(1-Y$6*Y$7*U)*(1-(Y$7*Uo-Y$6*Y$7*U)*D)</f>
        <v>6.8310651366647255</v>
      </c>
      <c r="AA49" s="3">
        <f ca="1">Z48*So*(1-Z$6*Z$7*U)*(1-(Z$7*Uo-Z$6*Z$7*U)*D)</f>
        <v>5.5608033664191749</v>
      </c>
      <c r="AB49" s="3">
        <f ca="1">AA48*So*(1-AA$6*AA$7*U)*(1-(AA$7*Uo-AA$6*AA$7*U)*D)</f>
        <v>4.5284676849996011</v>
      </c>
      <c r="AC49" s="3">
        <f ca="1">AB48*So*(1-AB$6*AB$7*U)*(1-(AB$7*Uo-AB$6*AB$7*U)*D)</f>
        <v>3.6884466320361597</v>
      </c>
      <c r="AD49" s="3">
        <f ca="1">AC48*So*(1-AC$6*AC$7*U)*(1-(AC$7*Uo-AC$6*AC$7*U)*D)</f>
        <v>3.0042768103762851</v>
      </c>
      <c r="AE49" s="3">
        <f ca="1">AD48*So*(1-AD$6*AD$7*U)*(1-(AD$7*Uo-AD$6*AD$7*U)*D)</f>
        <v>2.4466777652003668</v>
      </c>
      <c r="AF49" s="3">
        <f ca="1">AE48*So*(1-AE$6*AE$7*U)*(1-(AE$7*Uo-AE$6*AE$7*U)*D)</f>
        <v>1.9920318448442667</v>
      </c>
      <c r="AG49" s="3">
        <f ca="1">AF48*So*(1-AF$6*AF$7*U)*(1-(AF$7*Uo-AF$6*AF$7*U)*D)</f>
        <v>1.6212432506832699</v>
      </c>
      <c r="AH49" s="3">
        <f ca="1">AG48*So*(1-AG$6*AG$7*U)*(1-(AG$7*Uo-AG$6*AG$7*U)*D)</f>
        <v>1.3188171525377768</v>
      </c>
      <c r="AI49" s="3">
        <f ca="1">AH48*So*(1-AH$6*AH$7*U)*(1-(AH$7*Uo-AH$6*AH$7*U)*D)</f>
        <v>1.0721678409096884</v>
      </c>
      <c r="AJ49" s="3">
        <f>AI48*So*(1-AI$6*AI$7*U)*(1-(AI$7*Uo-AI$6*AI$7*U)*D)</f>
        <v>0.86744223565200651</v>
      </c>
      <c r="AK49" s="3">
        <f>AJ48*So*(1-AJ$6*AJ$7*U)*(1-(AJ$7*Uo-AJ$6*AJ$7*U)*D)</f>
        <v>0.70187395675409225</v>
      </c>
      <c r="AL49" s="3">
        <f>AK48*So*(1-AK$6*AK$7*U)*(1-(AK$7*Uo-AK$6*AK$7*U)*D)</f>
        <v>0.56830213361259885</v>
      </c>
      <c r="AM49" s="3">
        <f>AL48*So*(1-AL$6*AL$7*U)*(1-(AL$7*Uo-AL$6*AL$7*U)*D)</f>
        <v>0.46370883777827204</v>
      </c>
      <c r="AN49" s="3">
        <f>AM48*So*(1-AM$6*AM$7*U)*(1-(AM$7*Uo-AM$6*AM$7*U)*D)</f>
        <v>0.3984077582599182</v>
      </c>
      <c r="AO49" s="14">
        <f ca="1">SUMPRODUCT(F49:AN49, fec)</f>
        <v>3734.0380819023417</v>
      </c>
      <c r="AP49" s="15">
        <f ca="1">SUMPRODUCT(F49:AN49, fec)/SUMPRODUCT($F$19:$AN$19, fec)</f>
        <v>0.27414341077164311</v>
      </c>
      <c r="AQ49" s="14">
        <f ca="1">SUMPRODUCT(F49:AN49,Vul_Ret,Vul_Cap)</f>
        <v>1002.3946939361872</v>
      </c>
      <c r="AR49" s="12">
        <f ca="1">AQ49*U</f>
        <v>200.47893878723744</v>
      </c>
      <c r="AS49" s="14">
        <f ca="1">SUMPRODUCT(F49:AN49,Vul_Ret,Vul_Cap,Wt)</f>
        <v>2268.2656681675662</v>
      </c>
      <c r="AT49" s="12">
        <f ca="1">AS49*U</f>
        <v>453.65313363351328</v>
      </c>
      <c r="AU49" s="12">
        <f ca="1">SUMPRODUCT(F49:AN49, Vul_Cap,trophyvul)*Uo</f>
        <v>67.558632824724882</v>
      </c>
    </row>
    <row r="50" spans="4:47" x14ac:dyDescent="0.15">
      <c r="D50" s="3">
        <v>2031</v>
      </c>
      <c r="E50" s="2">
        <f ca="1">EXP((_xlfn.NORM.INV(RAND(),0,sig_rec))-0.5*sig_rec*sig_rec)</f>
        <v>0.99999999528130412</v>
      </c>
      <c r="F50" s="3">
        <f ca="1">bha*AO49/(1+bhb*AO49)*E50</f>
        <v>871.76670521292021</v>
      </c>
      <c r="G50" s="3">
        <f ca="1">F49*So*(1-F$6*F$7*U)*(1-(F$7*Uo-F$6*F$7*U)*D)</f>
        <v>739.76297830312524</v>
      </c>
      <c r="H50" s="3">
        <f ca="1">G49*So*(1-G$6*G$7*U)*(1-(G$7*Uo-G$6*G$7*U)*D)</f>
        <v>627.42570600398926</v>
      </c>
      <c r="I50" s="3">
        <f ca="1">H49*So*(1-H$6*H$7*U)*(1-(H$7*Uo-H$6*H$7*U)*D)</f>
        <v>528.17154322830856</v>
      </c>
      <c r="J50" s="3">
        <f ca="1">I49*So*(1-I$6*I$7*U)*(1-(I$7*Uo-I$6*I$7*U)*D)</f>
        <v>422.34559758108327</v>
      </c>
      <c r="K50" s="3">
        <f ca="1">J49*So*(1-J$6*J$7*U)*(1-(J$7*Uo-J$6*J$7*U)*D)</f>
        <v>306.68173091344784</v>
      </c>
      <c r="L50" s="3">
        <f ca="1">K49*So*(1-K$6*K$7*U)*(1-(K$7*Uo-K$6*K$7*U)*D)</f>
        <v>213.42062422783744</v>
      </c>
      <c r="M50" s="3">
        <f ca="1">L49*So*(1-L$6*L$7*U)*(1-(L$7*Uo-L$6*L$7*U)*D)</f>
        <v>149.42426564546491</v>
      </c>
      <c r="N50" s="3">
        <f ca="1">M49*So*(1-M$6*M$7*U)*(1-(M$7*Uo-M$6*M$7*U)*D)</f>
        <v>107.37430281385581</v>
      </c>
      <c r="O50" s="3">
        <f ca="1">N49*So*(1-N$6*N$7*U)*(1-(N$7*Uo-N$6*N$7*U)*D)</f>
        <v>79.631839162871898</v>
      </c>
      <c r="P50" s="3">
        <f ca="1">O49*So*(1-O$6*O$7*U)*(1-(O$7*Uo-O$6*O$7*U)*D)</f>
        <v>60.742134757976622</v>
      </c>
      <c r="Q50" s="3">
        <f ca="1">P49*So*(1-P$6*P$7*U)*(1-(P$7*Uo-P$6*P$7*U)*D)</f>
        <v>47.317724902896806</v>
      </c>
      <c r="R50" s="3">
        <f ca="1">Q49*So*(1-Q$6*Q$7*U)*(1-(Q$7*Uo-Q$6*Q$7*U)*D)</f>
        <v>37.391736666711111</v>
      </c>
      <c r="S50" s="3">
        <f ca="1">R49*So*(1-R$6*R$7*U)*(1-(R$7*Uo-R$6*R$7*U)*D)</f>
        <v>29.827759886757388</v>
      </c>
      <c r="T50" s="3">
        <f ca="1">S49*So*(1-S$6*S$7*U)*(1-(S$7*Uo-S$6*S$7*U)*D)</f>
        <v>23.942526321169009</v>
      </c>
      <c r="U50" s="3">
        <f ca="1">T49*So*(1-T$6*T$7*U)*(1-(T$7*Uo-T$6*T$7*U)*D)</f>
        <v>19.299759861395632</v>
      </c>
      <c r="V50" s="3">
        <f ca="1">U49*So*(1-U$6*U$7*U)*(1-(U$7*Uo-U$6*U$7*U)*D)</f>
        <v>15.603467807555708</v>
      </c>
      <c r="W50" s="3">
        <f ca="1">V49*So*(1-V$6*V$7*U)*(1-(V$7*Uo-V$6*V$7*U)*D)</f>
        <v>12.642392160950605</v>
      </c>
      <c r="X50" s="3">
        <f ca="1">W49*So*(1-W$6*W$7*U)*(1-(W$7*Uo-W$6*W$7*U)*D)</f>
        <v>10.259922667111541</v>
      </c>
      <c r="Y50" s="3">
        <f ca="1">X49*So*(1-X$6*X$7*U)*(1-(X$7*Uo-X$6*X$7*U)*D)</f>
        <v>8.3368243835962978</v>
      </c>
      <c r="Z50" s="3">
        <f ca="1">Y49*So*(1-Y$6*Y$7*U)*(1-(Y$7*Uo-Y$6*Y$7*U)*D)</f>
        <v>6.7806611622846065</v>
      </c>
      <c r="AA50" s="3">
        <f ca="1">Z49*So*(1-Z$6*Z$7*U)*(1-(Z$7*Uo-Z$6*Z$7*U)*D)</f>
        <v>5.5189001313728472</v>
      </c>
      <c r="AB50" s="3">
        <f ca="1">AA49*So*(1-AA$6*AA$7*U)*(1-(AA$7*Uo-AA$6*AA$7*U)*D)</f>
        <v>4.4941609297003042</v>
      </c>
      <c r="AC50" s="3">
        <f ca="1">AB49*So*(1-AB$6*AB$7*U)*(1-(AB$7*Uo-AB$6*AB$7*U)*D)</f>
        <v>3.6607947236034439</v>
      </c>
      <c r="AD50" s="3">
        <f ca="1">AC49*So*(1-AC$6*AC$7*U)*(1-(AC$7*Uo-AC$6*AC$7*U)*D)</f>
        <v>2.9823312766419692</v>
      </c>
      <c r="AE50" s="3">
        <f ca="1">AD49*So*(1-AD$6*AD$7*U)*(1-(AD$7*Uo-AD$6*AD$7*U)*D)</f>
        <v>2.4295298836618242</v>
      </c>
      <c r="AF50" s="3">
        <f ca="1">AE49*So*(1-AE$6*AE$7*U)*(1-(AE$7*Uo-AE$6*AE$7*U)*D)</f>
        <v>1.9788604208237002</v>
      </c>
      <c r="AG50" s="3">
        <f ca="1">AF49*So*(1-AF$6*AF$7*U)*(1-(AF$7*Uo-AF$6*AF$7*U)*D)</f>
        <v>1.6113139585760656</v>
      </c>
      <c r="AH50" s="3">
        <f ca="1">AG49*So*(1-AG$6*AG$7*U)*(1-(AG$7*Uo-AG$6*AG$7*U)*D)</f>
        <v>1.3115032566643419</v>
      </c>
      <c r="AI50" s="3">
        <f ca="1">AH49*So*(1-AH$6*AH$7*U)*(1-(AH$7*Uo-AH$6*AH$7*U)*D)</f>
        <v>1.0669317399464735</v>
      </c>
      <c r="AJ50" s="3">
        <f ca="1">AI49*So*(1-AI$6*AI$7*U)*(1-(AI$7*Uo-AI$6*AI$7*U)*D)</f>
        <v>0.86744223045476909</v>
      </c>
      <c r="AK50" s="3">
        <f>AJ49*So*(1-AJ$6*AJ$7*U)*(1-(AJ$7*Uo-AJ$6*AJ$7*U)*D)</f>
        <v>0.70184300395949184</v>
      </c>
      <c r="AL50" s="3">
        <f>AK49*So*(1-AK$6*AK$7*U)*(1-(AK$7*Uo-AK$6*AK$7*U)*D)</f>
        <v>0.56790649109588465</v>
      </c>
      <c r="AM50" s="3">
        <f>AL49*So*(1-AL$6*AL$7*U)*(1-(AL$7*Uo-AL$6*AL$7*U)*D)</f>
        <v>0.45984615317533029</v>
      </c>
      <c r="AN50" s="3">
        <f>AM49*So*(1-AM$6*AM$7*U)*(1-(AM$7*Uo-AM$6*AM$7*U)*D)</f>
        <v>0.37522516876449663</v>
      </c>
      <c r="AO50" s="14">
        <f ca="1">SUMPRODUCT(F50:AN50, fec)</f>
        <v>3718.2864822412184</v>
      </c>
      <c r="AP50" s="15">
        <f ca="1">SUMPRODUCT(F50:AN50, fec)/SUMPRODUCT($F$19:$AN$19, fec)</f>
        <v>0.27298696909603765</v>
      </c>
      <c r="AQ50" s="14">
        <f ca="1">SUMPRODUCT(F50:AN50,Vul_Ret,Vul_Cap)</f>
        <v>1000.4787417541862</v>
      </c>
      <c r="AR50" s="12">
        <f ca="1">AQ50*U</f>
        <v>200.09574835083725</v>
      </c>
      <c r="AS50" s="14">
        <f ca="1">SUMPRODUCT(F50:AN50,Vul_Ret,Vul_Cap,Wt)</f>
        <v>2263.1747168493639</v>
      </c>
      <c r="AT50" s="12">
        <f ca="1">AS50*U</f>
        <v>452.63494336987281</v>
      </c>
      <c r="AU50" s="12">
        <f ca="1">SUMPRODUCT(F50:AN50, Vul_Cap,trophyvul)*Uo</f>
        <v>67.257113274652866</v>
      </c>
    </row>
    <row r="51" spans="4:47" x14ac:dyDescent="0.15">
      <c r="D51" s="3">
        <v>2032</v>
      </c>
      <c r="E51" s="2">
        <f ca="1">EXP((_xlfn.NORM.INV(RAND(),0,sig_rec))-0.5*sig_rec*sig_rec)</f>
        <v>1.0000000184016853</v>
      </c>
      <c r="F51" s="3">
        <f ca="1">bha*AO50/(1+bhb*AO50)*E51</f>
        <v>871.11478606155617</v>
      </c>
      <c r="G51" s="3">
        <f ca="1">F50*So*(1-F$6*F$7*U)*(1-(F$7*Uo-F$6*F$7*U)*D)</f>
        <v>739.13290342367384</v>
      </c>
      <c r="H51" s="3">
        <f ca="1">G50*So*(1-G$6*G$7*U)*(1-(G$7*Uo-G$6*G$7*U)*D)</f>
        <v>626.80369748023577</v>
      </c>
      <c r="I51" s="3">
        <f ca="1">H50*So*(1-H$6*H$7*U)*(1-(H$7*Uo-H$6*H$7*U)*D)</f>
        <v>527.55883814609842</v>
      </c>
      <c r="J51" s="3">
        <f ca="1">I50*So*(1-I$6*I$7*U)*(1-(I$7*Uo-I$6*I$7*U)*D)</f>
        <v>421.77475691941794</v>
      </c>
      <c r="K51" s="3">
        <f ca="1">J50*So*(1-J$6*J$7*U)*(1-(J$7*Uo-J$6*J$7*U)*D)</f>
        <v>306.20311086408225</v>
      </c>
      <c r="L51" s="3">
        <f ca="1">K50*So*(1-K$6*K$7*U)*(1-(K$7*Uo-K$6*K$7*U)*D)</f>
        <v>213.03960447107917</v>
      </c>
      <c r="M51" s="3">
        <f ca="1">L50*So*(1-L$6*L$7*U)*(1-(L$7*Uo-L$6*L$7*U)*D)</f>
        <v>149.12132935239063</v>
      </c>
      <c r="N51" s="3">
        <f ca="1">M50*So*(1-M$6*M$7*U)*(1-(M$7*Uo-M$6*M$7*U)*D)</f>
        <v>107.12836227606448</v>
      </c>
      <c r="O51" s="3">
        <f ca="1">N50*So*(1-N$6*N$7*U)*(1-(N$7*Uo-N$6*N$7*U)*D)</f>
        <v>79.426490959084461</v>
      </c>
      <c r="P51" s="3">
        <f ca="1">O50*So*(1-O$6*O$7*U)*(1-(O$7*Uo-O$6*O$7*U)*D)</f>
        <v>60.566257081768391</v>
      </c>
      <c r="Q51" s="3">
        <f ca="1">P50*So*(1-P$6*P$7*U)*(1-(P$7*Uo-P$6*P$7*U)*D)</f>
        <v>47.164251333607844</v>
      </c>
      <c r="R51" s="3">
        <f ca="1">Q50*So*(1-Q$6*Q$7*U)*(1-(Q$7*Uo-Q$6*Q$7*U)*D)</f>
        <v>37.256227405420859</v>
      </c>
      <c r="S51" s="3">
        <f ca="1">R50*So*(1-R$6*R$7*U)*(1-(R$7*Uo-R$6*R$7*U)*D)</f>
        <v>29.707352731870866</v>
      </c>
      <c r="T51" s="3">
        <f ca="1">S50*So*(1-S$6*S$7*U)*(1-(S$7*Uo-S$6*S$7*U)*D)</f>
        <v>23.835297757231693</v>
      </c>
      <c r="U51" s="3">
        <f ca="1">T50*So*(1-T$6*T$7*U)*(1-(T$7*Uo-T$6*T$7*U)*D)</f>
        <v>19.204354436159811</v>
      </c>
      <c r="V51" s="3">
        <f ca="1">U50*So*(1-U$6*U$7*U)*(1-(U$7*Uo-U$6*U$7*U)*D)</f>
        <v>15.518881483539218</v>
      </c>
      <c r="W51" s="3">
        <f ca="1">V50*So*(1-V$6*V$7*U)*(1-(V$7*Uo-V$6*V$7*U)*D)</f>
        <v>12.567839111577415</v>
      </c>
      <c r="X51" s="3">
        <f ca="1">W50*So*(1-W$6*W$7*U)*(1-(W$7*Uo-W$6*W$7*U)*D)</f>
        <v>10.194740639958953</v>
      </c>
      <c r="Y51" s="3">
        <f ca="1">X50*So*(1-X$6*X$7*U)*(1-(X$7*Uo-X$6*X$7*U)*D)</f>
        <v>8.2804067888170163</v>
      </c>
      <c r="Z51" s="3">
        <f ca="1">Y50*So*(1-Y$6*Y$7*U)*(1-(Y$7*Uo-Y$6*Y$7*U)*D)</f>
        <v>6.7324065672814353</v>
      </c>
      <c r="AA51" s="3">
        <f ca="1">Z50*So*(1-Z$6*Z$7*U)*(1-(Z$7*Uo-Z$6*Z$7*U)*D)</f>
        <v>5.4781781509403817</v>
      </c>
      <c r="AB51" s="3">
        <f ca="1">AA50*So*(1-AA$6*AA$7*U)*(1-(AA$7*Uo-AA$6*AA$7*U)*D)</f>
        <v>4.4602953406182504</v>
      </c>
      <c r="AC51" s="3">
        <f ca="1">AB50*So*(1-AB$6*AB$7*U)*(1-(AB$7*Uo-AB$6*AB$7*U)*D)</f>
        <v>3.633061283172891</v>
      </c>
      <c r="AD51" s="3">
        <f ca="1">AC50*So*(1-AC$6*AC$7*U)*(1-(AC$7*Uo-AC$6*AC$7*U)*D)</f>
        <v>2.9599730430534827</v>
      </c>
      <c r="AE51" s="3">
        <f ca="1">AD50*So*(1-AD$6*AD$7*U)*(1-(AD$7*Uo-AD$6*AD$7*U)*D)</f>
        <v>2.411782740710056</v>
      </c>
      <c r="AF51" s="3">
        <f ca="1">AE50*So*(1-AE$6*AE$7*U)*(1-(AE$7*Uo-AE$6*AE$7*U)*D)</f>
        <v>1.9649913022334895</v>
      </c>
      <c r="AG51" s="3">
        <f ca="1">AF50*So*(1-AF$6*AF$7*U)*(1-(AF$7*Uo-AF$6*AF$7*U)*D)</f>
        <v>1.600659862140011</v>
      </c>
      <c r="AH51" s="3">
        <f ca="1">AG50*So*(1-AG$6*AG$7*U)*(1-(AG$7*Uo-AG$6*AG$7*U)*D)</f>
        <v>1.3034709648231997</v>
      </c>
      <c r="AI51" s="3">
        <f ca="1">AH50*So*(1-AH$6*AH$7*U)*(1-(AH$7*Uo-AH$6*AH$7*U)*D)</f>
        <v>1.0610147501385874</v>
      </c>
      <c r="AJ51" s="3">
        <f ca="1">AI50*So*(1-AI$6*AI$7*U)*(1-(AI$7*Uo-AI$6*AI$7*U)*D)</f>
        <v>0.86320593933959833</v>
      </c>
      <c r="AK51" s="3">
        <f ca="1">AJ50*So*(1-AJ$6*AJ$7*U)*(1-(AJ$7*Uo-AJ$6*AJ$7*U)*D)</f>
        <v>0.70184299975443409</v>
      </c>
      <c r="AL51" s="3">
        <f>AK50*So*(1-AK$6*AK$7*U)*(1-(AK$7*Uo-AK$6*AK$7*U)*D)</f>
        <v>0.56788144629574355</v>
      </c>
      <c r="AM51" s="3">
        <f>AL50*So*(1-AL$6*AL$7*U)*(1-(AL$7*Uo-AL$6*AL$7*U)*D)</f>
        <v>0.45952601591280223</v>
      </c>
      <c r="AN51" s="3">
        <f>AM50*So*(1-AM$6*AM$7*U)*(1-(AM$7*Uo-AM$6*AM$7*U)*D)</f>
        <v>0.37209955121326099</v>
      </c>
      <c r="AO51" s="14">
        <f ca="1">SUMPRODUCT(F51:AN51, fec)</f>
        <v>3704.0581270832154</v>
      </c>
      <c r="AP51" s="15">
        <f ca="1">SUMPRODUCT(F51:AN51, fec)/SUMPRODUCT($F$19:$AN$19, fec)</f>
        <v>0.27194236008907807</v>
      </c>
      <c r="AQ51" s="14">
        <f ca="1">SUMPRODUCT(F51:AN51,Vul_Ret,Vul_Cap)</f>
        <v>998.80174195829966</v>
      </c>
      <c r="AR51" s="12">
        <f ca="1">AQ51*U</f>
        <v>199.76034839165993</v>
      </c>
      <c r="AS51" s="14">
        <f ca="1">SUMPRODUCT(F51:AN51,Vul_Ret,Vul_Cap,Wt)</f>
        <v>2258.6850590295262</v>
      </c>
      <c r="AT51" s="12">
        <f ca="1">AS51*U</f>
        <v>451.73701180590524</v>
      </c>
      <c r="AU51" s="12">
        <f ca="1">SUMPRODUCT(F51:AN51, Vul_Cap,trophyvul)*Uo</f>
        <v>66.983672846381367</v>
      </c>
    </row>
    <row r="52" spans="4:47" x14ac:dyDescent="0.15">
      <c r="D52" s="3">
        <v>2033</v>
      </c>
      <c r="E52" s="2">
        <f ca="1">EXP((_xlfn.NORM.INV(RAND(),0,sig_rec))-0.5*sig_rec*sig_rec)</f>
        <v>0.99999999652683236</v>
      </c>
      <c r="F52" s="3">
        <f ca="1">bha*AO51/(1+bhb*AO51)*E52</f>
        <v>870.52195418502697</v>
      </c>
      <c r="G52" s="3">
        <f ca="1">F51*So*(1-F$6*F$7*U)*(1-(F$7*Uo-F$6*F$7*U)*D)</f>
        <v>738.58016965641275</v>
      </c>
      <c r="H52" s="3">
        <f ca="1">G51*So*(1-G$6*G$7*U)*(1-(G$7*Uo-G$6*G$7*U)*D)</f>
        <v>626.269832883449</v>
      </c>
      <c r="I52" s="3">
        <f ca="1">H51*So*(1-H$6*H$7*U)*(1-(H$7*Uo-H$6*H$7*U)*D)</f>
        <v>527.03583424146359</v>
      </c>
      <c r="J52" s="3">
        <f ca="1">I51*So*(1-I$6*I$7*U)*(1-(I$7*Uo-I$6*I$7*U)*D)</f>
        <v>421.28547736540611</v>
      </c>
      <c r="K52" s="3">
        <f ca="1">J51*So*(1-J$6*J$7*U)*(1-(J$7*Uo-J$6*J$7*U)*D)</f>
        <v>305.78924793426665</v>
      </c>
      <c r="L52" s="3">
        <f ca="1">K51*So*(1-K$6*K$7*U)*(1-(K$7*Uo-K$6*K$7*U)*D)</f>
        <v>212.70712615323131</v>
      </c>
      <c r="M52" s="3">
        <f ca="1">L51*So*(1-L$6*L$7*U)*(1-(L$7*Uo-L$6*L$7*U)*D)</f>
        <v>148.85510310156374</v>
      </c>
      <c r="N52" s="3">
        <f ca="1">M51*So*(1-M$6*M$7*U)*(1-(M$7*Uo-M$6*M$7*U)*D)</f>
        <v>106.91117486804315</v>
      </c>
      <c r="O52" s="3">
        <f ca="1">N51*So*(1-N$6*N$7*U)*(1-(N$7*Uo-N$6*N$7*U)*D)</f>
        <v>79.24456480553151</v>
      </c>
      <c r="P52" s="3">
        <f ca="1">O51*So*(1-O$6*O$7*U)*(1-(O$7*Uo-O$6*O$7*U)*D)</f>
        <v>60.410073672812686</v>
      </c>
      <c r="Q52" s="3">
        <f ca="1">P51*So*(1-P$6*P$7*U)*(1-(P$7*Uo-P$6*P$7*U)*D)</f>
        <v>47.027688156207056</v>
      </c>
      <c r="R52" s="3">
        <f ca="1">Q51*So*(1-Q$6*Q$7*U)*(1-(Q$7*Uo-Q$6*Q$7*U)*D)</f>
        <v>37.135387990383784</v>
      </c>
      <c r="S52" s="3">
        <f ca="1">R51*So*(1-R$6*R$7*U)*(1-(R$7*Uo-R$6*R$7*U)*D)</f>
        <v>29.599692008340778</v>
      </c>
      <c r="T52" s="3">
        <f ca="1">S51*So*(1-S$6*S$7*U)*(1-(S$7*Uo-S$6*S$7*U)*D)</f>
        <v>23.739080662829789</v>
      </c>
      <c r="U52" s="3">
        <f ca="1">T51*So*(1-T$6*T$7*U)*(1-(T$7*Uo-T$6*T$7*U)*D)</f>
        <v>19.118346162851079</v>
      </c>
      <c r="V52" s="3">
        <f ca="1">U51*So*(1-U$6*U$7*U)*(1-(U$7*Uo-U$6*U$7*U)*D)</f>
        <v>15.442166255072417</v>
      </c>
      <c r="W52" s="3">
        <f ca="1">V51*So*(1-V$6*V$7*U)*(1-(V$7*Uo-V$6*V$7*U)*D)</f>
        <v>12.49970891613687</v>
      </c>
      <c r="X52" s="3">
        <f ca="1">W51*So*(1-W$6*W$7*U)*(1-(W$7*Uo-W$6*W$7*U)*D)</f>
        <v>10.134621558648904</v>
      </c>
      <c r="Y52" s="3">
        <f ca="1">X51*So*(1-X$6*X$7*U)*(1-(X$7*Uo-X$6*X$7*U)*D)</f>
        <v>8.2278007685130543</v>
      </c>
      <c r="Z52" s="3">
        <f ca="1">Y51*So*(1-Y$6*Y$7*U)*(1-(Y$7*Uo-Y$6*Y$7*U)*D)</f>
        <v>6.6868465113026136</v>
      </c>
      <c r="AA52" s="3">
        <f ca="1">Z51*So*(1-Z$6*Z$7*U)*(1-(Z$7*Uo-Z$6*Z$7*U)*D)</f>
        <v>5.4391926800988069</v>
      </c>
      <c r="AB52" s="3">
        <f ca="1">AA51*So*(1-AA$6*AA$7*U)*(1-(AA$7*Uo-AA$6*AA$7*U)*D)</f>
        <v>4.4273844244465357</v>
      </c>
      <c r="AC52" s="3">
        <f ca="1">AB51*So*(1-AB$6*AB$7*U)*(1-(AB$7*Uo-AB$6*AB$7*U)*D)</f>
        <v>3.6056844797049172</v>
      </c>
      <c r="AD52" s="3">
        <f ca="1">AC51*So*(1-AC$6*AC$7*U)*(1-(AC$7*Uo-AC$6*AC$7*U)*D)</f>
        <v>2.9375488859336429</v>
      </c>
      <c r="AE52" s="3">
        <f ca="1">AD51*So*(1-AD$6*AD$7*U)*(1-(AD$7*Uo-AD$6*AD$7*U)*D)</f>
        <v>2.3937018513387756</v>
      </c>
      <c r="AF52" s="3">
        <f ca="1">AE51*So*(1-AE$6*AE$7*U)*(1-(AE$7*Uo-AE$6*AE$7*U)*D)</f>
        <v>1.950637504087505</v>
      </c>
      <c r="AG52" s="3">
        <f ca="1">AF51*So*(1-AF$6*AF$7*U)*(1-(AF$7*Uo-AF$6*AF$7*U)*D)</f>
        <v>1.5894414147866756</v>
      </c>
      <c r="AH52" s="3">
        <f ca="1">AG51*So*(1-AG$6*AG$7*U)*(1-(AG$7*Uo-AG$6*AG$7*U)*D)</f>
        <v>1.2948523431778589</v>
      </c>
      <c r="AI52" s="3">
        <f ca="1">AH51*So*(1-AH$6*AH$7*U)*(1-(AH$7*Uo-AH$6*AH$7*U)*D)</f>
        <v>1.054516573273556</v>
      </c>
      <c r="AJ52" s="3">
        <f ca="1">AI51*So*(1-AI$6*AI$7*U)*(1-(AI$7*Uo-AI$6*AI$7*U)*D)</f>
        <v>0.85841877203174832</v>
      </c>
      <c r="AK52" s="3">
        <f ca="1">AJ51*So*(1-AJ$6*AJ$7*U)*(1-(AJ$7*Uo-AJ$6*AJ$7*U)*D)</f>
        <v>0.6984154386331064</v>
      </c>
      <c r="AL52" s="3">
        <f ca="1">AK51*So*(1-AK$6*AK$7*U)*(1-(AK$7*Uo-AK$6*AK$7*U)*D)</f>
        <v>0.56788144289331</v>
      </c>
      <c r="AM52" s="3">
        <f>AL51*So*(1-AL$6*AL$7*U)*(1-(AL$7*Uo-AL$6*AL$7*U)*D)</f>
        <v>0.4595057507152589</v>
      </c>
      <c r="AN52" s="3">
        <f>AM51*So*(1-AM$6*AM$7*U)*(1-(AM$7*Uo-AM$6*AM$7*U)*D)</f>
        <v>0.37184050167921406</v>
      </c>
      <c r="AO52" s="14">
        <f ca="1">SUMPRODUCT(F52:AN52, fec)</f>
        <v>3690.9952775900183</v>
      </c>
      <c r="AP52" s="15">
        <f ca="1">SUMPRODUCT(F52:AN52, fec)/SUMPRODUCT($F$19:$AN$19, fec)</f>
        <v>0.27098331949122823</v>
      </c>
      <c r="AQ52" s="14">
        <f ca="1">SUMPRODUCT(F52:AN52,Vul_Ret,Vul_Cap)</f>
        <v>997.34334166908786</v>
      </c>
      <c r="AR52" s="12">
        <f ca="1">AQ52*U</f>
        <v>199.46866833381759</v>
      </c>
      <c r="AS52" s="14">
        <f ca="1">SUMPRODUCT(F52:AN52,Vul_Ret,Vul_Cap,Wt)</f>
        <v>2254.7460510287983</v>
      </c>
      <c r="AT52" s="12">
        <f ca="1">AS52*U</f>
        <v>450.9492102057597</v>
      </c>
      <c r="AU52" s="12">
        <f ca="1">SUMPRODUCT(F52:AN52, Vul_Cap,trophyvul)*Uo</f>
        <v>66.73223802075384</v>
      </c>
    </row>
    <row r="53" spans="4:47" x14ac:dyDescent="0.15">
      <c r="D53" s="3">
        <v>2034</v>
      </c>
      <c r="E53" s="2">
        <f ca="1">EXP((_xlfn.NORM.INV(RAND(),0,sig_rec))-0.5*sig_rec*sig_rec)</f>
        <v>0.99999999234669001</v>
      </c>
      <c r="F53" s="3">
        <f ca="1">bha*AO52/(1+bhb*AO52)*E53</f>
        <v>869.97439111368237</v>
      </c>
      <c r="G53" s="3">
        <f ca="1">F52*So*(1-F$6*F$7*U)*(1-(F$7*Uo-F$6*F$7*U)*D)</f>
        <v>738.07753340806664</v>
      </c>
      <c r="H53" s="3">
        <f ca="1">G52*So*(1-G$6*G$7*U)*(1-(G$7*Uo-G$6*G$7*U)*D)</f>
        <v>625.80149967510692</v>
      </c>
      <c r="I53" s="3">
        <f ca="1">H52*So*(1-H$6*H$7*U)*(1-(H$7*Uo-H$6*H$7*U)*D)</f>
        <v>526.5869444626212</v>
      </c>
      <c r="J53" s="3">
        <f ca="1">I52*So*(1-I$6*I$7*U)*(1-(I$7*Uo-I$6*I$7*U)*D)</f>
        <v>420.86782925926815</v>
      </c>
      <c r="K53" s="3">
        <f ca="1">J52*So*(1-J$6*J$7*U)*(1-(J$7*Uo-J$6*J$7*U)*D)</f>
        <v>305.43451730044768</v>
      </c>
      <c r="L53" s="3">
        <f ca="1">K52*So*(1-K$6*K$7*U)*(1-(K$7*Uo-K$6*K$7*U)*D)</f>
        <v>212.41963203152233</v>
      </c>
      <c r="M53" s="3">
        <f ca="1">L52*So*(1-L$6*L$7*U)*(1-(L$7*Uo-L$6*L$7*U)*D)</f>
        <v>148.62279374103355</v>
      </c>
      <c r="N53" s="3">
        <f ca="1">M52*So*(1-M$6*M$7*U)*(1-(M$7*Uo-M$6*M$7*U)*D)</f>
        <v>106.72030638946784</v>
      </c>
      <c r="O53" s="3">
        <f ca="1">N52*So*(1-N$6*N$7*U)*(1-(N$7*Uo-N$6*N$7*U)*D)</f>
        <v>79.083907802435164</v>
      </c>
      <c r="P53" s="3">
        <f ca="1">O52*So*(1-O$6*O$7*U)*(1-(O$7*Uo-O$6*O$7*U)*D)</f>
        <v>60.271704569426184</v>
      </c>
      <c r="Q53" s="3">
        <f ca="1">P52*So*(1-P$6*P$7*U)*(1-(P$7*Uo-P$6*P$7*U)*D)</f>
        <v>46.906416923586129</v>
      </c>
      <c r="R53" s="3">
        <f ca="1">Q52*So*(1-Q$6*Q$7*U)*(1-(Q$7*Uo-Q$6*Q$7*U)*D)</f>
        <v>37.027863192797014</v>
      </c>
      <c r="S53" s="3">
        <f ca="1">R52*So*(1-R$6*R$7*U)*(1-(R$7*Uo-R$6*R$7*U)*D)</f>
        <v>29.503686327769771</v>
      </c>
      <c r="T53" s="3">
        <f ca="1">S52*So*(1-S$6*S$7*U)*(1-(S$7*Uo-S$6*S$7*U)*D)</f>
        <v>23.653049213876162</v>
      </c>
      <c r="U53" s="3">
        <f ca="1">T52*So*(1-T$6*T$7*U)*(1-(T$7*Uo-T$6*T$7*U)*D)</f>
        <v>19.041170214125994</v>
      </c>
      <c r="V53" s="3">
        <f ca="1">U52*So*(1-U$6*U$7*U)*(1-(U$7*Uo-U$6*U$7*U)*D)</f>
        <v>15.373007249485417</v>
      </c>
      <c r="W53" s="3">
        <f ca="1">V52*So*(1-V$6*V$7*U)*(1-(V$7*Uo-V$6*V$7*U)*D)</f>
        <v>12.437918507705241</v>
      </c>
      <c r="X53" s="3">
        <f ca="1">W52*So*(1-W$6*W$7*U)*(1-(W$7*Uo-W$6*W$7*U)*D)</f>
        <v>10.079681823872171</v>
      </c>
      <c r="Y53" s="3">
        <f ca="1">X52*So*(1-X$6*X$7*U)*(1-(X$7*Uo-X$6*X$7*U)*D)</f>
        <v>8.1792808658618466</v>
      </c>
      <c r="Z53" s="3">
        <f ca="1">Y52*So*(1-Y$6*Y$7*U)*(1-(Y$7*Uo-Y$6*Y$7*U)*D)</f>
        <v>6.6443644941367248</v>
      </c>
      <c r="AA53" s="3">
        <f ca="1">Z52*So*(1-Z$6*Z$7*U)*(1-(Z$7*Uo-Z$6*Z$7*U)*D)</f>
        <v>5.4023841599198237</v>
      </c>
      <c r="AB53" s="3">
        <f ca="1">AA52*So*(1-AA$6*AA$7*U)*(1-(AA$7*Uo-AA$6*AA$7*U)*D)</f>
        <v>4.3958769302344187</v>
      </c>
      <c r="AC53" s="3">
        <f ca="1">AB52*So*(1-AB$6*AB$7*U)*(1-(AB$7*Uo-AB$6*AB$7*U)*D)</f>
        <v>3.5790794299064048</v>
      </c>
      <c r="AD53" s="3">
        <f ca="1">AC52*So*(1-AC$6*AC$7*U)*(1-(AC$7*Uo-AC$6*AC$7*U)*D)</f>
        <v>2.9154130912801777</v>
      </c>
      <c r="AE53" s="3">
        <f ca="1">AD52*So*(1-AD$6*AD$7*U)*(1-(AD$7*Uo-AD$6*AD$7*U)*D)</f>
        <v>2.3755676502390584</v>
      </c>
      <c r="AF53" s="3">
        <f ca="1">AE52*So*(1-AE$6*AE$7*U)*(1-(AE$7*Uo-AE$6*AE$7*U)*D)</f>
        <v>1.9360137735501133</v>
      </c>
      <c r="AG53" s="3">
        <f ca="1">AF52*So*(1-AF$6*AF$7*U)*(1-(AF$7*Uo-AF$6*AF$7*U)*D)</f>
        <v>1.5778309200192004</v>
      </c>
      <c r="AH53" s="3">
        <f ca="1">AG52*So*(1-AG$6*AG$7*U)*(1-(AG$7*Uo-AG$6*AG$7*U)*D)</f>
        <v>1.285777190370027</v>
      </c>
      <c r="AI53" s="3">
        <f ca="1">AH52*So*(1-AH$6*AH$7*U)*(1-(AH$7*Uo-AH$6*AH$7*U)*D)</f>
        <v>1.0475440517452235</v>
      </c>
      <c r="AJ53" s="3">
        <f ca="1">AI52*So*(1-AI$6*AI$7*U)*(1-(AI$7*Uo-AI$6*AI$7*U)*D)</f>
        <v>0.85316139271237812</v>
      </c>
      <c r="AK53" s="3">
        <f ca="1">AJ52*So*(1-AJ$6*AJ$7*U)*(1-(AJ$7*Uo-AJ$6*AJ$7*U)*D)</f>
        <v>0.69454216644769939</v>
      </c>
      <c r="AL53" s="3">
        <f ca="1">AK52*So*(1-AK$6*AK$7*U)*(1-(AK$7*Uo-AK$6*AK$7*U)*D)</f>
        <v>0.56510810418954627</v>
      </c>
      <c r="AM53" s="3">
        <f ca="1">AL52*So*(1-AL$6*AL$7*U)*(1-(AL$7*Uo-AL$6*AL$7*U)*D)</f>
        <v>0.45950574796215299</v>
      </c>
      <c r="AN53" s="3">
        <f>AM52*So*(1-AM$6*AM$7*U)*(1-(AM$7*Uo-AM$6*AM$7*U)*D)</f>
        <v>0.3718241034319763</v>
      </c>
      <c r="AO53" s="14">
        <f ca="1">SUMPRODUCT(F53:AN53, fec)</f>
        <v>3679.0194652730697</v>
      </c>
      <c r="AP53" s="15">
        <f ca="1">SUMPRODUCT(F53:AN53, fec)/SUMPRODUCT($F$19:$AN$19, fec)</f>
        <v>0.27010408634916644</v>
      </c>
      <c r="AQ53" s="14">
        <f ca="1">SUMPRODUCT(F53:AN53,Vul_Ret,Vul_Cap)</f>
        <v>996.08200307219147</v>
      </c>
      <c r="AR53" s="12">
        <f ca="1">AQ53*U</f>
        <v>199.2164006144383</v>
      </c>
      <c r="AS53" s="14">
        <f ca="1">SUMPRODUCT(F53:AN53,Vul_Ret,Vul_Cap,Wt)</f>
        <v>2251.3092936786529</v>
      </c>
      <c r="AT53" s="12">
        <f ca="1">AS53*U</f>
        <v>450.26185873573058</v>
      </c>
      <c r="AU53" s="12">
        <f ca="1">SUMPRODUCT(F53:AN53, Vul_Cap,trophyvul)*Uo</f>
        <v>66.501475191071222</v>
      </c>
    </row>
    <row r="54" spans="4:47" x14ac:dyDescent="0.15">
      <c r="D54" s="3">
        <v>2035</v>
      </c>
      <c r="E54" s="2">
        <f ca="1">EXP((_xlfn.NORM.INV(RAND(),0,sig_rec))-0.5*sig_rec*sig_rec)</f>
        <v>1.0000000074393276</v>
      </c>
      <c r="F54" s="3">
        <f ca="1">bha*AO53/(1+bhb*AO53)*E54</f>
        <v>869.46960498512817</v>
      </c>
      <c r="G54" s="3">
        <f ca="1">F53*So*(1-F$6*F$7*U)*(1-(F$7*Uo-F$6*F$7*U)*D)</f>
        <v>737.61327860192375</v>
      </c>
      <c r="H54" s="3">
        <f ca="1">G53*So*(1-G$6*G$7*U)*(1-(G$7*Uo-G$6*G$7*U)*D)</f>
        <v>625.37561426560239</v>
      </c>
      <c r="I54" s="3">
        <f ca="1">H53*So*(1-H$6*H$7*U)*(1-(H$7*Uo-H$6*H$7*U)*D)</f>
        <v>526.19315549144289</v>
      </c>
      <c r="J54" s="3">
        <f ca="1">I53*So*(1-I$6*I$7*U)*(1-(I$7*Uo-I$6*I$7*U)*D)</f>
        <v>420.50936546131794</v>
      </c>
      <c r="K54" s="3">
        <f ca="1">J53*So*(1-J$6*J$7*U)*(1-(J$7*Uo-J$6*J$7*U)*D)</f>
        <v>305.13171989927105</v>
      </c>
      <c r="L54" s="3">
        <f ca="1">K53*So*(1-K$6*K$7*U)*(1-(K$7*Uo-K$6*K$7*U)*D)</f>
        <v>212.17321476467868</v>
      </c>
      <c r="M54" s="3">
        <f ca="1">L53*So*(1-L$6*L$7*U)*(1-(L$7*Uo-L$6*L$7*U)*D)</f>
        <v>148.42191575295087</v>
      </c>
      <c r="N54" s="3">
        <f ca="1">M53*So*(1-M$6*M$7*U)*(1-(M$7*Uo-M$6*M$7*U)*D)</f>
        <v>106.55375431556274</v>
      </c>
      <c r="O54" s="3">
        <f ca="1">N53*So*(1-N$6*N$7*U)*(1-(N$7*Uo-N$6*N$7*U)*D)</f>
        <v>78.942719332841861</v>
      </c>
      <c r="P54" s="3">
        <f ca="1">O53*So*(1-O$6*O$7*U)*(1-(O$7*Uo-O$6*O$7*U)*D)</f>
        <v>60.149512322533354</v>
      </c>
      <c r="Q54" s="3">
        <f ca="1">P53*So*(1-P$6*P$7*U)*(1-(P$7*Uo-P$6*P$7*U)*D)</f>
        <v>46.798977907902376</v>
      </c>
      <c r="R54" s="3">
        <f ca="1">Q53*So*(1-Q$6*Q$7*U)*(1-(Q$7*Uo-Q$6*Q$7*U)*D)</f>
        <v>36.932378707236204</v>
      </c>
      <c r="S54" s="3">
        <f ca="1">R53*So*(1-R$6*R$7*U)*(1-(R$7*Uo-R$6*R$7*U)*D)</f>
        <v>29.41825897472102</v>
      </c>
      <c r="T54" s="3">
        <f ca="1">S53*So*(1-S$6*S$7*U)*(1-(S$7*Uo-S$6*S$7*U)*D)</f>
        <v>23.576331284286969</v>
      </c>
      <c r="U54" s="3">
        <f ca="1">T53*So*(1-T$6*T$7*U)*(1-(T$7*Uo-T$6*T$7*U)*D)</f>
        <v>18.972164194619143</v>
      </c>
      <c r="V54" s="3">
        <f ca="1">U53*So*(1-U$6*U$7*U)*(1-(U$7*Uo-U$6*U$7*U)*D)</f>
        <v>15.310950290733304</v>
      </c>
      <c r="W54" s="3">
        <f ca="1">V53*So*(1-V$6*V$7*U)*(1-(V$7*Uo-V$6*V$7*U)*D)</f>
        <v>12.382214271566578</v>
      </c>
      <c r="X54" s="3">
        <f ca="1">W53*So*(1-W$6*W$7*U)*(1-(W$7*Uo-W$6*W$7*U)*D)</f>
        <v>10.029854451016003</v>
      </c>
      <c r="Y54" s="3">
        <f ca="1">X53*So*(1-X$6*X$7*U)*(1-(X$7*Uo-X$6*X$7*U)*D)</f>
        <v>8.134941023586105</v>
      </c>
      <c r="Z54" s="3">
        <f ca="1">Y53*So*(1-Y$6*Y$7*U)*(1-(Y$7*Uo-Y$6*Y$7*U)*D)</f>
        <v>6.6051822232596278</v>
      </c>
      <c r="AA54" s="3">
        <f ca="1">Z53*So*(1-Z$6*Z$7*U)*(1-(Z$7*Uo-Z$6*Z$7*U)*D)</f>
        <v>5.3680624245202582</v>
      </c>
      <c r="AB54" s="3">
        <f ca="1">AA53*So*(1-AA$6*AA$7*U)*(1-(AA$7*Uo-AA$6*AA$7*U)*D)</f>
        <v>4.3661288160918765</v>
      </c>
      <c r="AC54" s="3">
        <f ca="1">AB53*So*(1-AB$6*AB$7*U)*(1-(AB$7*Uo-AB$6*AB$7*U)*D)</f>
        <v>3.5536089006702674</v>
      </c>
      <c r="AD54" s="3">
        <f ca="1">AC53*So*(1-AC$6*AC$7*U)*(1-(AC$7*Uo-AC$6*AC$7*U)*D)</f>
        <v>2.8939013059552754</v>
      </c>
      <c r="AE54" s="3">
        <f ca="1">AD53*So*(1-AD$6*AD$7*U)*(1-(AD$7*Uo-AD$6*AD$7*U)*D)</f>
        <v>2.3576666451041626</v>
      </c>
      <c r="AF54" s="3">
        <f ca="1">AE53*So*(1-AE$6*AE$7*U)*(1-(AE$7*Uo-AE$6*AE$7*U)*D)</f>
        <v>1.9213469247603423</v>
      </c>
      <c r="AG54" s="3">
        <f ca="1">AF53*So*(1-AF$6*AF$7*U)*(1-(AF$7*Uo-AF$6*AF$7*U)*D)</f>
        <v>1.5660020824419596</v>
      </c>
      <c r="AH54" s="3">
        <f ca="1">AG53*So*(1-AG$6*AG$7*U)*(1-(AG$7*Uo-AG$6*AG$7*U)*D)</f>
        <v>1.2763848911622366</v>
      </c>
      <c r="AI54" s="3">
        <f ca="1">AH53*So*(1-AH$6*AH$7*U)*(1-(AH$7*Uo-AH$6*AH$7*U)*D)</f>
        <v>1.0402021935074015</v>
      </c>
      <c r="AJ54" s="3">
        <f ca="1">AI53*So*(1-AI$6*AI$7*U)*(1-(AI$7*Uo-AI$6*AI$7*U)*D)</f>
        <v>0.84752024270241433</v>
      </c>
      <c r="AK54" s="3">
        <f ca="1">AJ53*So*(1-AJ$6*AJ$7*U)*(1-(AJ$7*Uo-AJ$6*AJ$7*U)*D)</f>
        <v>0.69028844816790202</v>
      </c>
      <c r="AL54" s="3">
        <f ca="1">AK53*So*(1-AK$6*AK$7*U)*(1-(AK$7*Uo-AK$6*AK$7*U)*D)</f>
        <v>0.56197412779007083</v>
      </c>
      <c r="AM54" s="3">
        <f ca="1">AL53*So*(1-AL$6*AL$7*U)*(1-(AL$7*Uo-AL$6*AL$7*U)*D)</f>
        <v>0.45726167907880899</v>
      </c>
      <c r="AN54" s="3">
        <f ca="1">AM53*So*(1-AM$6*AM$7*U)*(1-(AM$7*Uo-AM$6*AM$7*U)*D)</f>
        <v>0.37182410120421061</v>
      </c>
      <c r="AO54" s="14">
        <f ca="1">SUMPRODUCT(F54:AN54, fec)</f>
        <v>3668.0870595299848</v>
      </c>
      <c r="AP54" s="15">
        <f ca="1">SUMPRODUCT(F54:AN54, fec)/SUMPRODUCT($F$19:$AN$19, fec)</f>
        <v>0.26930145741699929</v>
      </c>
      <c r="AQ54" s="14">
        <f ca="1">SUMPRODUCT(F54:AN54,Vul_Ret,Vul_Cap)</f>
        <v>994.99304197758488</v>
      </c>
      <c r="AR54" s="12">
        <f ca="1">AQ54*U</f>
        <v>198.99860839551698</v>
      </c>
      <c r="AS54" s="14">
        <f ca="1">SUMPRODUCT(F54:AN54,Vul_Ret,Vul_Cap,Wt)</f>
        <v>2248.3236455286519</v>
      </c>
      <c r="AT54" s="12">
        <f ca="1">AS54*U</f>
        <v>449.66472910573043</v>
      </c>
      <c r="AU54" s="12">
        <f ca="1">SUMPRODUCT(F54:AN54, Vul_Cap,trophyvul)*Uo</f>
        <v>66.290588468658697</v>
      </c>
    </row>
    <row r="55" spans="4:47" x14ac:dyDescent="0.15">
      <c r="D55" s="3">
        <v>2036</v>
      </c>
      <c r="E55" s="2">
        <f ca="1">EXP((_xlfn.NORM.INV(RAND(),0,sig_rec))-0.5*sig_rec*sig_rec)</f>
        <v>1.0000000014221635</v>
      </c>
      <c r="F55" s="3">
        <f ca="1">bha*AO54/(1+bhb*AO54)*E55</f>
        <v>869.00641971628943</v>
      </c>
      <c r="G55" s="3">
        <f ca="1">F54*So*(1-F$6*F$7*U)*(1-(F$7*Uo-F$6*F$7*U)*D)</f>
        <v>737.18529249672486</v>
      </c>
      <c r="H55" s="3">
        <f ca="1">G54*So*(1-G$6*G$7*U)*(1-(G$7*Uo-G$6*G$7*U)*D)</f>
        <v>624.98224958313233</v>
      </c>
      <c r="I55" s="3">
        <f ca="1">H54*So*(1-H$6*H$7*U)*(1-(H$7*Uo-H$6*H$7*U)*D)</f>
        <v>525.83505793555435</v>
      </c>
      <c r="J55" s="3">
        <f ca="1">I54*So*(1-I$6*I$7*U)*(1-(I$7*Uo-I$6*I$7*U)*D)</f>
        <v>420.19490276501074</v>
      </c>
      <c r="K55" s="3">
        <f ca="1">J54*So*(1-J$6*J$7*U)*(1-(J$7*Uo-J$6*J$7*U)*D)</f>
        <v>304.87183147923503</v>
      </c>
      <c r="L55" s="3">
        <f ca="1">K54*So*(1-K$6*K$7*U)*(1-(K$7*Uo-K$6*K$7*U)*D)</f>
        <v>211.96287344963068</v>
      </c>
      <c r="M55" s="3">
        <f ca="1">L54*So*(1-L$6*L$7*U)*(1-(L$7*Uo-L$6*L$7*U)*D)</f>
        <v>148.24973899852492</v>
      </c>
      <c r="N55" s="3">
        <f ca="1">M54*So*(1-M$6*M$7*U)*(1-(M$7*Uo-M$6*M$7*U)*D)</f>
        <v>106.40973667701086</v>
      </c>
      <c r="O55" s="3">
        <f ca="1">N54*So*(1-N$6*N$7*U)*(1-(N$7*Uo-N$6*N$7*U)*D)</f>
        <v>78.81951809711255</v>
      </c>
      <c r="P55" s="3">
        <f ca="1">O54*So*(1-O$6*O$7*U)*(1-(O$7*Uo-O$6*O$7*U)*D)</f>
        <v>60.042127421766722</v>
      </c>
      <c r="Q55" s="3">
        <f ca="1">P54*So*(1-P$6*P$7*U)*(1-(P$7*Uo-P$6*P$7*U)*D)</f>
        <v>46.704099684302982</v>
      </c>
      <c r="R55" s="3">
        <f ca="1">Q54*So*(1-Q$6*Q$7*U)*(1-(Q$7*Uo-Q$6*Q$7*U)*D)</f>
        <v>36.847785197959446</v>
      </c>
      <c r="S55" s="3">
        <f ca="1">R54*So*(1-R$6*R$7*U)*(1-(R$7*Uo-R$6*R$7*U)*D)</f>
        <v>29.342397526555075</v>
      </c>
      <c r="T55" s="3">
        <f ca="1">S54*So*(1-S$6*S$7*U)*(1-(S$7*Uo-S$6*S$7*U)*D)</f>
        <v>23.508066473109075</v>
      </c>
      <c r="U55" s="3">
        <f ca="1">T54*So*(1-T$6*T$7*U)*(1-(T$7*Uo-T$6*T$7*U)*D)</f>
        <v>18.91062857002899</v>
      </c>
      <c r="V55" s="3">
        <f ca="1">U54*So*(1-U$6*U$7*U)*(1-(U$7*Uo-U$6*U$7*U)*D)</f>
        <v>15.255462748604884</v>
      </c>
      <c r="W55" s="3">
        <f ca="1">V54*So*(1-V$6*V$7*U)*(1-(V$7*Uo-V$6*V$7*U)*D)</f>
        <v>12.332230390869707</v>
      </c>
      <c r="X55" s="3">
        <f ca="1">W54*So*(1-W$6*W$7*U)*(1-(W$7*Uo-W$6*W$7*U)*D)</f>
        <v>9.9849349268665488</v>
      </c>
      <c r="Y55" s="3">
        <f ca="1">X54*So*(1-X$6*X$7*U)*(1-(X$7*Uo-X$6*X$7*U)*D)</f>
        <v>8.0947271808648793</v>
      </c>
      <c r="Z55" s="3">
        <f ca="1">Y54*So*(1-Y$6*Y$7*U)*(1-(Y$7*Uo-Y$6*Y$7*U)*D)</f>
        <v>6.5693755621625352</v>
      </c>
      <c r="AA55" s="3">
        <f ca="1">Z54*So*(1-Z$6*Z$7*U)*(1-(Z$7*Uo-Z$6*Z$7*U)*D)</f>
        <v>5.3364065940509438</v>
      </c>
      <c r="AB55" s="3">
        <f ca="1">AA54*So*(1-AA$6*AA$7*U)*(1-(AA$7*Uo-AA$6*AA$7*U)*D)</f>
        <v>4.338390485475168</v>
      </c>
      <c r="AC55" s="3">
        <f ca="1">AB54*So*(1-AB$6*AB$7*U)*(1-(AB$7*Uo-AB$6*AB$7*U)*D)</f>
        <v>3.5295606470742658</v>
      </c>
      <c r="AD55" s="3">
        <f ca="1">AC54*So*(1-AC$6*AC$7*U)*(1-(AC$7*Uo-AC$6*AC$7*U)*D)</f>
        <v>2.8733068488432245</v>
      </c>
      <c r="AE55" s="3">
        <f ca="1">AD54*So*(1-AD$6*AD$7*U)*(1-(AD$7*Uo-AD$6*AD$7*U)*D)</f>
        <v>2.3402702703369442</v>
      </c>
      <c r="AF55" s="3">
        <f ca="1">AE54*So*(1-AE$6*AE$7*U)*(1-(AE$7*Uo-AE$6*AE$7*U)*D)</f>
        <v>1.9068686836702224</v>
      </c>
      <c r="AG55" s="3">
        <f ca="1">AF54*So*(1-AF$6*AF$7*U)*(1-(AF$7*Uo-AF$6*AF$7*U)*D)</f>
        <v>1.5541383673891862</v>
      </c>
      <c r="AH55" s="3">
        <f ca="1">AG54*So*(1-AG$6*AG$7*U)*(1-(AG$7*Uo-AG$6*AG$7*U)*D)</f>
        <v>1.2668159637365917</v>
      </c>
      <c r="AI55" s="3">
        <f ca="1">AH54*So*(1-AH$6*AH$7*U)*(1-(AH$7*Uo-AH$6*AH$7*U)*D)</f>
        <v>1.0326037617486226</v>
      </c>
      <c r="AJ55" s="3">
        <f ca="1">AI54*So*(1-AI$6*AI$7*U)*(1-(AI$7*Uo-AI$6*AI$7*U)*D)</f>
        <v>0.84158027916079625</v>
      </c>
      <c r="AK55" s="3">
        <f ca="1">AJ54*So*(1-AJ$6*AJ$7*U)*(1-(AJ$7*Uo-AJ$6*AJ$7*U)*D)</f>
        <v>0.68572422301715974</v>
      </c>
      <c r="AL55" s="3">
        <f ca="1">AK54*So*(1-AK$6*AK$7*U)*(1-(AK$7*Uo-AK$6*AK$7*U)*D)</f>
        <v>0.55853232146694987</v>
      </c>
      <c r="AM55" s="3">
        <f ca="1">AL54*So*(1-AL$6*AL$7*U)*(1-(AL$7*Uo-AL$6*AL$7*U)*D)</f>
        <v>0.45472579735990726</v>
      </c>
      <c r="AN55" s="3">
        <f ca="1">AM54*So*(1-AM$6*AM$7*U)*(1-(AM$7*Uo-AM$6*AM$7*U)*D)</f>
        <v>0.37000823948911743</v>
      </c>
      <c r="AO55" s="14">
        <f ca="1">SUMPRODUCT(F55:AN55, fec)</f>
        <v>3658.1496687245849</v>
      </c>
      <c r="AP55" s="15">
        <f ca="1">SUMPRODUCT(F55:AN55, fec)/SUMPRODUCT($F$19:$AN$19, fec)</f>
        <v>0.26857187990605563</v>
      </c>
      <c r="AQ55" s="14">
        <f ca="1">SUMPRODUCT(F55:AN55,Vul_Ret,Vul_Cap)</f>
        <v>994.04790294834208</v>
      </c>
      <c r="AR55" s="12">
        <f ca="1">AQ55*U</f>
        <v>198.80958058966843</v>
      </c>
      <c r="AS55" s="14">
        <f ca="1">SUMPRODUCT(F55:AN55,Vul_Ret,Vul_Cap,Wt)</f>
        <v>2245.731867753273</v>
      </c>
      <c r="AT55" s="12">
        <f ca="1">AS55*U</f>
        <v>449.14637355065463</v>
      </c>
      <c r="AU55" s="12">
        <f ca="1">SUMPRODUCT(F55:AN55, Vul_Cap,trophyvul)*Uo</f>
        <v>66.098669888660709</v>
      </c>
    </row>
    <row r="56" spans="4:47" x14ac:dyDescent="0.15">
      <c r="D56" s="3">
        <v>2037</v>
      </c>
      <c r="E56" s="2">
        <f ca="1">EXP((_xlfn.NORM.INV(RAND(),0,sig_rec))-0.5*sig_rec*sig_rec)</f>
        <v>1.0000000074435251</v>
      </c>
      <c r="F56" s="3">
        <f ca="1">bha*AO55/(1+bhb*AO55)*E56</f>
        <v>868.58343094098143</v>
      </c>
      <c r="G56" s="3">
        <f ca="1">F55*So*(1-F$6*F$7*U)*(1-(F$7*Uo-F$6*F$7*U)*D)</f>
        <v>736.79257794301134</v>
      </c>
      <c r="H56" s="3">
        <f ca="1">G55*So*(1-G$6*G$7*U)*(1-(G$7*Uo-G$6*G$7*U)*D)</f>
        <v>624.61961549481362</v>
      </c>
      <c r="I56" s="3">
        <f ca="1">H55*So*(1-H$6*H$7*U)*(1-(H$7*Uo-H$6*H$7*U)*D)</f>
        <v>525.50430480754926</v>
      </c>
      <c r="J56" s="3">
        <f ca="1">I55*So*(1-I$6*I$7*U)*(1-(I$7*Uo-I$6*I$7*U)*D)</f>
        <v>419.90894167618501</v>
      </c>
      <c r="K56" s="3">
        <f ca="1">J55*So*(1-J$6*J$7*U)*(1-(J$7*Uo-J$6*J$7*U)*D)</f>
        <v>304.64384412382879</v>
      </c>
      <c r="L56" s="3">
        <f ca="1">K55*So*(1-K$6*K$7*U)*(1-(K$7*Uo-K$6*K$7*U)*D)</f>
        <v>211.7823392976739</v>
      </c>
      <c r="M56" s="3">
        <f ca="1">L55*So*(1-L$6*L$7*U)*(1-(L$7*Uo-L$6*L$7*U)*D)</f>
        <v>148.10276924510407</v>
      </c>
      <c r="N56" s="3">
        <f ca="1">M55*So*(1-M$6*M$7*U)*(1-(M$7*Uo-M$6*M$7*U)*D)</f>
        <v>106.28629612574576</v>
      </c>
      <c r="O56" s="3">
        <f ca="1">N55*So*(1-N$6*N$7*U)*(1-(N$7*Uo-N$6*N$7*U)*D)</f>
        <v>78.712985944012374</v>
      </c>
      <c r="P56" s="3">
        <f ca="1">O55*So*(1-O$6*O$7*U)*(1-(O$7*Uo-O$6*O$7*U)*D)</f>
        <v>59.948423222612014</v>
      </c>
      <c r="Q56" s="3">
        <f ca="1">P55*So*(1-P$6*P$7*U)*(1-(P$7*Uo-P$6*P$7*U)*D)</f>
        <v>46.620718873447849</v>
      </c>
      <c r="R56" s="3">
        <f ca="1">Q55*So*(1-Q$6*Q$7*U)*(1-(Q$7*Uo-Q$6*Q$7*U)*D)</f>
        <v>36.773081592038082</v>
      </c>
      <c r="S56" s="3">
        <f ca="1">R55*So*(1-R$6*R$7*U)*(1-(R$7*Uo-R$6*R$7*U)*D)</f>
        <v>29.275188847768334</v>
      </c>
      <c r="T56" s="3">
        <f ca="1">S55*So*(1-S$6*S$7*U)*(1-(S$7*Uo-S$6*S$7*U)*D)</f>
        <v>23.447445755623246</v>
      </c>
      <c r="U56" s="3">
        <f ca="1">T55*So*(1-T$6*T$7*U)*(1-(T$7*Uo-T$6*T$7*U)*D)</f>
        <v>18.855873210807829</v>
      </c>
      <c r="V56" s="3">
        <f ca="1">U55*So*(1-U$6*U$7*U)*(1-(U$7*Uo-U$6*U$7*U)*D)</f>
        <v>15.205982129577059</v>
      </c>
      <c r="W56" s="3">
        <f ca="1">V55*So*(1-V$6*V$7*U)*(1-(V$7*Uo-V$6*V$7*U)*D)</f>
        <v>12.287537857724658</v>
      </c>
      <c r="X56" s="3">
        <f ca="1">W55*So*(1-W$6*W$7*U)*(1-(W$7*Uo-W$6*W$7*U)*D)</f>
        <v>9.944628259157156</v>
      </c>
      <c r="Y56" s="3">
        <f ca="1">X55*So*(1-X$6*X$7*U)*(1-(X$7*Uo-X$6*X$7*U)*D)</f>
        <v>8.0584742825940303</v>
      </c>
      <c r="Z56" s="3">
        <f ca="1">Y55*So*(1-Y$6*Y$7*U)*(1-(Y$7*Uo-Y$6*Y$7*U)*D)</f>
        <v>6.5369008540033091</v>
      </c>
      <c r="AA56" s="3">
        <f ca="1">Z55*So*(1-Z$6*Z$7*U)*(1-(Z$7*Uo-Z$6*Z$7*U)*D)</f>
        <v>5.3074779595438439</v>
      </c>
      <c r="AB56" s="3">
        <f ca="1">AA55*So*(1-AA$6*AA$7*U)*(1-(AA$7*Uo-AA$6*AA$7*U)*D)</f>
        <v>4.3128067007019943</v>
      </c>
      <c r="AC56" s="3">
        <f ca="1">AB55*So*(1-AB$6*AB$7*U)*(1-(AB$7*Uo-AB$6*AB$7*U)*D)</f>
        <v>3.507137094246545</v>
      </c>
      <c r="AD56" s="3">
        <f ca="1">AC55*So*(1-AC$6*AC$7*U)*(1-(AC$7*Uo-AC$6*AC$7*U)*D)</f>
        <v>2.8538623872574047</v>
      </c>
      <c r="AE56" s="3">
        <f ca="1">AD55*So*(1-AD$6*AD$7*U)*(1-(AD$7*Uo-AD$6*AD$7*U)*D)</f>
        <v>2.3236157301099225</v>
      </c>
      <c r="AF56" s="3">
        <f ca="1">AE55*So*(1-AE$6*AE$7*U)*(1-(AE$7*Uo-AE$6*AE$7*U)*D)</f>
        <v>1.8927985850318569</v>
      </c>
      <c r="AG56" s="3">
        <f ca="1">AF55*So*(1-AF$6*AF$7*U)*(1-(AF$7*Uo-AF$6*AF$7*U)*D)</f>
        <v>1.5424272132605417</v>
      </c>
      <c r="AH56" s="3">
        <f ca="1">AG55*So*(1-AG$6*AG$7*U)*(1-(AG$7*Uo-AG$6*AG$7*U)*D)</f>
        <v>1.2572188222087595</v>
      </c>
      <c r="AI56" s="3">
        <f ca="1">AH55*So*(1-AH$6*AH$7*U)*(1-(AH$7*Uo-AH$6*AH$7*U)*D)</f>
        <v>1.0248624366012971</v>
      </c>
      <c r="AJ56" s="3">
        <f ca="1">AI55*So*(1-AI$6*AI$7*U)*(1-(AI$7*Uo-AI$6*AI$7*U)*D)</f>
        <v>0.83543273365411386</v>
      </c>
      <c r="AK56" s="3">
        <f ca="1">AJ55*So*(1-AJ$6*AJ$7*U)*(1-(AJ$7*Uo-AJ$6*AJ$7*U)*D)</f>
        <v>0.68091822939116842</v>
      </c>
      <c r="AL56" s="3">
        <f ca="1">AK55*So*(1-AK$6*AK$7*U)*(1-(AK$7*Uo-AK$6*AK$7*U)*D)</f>
        <v>0.55483927506597364</v>
      </c>
      <c r="AM56" s="3">
        <f ca="1">AL55*So*(1-AL$6*AL$7*U)*(1-(AL$7*Uo-AL$6*AL$7*U)*D)</f>
        <v>0.45194083263066936</v>
      </c>
      <c r="AN56" s="3">
        <f ca="1">AM55*So*(1-AM$6*AM$7*U)*(1-(AM$7*Uo-AM$6*AM$7*U)*D)</f>
        <v>0.36795624787623238</v>
      </c>
      <c r="AO56" s="14">
        <f ca="1">SUMPRODUCT(F56:AN56, fec)</f>
        <v>3649.1740403125268</v>
      </c>
      <c r="AP56" s="15">
        <f ca="1">SUMPRODUCT(F56:AN56, fec)/SUMPRODUCT($F$19:$AN$19, fec)</f>
        <v>0.2679129125006009</v>
      </c>
      <c r="AQ56" s="14">
        <f ca="1">SUMPRODUCT(F56:AN56,Vul_Ret,Vul_Cap)</f>
        <v>993.21686845790759</v>
      </c>
      <c r="AR56" s="12">
        <f ca="1">AQ56*U</f>
        <v>198.64337369158153</v>
      </c>
      <c r="AS56" s="14">
        <f ca="1">SUMPRODUCT(F56:AN56,Vul_Ret,Vul_Cap,Wt)</f>
        <v>2243.4712221619798</v>
      </c>
      <c r="AT56" s="12">
        <f ca="1">AS56*U</f>
        <v>448.69424443239598</v>
      </c>
      <c r="AU56" s="12">
        <f ca="1">SUMPRODUCT(F56:AN56, Vul_Cap,trophyvul)*Uo</f>
        <v>65.925085154689029</v>
      </c>
    </row>
    <row r="57" spans="4:47" x14ac:dyDescent="0.15">
      <c r="D57" s="3">
        <v>2038</v>
      </c>
      <c r="E57" s="2">
        <f ca="1">EXP((_xlfn.NORM.INV(RAND(),0,sig_rec))-0.5*sig_rec*sig_rec)</f>
        <v>0.99999999286552221</v>
      </c>
      <c r="F57" s="3">
        <f ca="1">bha*AO56/(1+bhb*AO56)*E57</f>
        <v>868.19973892321627</v>
      </c>
      <c r="G57" s="3">
        <f ca="1">F56*So*(1-F$6*F$7*U)*(1-(F$7*Uo-F$6*F$7*U)*D)</f>
        <v>736.43394424004998</v>
      </c>
      <c r="H57" s="3">
        <f ca="1">G56*So*(1-G$6*G$7*U)*(1-(G$7*Uo-G$6*G$7*U)*D)</f>
        <v>624.28686711250532</v>
      </c>
      <c r="I57" s="3">
        <f ca="1">H56*So*(1-H$6*H$7*U)*(1-(H$7*Uo-H$6*H$7*U)*D)</f>
        <v>525.1993909086209</v>
      </c>
      <c r="J57" s="3">
        <f ca="1">I56*So*(1-I$6*I$7*U)*(1-(I$7*Uo-I$6*I$7*U)*D)</f>
        <v>419.64481665477246</v>
      </c>
      <c r="K57" s="3">
        <f ca="1">J56*So*(1-J$6*J$7*U)*(1-(J$7*Uo-J$6*J$7*U)*D)</f>
        <v>304.43652060610776</v>
      </c>
      <c r="L57" s="3">
        <f ca="1">K56*So*(1-K$6*K$7*U)*(1-(K$7*Uo-K$6*K$7*U)*D)</f>
        <v>211.62396554689491</v>
      </c>
      <c r="M57" s="3">
        <f ca="1">L56*So*(1-L$6*L$7*U)*(1-(L$7*Uo-L$6*L$7*U)*D)</f>
        <v>147.97662636256538</v>
      </c>
      <c r="N57" s="3">
        <f ca="1">M56*So*(1-M$6*M$7*U)*(1-(M$7*Uo-M$6*M$7*U)*D)</f>
        <v>106.18092750358737</v>
      </c>
      <c r="O57" s="3">
        <f ca="1">N56*So*(1-N$6*N$7*U)*(1-(N$7*Uo-N$6*N$7*U)*D)</f>
        <v>78.621674991837551</v>
      </c>
      <c r="P57" s="3">
        <f ca="1">O56*So*(1-O$6*O$7*U)*(1-(O$7*Uo-O$6*O$7*U)*D)</f>
        <v>59.867397167707736</v>
      </c>
      <c r="Q57" s="3">
        <f ca="1">P56*So*(1-P$6*P$7*U)*(1-(P$7*Uo-P$6*P$7*U)*D)</f>
        <v>46.547960673270062</v>
      </c>
      <c r="R57" s="3">
        <f ca="1">Q56*So*(1-Q$6*Q$7*U)*(1-(Q$7*Uo-Q$6*Q$7*U)*D)</f>
        <v>36.707430623889415</v>
      </c>
      <c r="S57" s="3">
        <f ca="1">R56*So*(1-R$6*R$7*U)*(1-(R$7*Uo-R$6*R$7*U)*D)</f>
        <v>29.215837596147427</v>
      </c>
      <c r="T57" s="3">
        <f ca="1">S56*So*(1-S$6*S$7*U)*(1-(S$7*Uo-S$6*S$7*U)*D)</f>
        <v>23.393739447243608</v>
      </c>
      <c r="U57" s="3">
        <f ca="1">T56*So*(1-T$6*T$7*U)*(1-(T$7*Uo-T$6*T$7*U)*D)</f>
        <v>18.807249196401173</v>
      </c>
      <c r="V57" s="3">
        <f ca="1">U56*So*(1-U$6*U$7*U)*(1-(U$7*Uo-U$6*U$7*U)*D)</f>
        <v>15.161953502462302</v>
      </c>
      <c r="W57" s="3">
        <f ca="1">V56*So*(1-V$6*V$7*U)*(1-(V$7*Uo-V$6*V$7*U)*D)</f>
        <v>12.247683610787202</v>
      </c>
      <c r="X57" s="3">
        <f ca="1">W56*So*(1-W$6*W$7*U)*(1-(W$7*Uo-W$6*W$7*U)*D)</f>
        <v>9.9085884987893458</v>
      </c>
      <c r="Y57" s="3">
        <f ca="1">X56*So*(1-X$6*X$7*U)*(1-(X$7*Uo-X$6*X$7*U)*D)</f>
        <v>8.0259442513487365</v>
      </c>
      <c r="Z57" s="3">
        <f ca="1">Y56*So*(1-Y$6*Y$7*U)*(1-(Y$7*Uo-Y$6*Y$7*U)*D)</f>
        <v>6.5076248084526931</v>
      </c>
      <c r="AA57" s="3">
        <f ca="1">Z56*So*(1-Z$6*Z$7*U)*(1-(Z$7*Uo-Z$6*Z$7*U)*D)</f>
        <v>5.2812412501082564</v>
      </c>
      <c r="AB57" s="3">
        <f ca="1">AA56*So*(1-AA$6*AA$7*U)*(1-(AA$7*Uo-AA$6*AA$7*U)*D)</f>
        <v>4.2894269962987606</v>
      </c>
      <c r="AC57" s="3">
        <f ca="1">AB56*So*(1-AB$6*AB$7*U)*(1-(AB$7*Uo-AB$6*AB$7*U)*D)</f>
        <v>3.48645526745165</v>
      </c>
      <c r="AD57" s="3">
        <f ca="1">AC56*So*(1-AC$6*AC$7*U)*(1-(AC$7*Uo-AC$6*AC$7*U)*D)</f>
        <v>2.8357315941070569</v>
      </c>
      <c r="AE57" s="3">
        <f ca="1">AD56*So*(1-AD$6*AD$7*U)*(1-(AD$7*Uo-AD$6*AD$7*U)*D)</f>
        <v>2.3078911802511013</v>
      </c>
      <c r="AF57" s="3">
        <f ca="1">AE56*So*(1-AE$6*AE$7*U)*(1-(AE$7*Uo-AE$6*AE$7*U)*D)</f>
        <v>1.8793284783627138</v>
      </c>
      <c r="AG57" s="3">
        <f ca="1">AF56*So*(1-AF$6*AF$7*U)*(1-(AF$7*Uo-AF$6*AF$7*U)*D)</f>
        <v>1.5310461972425407</v>
      </c>
      <c r="AH57" s="3">
        <f ca="1">AG56*So*(1-AG$6*AG$7*U)*(1-(AG$7*Uo-AG$6*AG$7*U)*D)</f>
        <v>1.2477450947020807</v>
      </c>
      <c r="AI57" s="3">
        <f ca="1">AH56*So*(1-AH$6*AH$7*U)*(1-(AH$7*Uo-AH$6*AH$7*U)*D)</f>
        <v>1.0170982860599587</v>
      </c>
      <c r="AJ57" s="3">
        <f ca="1">AI56*So*(1-AI$6*AI$7*U)*(1-(AI$7*Uo-AI$6*AI$7*U)*D)</f>
        <v>0.82916957960654047</v>
      </c>
      <c r="AK57" s="3">
        <f ca="1">AJ56*So*(1-AJ$6*AJ$7*U)*(1-(AJ$7*Uo-AJ$6*AJ$7*U)*D)</f>
        <v>0.67594428227624082</v>
      </c>
      <c r="AL57" s="3">
        <f ca="1">AK56*So*(1-AK$6*AK$7*U)*(1-(AK$7*Uo-AK$6*AK$7*U)*D)</f>
        <v>0.55095060680851582</v>
      </c>
      <c r="AM57" s="3">
        <f ca="1">AL56*So*(1-AL$6*AL$7*U)*(1-(AL$7*Uo-AL$6*AL$7*U)*D)</f>
        <v>0.44895257501109731</v>
      </c>
      <c r="AN57" s="3">
        <f ca="1">AM56*So*(1-AM$6*AM$7*U)*(1-(AM$7*Uo-AM$6*AM$7*U)*D)</f>
        <v>0.36570270260084314</v>
      </c>
      <c r="AO57" s="14">
        <f ca="1">SUMPRODUCT(F57:AN57, fec)</f>
        <v>3641.0924914364005</v>
      </c>
      <c r="AP57" s="15">
        <f ca="1">SUMPRODUCT(F57:AN57, fec)/SUMPRODUCT($F$19:$AN$19, fec)</f>
        <v>0.2673195861004346</v>
      </c>
      <c r="AQ57" s="14">
        <f ca="1">SUMPRODUCT(F57:AN57,Vul_Ret,Vul_Cap)</f>
        <v>992.4748939669081</v>
      </c>
      <c r="AR57" s="12">
        <f ca="1">AQ57*U</f>
        <v>198.49497879338162</v>
      </c>
      <c r="AS57" s="14">
        <f ca="1">SUMPRODUCT(F57:AN57,Vul_Ret,Vul_Cap,Wt)</f>
        <v>2241.4804666378805</v>
      </c>
      <c r="AT57" s="12">
        <f ca="1">AS57*U</f>
        <v>448.2960933275761</v>
      </c>
      <c r="AU57" s="12">
        <f ca="1">SUMPRODUCT(F57:AN57, Vul_Cap,trophyvul)*Uo</f>
        <v>65.768659010012669</v>
      </c>
    </row>
    <row r="58" spans="4:47" x14ac:dyDescent="0.15">
      <c r="D58" s="3">
        <v>2039</v>
      </c>
      <c r="E58" s="2">
        <f ca="1">EXP((_xlfn.NORM.INV(RAND(),0,sig_rec))-0.5*sig_rec*sig_rec)</f>
        <v>1.0000000090972532</v>
      </c>
      <c r="F58" s="3">
        <f ca="1">bha*AO57/(1+bhb*AO57)*E58</f>
        <v>867.85296622363455</v>
      </c>
      <c r="G58" s="3">
        <f ca="1">F57*So*(1-F$6*F$7*U)*(1-(F$7*Uo-F$6*F$7*U)*D)</f>
        <v>736.10862854100412</v>
      </c>
      <c r="H58" s="3">
        <f ca="1">G57*So*(1-G$6*G$7*U)*(1-(G$7*Uo-G$6*G$7*U)*D)</f>
        <v>623.98299555141045</v>
      </c>
      <c r="I58" s="3">
        <f ca="1">H57*So*(1-H$6*H$7*U)*(1-(H$7*Uo-H$6*H$7*U)*D)</f>
        <v>524.91960583082482</v>
      </c>
      <c r="J58" s="3">
        <f ca="1">I57*So*(1-I$6*I$7*U)*(1-(I$7*Uo-I$6*I$7*U)*D)</f>
        <v>419.40132571465892</v>
      </c>
      <c r="K58" s="3">
        <f ca="1">J57*So*(1-J$6*J$7*U)*(1-(J$7*Uo-J$6*J$7*U)*D)</f>
        <v>304.24502836923637</v>
      </c>
      <c r="L58" s="3">
        <f ca="1">K57*So*(1-K$6*K$7*U)*(1-(K$7*Uo-K$6*K$7*U)*D)</f>
        <v>211.47994614253952</v>
      </c>
      <c r="M58" s="3">
        <f ca="1">L57*So*(1-L$6*L$7*U)*(1-(L$7*Uo-L$6*L$7*U)*D)</f>
        <v>147.86596740288832</v>
      </c>
      <c r="N58" s="3">
        <f ca="1">M57*So*(1-M$6*M$7*U)*(1-(M$7*Uo-M$6*M$7*U)*D)</f>
        <v>106.09049051625617</v>
      </c>
      <c r="O58" s="3">
        <f ca="1">N57*So*(1-N$6*N$7*U)*(1-(N$7*Uo-N$6*N$7*U)*D)</f>
        <v>78.543732134972217</v>
      </c>
      <c r="P58" s="3">
        <f ca="1">O57*So*(1-O$6*O$7*U)*(1-(O$7*Uo-O$6*O$7*U)*D)</f>
        <v>59.797948029499459</v>
      </c>
      <c r="Q58" s="3">
        <f ca="1">P57*So*(1-P$6*P$7*U)*(1-(P$7*Uo-P$6*P$7*U)*D)</f>
        <v>46.485046631257823</v>
      </c>
      <c r="R58" s="3">
        <f ca="1">Q57*So*(1-Q$6*Q$7*U)*(1-(Q$7*Uo-Q$6*Q$7*U)*D)</f>
        <v>36.650143506704566</v>
      </c>
      <c r="S58" s="3">
        <f ca="1">R57*So*(1-R$6*R$7*U)*(1-(R$7*Uo-R$6*R$7*U)*D)</f>
        <v>29.163678572741659</v>
      </c>
      <c r="T58" s="3">
        <f ca="1">S57*So*(1-S$6*S$7*U)*(1-(S$7*Uo-S$6*S$7*U)*D)</f>
        <v>23.346311991745118</v>
      </c>
      <c r="U58" s="3">
        <f ca="1">T57*So*(1-T$6*T$7*U)*(1-(T$7*Uo-T$6*T$7*U)*D)</f>
        <v>18.764171245154721</v>
      </c>
      <c r="V58" s="3">
        <f ca="1">U57*So*(1-U$6*U$7*U)*(1-(U$7*Uo-U$6*U$7*U)*D)</f>
        <v>15.122855072106173</v>
      </c>
      <c r="W58" s="3">
        <f ca="1">V57*So*(1-V$6*V$7*U)*(1-(V$7*Uo-V$6*V$7*U)*D)</f>
        <v>12.212220679808876</v>
      </c>
      <c r="X58" s="3">
        <f ca="1">W57*So*(1-W$6*W$7*U)*(1-(W$7*Uo-W$6*W$7*U)*D)</f>
        <v>9.8764503001196982</v>
      </c>
      <c r="Y58" s="3">
        <f ca="1">X57*So*(1-X$6*X$7*U)*(1-(X$7*Uo-X$6*X$7*U)*D)</f>
        <v>7.9968578843165998</v>
      </c>
      <c r="Z58" s="3">
        <f ca="1">Y57*So*(1-Y$6*Y$7*U)*(1-(Y$7*Uo-Y$6*Y$7*U)*D)</f>
        <v>6.4813551659710065</v>
      </c>
      <c r="AA58" s="3">
        <f ca="1">Z57*So*(1-Z$6*Z$7*U)*(1-(Z$7*Uo-Z$6*Z$7*U)*D)</f>
        <v>5.2575887788753057</v>
      </c>
      <c r="AB58" s="3">
        <f ca="1">AA57*So*(1-AA$6*AA$7*U)*(1-(AA$7*Uo-AA$6*AA$7*U)*D)</f>
        <v>4.2682228668412492</v>
      </c>
      <c r="AC58" s="3">
        <f ca="1">AB57*So*(1-AB$6*AB$7*U)*(1-(AB$7*Uo-AB$6*AB$7*U)*D)</f>
        <v>3.4675552101977862</v>
      </c>
      <c r="AD58" s="3">
        <f ca="1">AC57*So*(1-AC$6*AC$7*U)*(1-(AC$7*Uo-AC$6*AC$7*U)*D)</f>
        <v>2.8190090913676156</v>
      </c>
      <c r="AE58" s="3">
        <f ca="1">AD57*So*(1-AD$6*AD$7*U)*(1-(AD$7*Uo-AD$6*AD$7*U)*D)</f>
        <v>2.2932289814746363</v>
      </c>
      <c r="AF58" s="3">
        <f ca="1">AE57*So*(1-AE$6*AE$7*U)*(1-(AE$7*Uo-AE$6*AE$7*U)*D)</f>
        <v>1.8666105431309195</v>
      </c>
      <c r="AG58" s="3">
        <f ca="1">AF57*So*(1-AF$6*AF$7*U)*(1-(AF$7*Uo-AF$6*AF$7*U)*D)</f>
        <v>1.5201505024996711</v>
      </c>
      <c r="AH58" s="3">
        <f ca="1">AG57*So*(1-AG$6*AG$7*U)*(1-(AG$7*Uo-AG$6*AG$7*U)*D)</f>
        <v>1.2385384321204682</v>
      </c>
      <c r="AI58" s="3">
        <f ca="1">AH57*So*(1-AH$6*AH$7*U)*(1-(AH$7*Uo-AH$6*AH$7*U)*D)</f>
        <v>1.009433978272462</v>
      </c>
      <c r="AJ58" s="3">
        <f ca="1">AI57*So*(1-AI$6*AI$7*U)*(1-(AI$7*Uo-AI$6*AI$7*U)*D)</f>
        <v>0.82288795857092822</v>
      </c>
      <c r="AK58" s="3">
        <f ca="1">AJ57*So*(1-AJ$6*AJ$7*U)*(1-(AJ$7*Uo-AJ$6*AJ$7*U)*D)</f>
        <v>0.67087679689180379</v>
      </c>
      <c r="AL58" s="3">
        <f ca="1">AK57*So*(1-AK$6*AK$7*U)*(1-(AK$7*Uo-AK$6*AK$7*U)*D)</f>
        <v>0.54692604253204891</v>
      </c>
      <c r="AM58" s="3">
        <f ca="1">AL57*So*(1-AL$6*AL$7*U)*(1-(AL$7*Uo-AL$6*AL$7*U)*D)</f>
        <v>0.44580602842363376</v>
      </c>
      <c r="AN58" s="3">
        <f ca="1">AM57*So*(1-AM$6*AM$7*U)*(1-(AM$7*Uo-AM$6*AM$7*U)*D)</f>
        <v>0.36328465623582673</v>
      </c>
      <c r="AO58" s="14">
        <f ca="1">SUMPRODUCT(F58:AN58, fec)</f>
        <v>3633.8318191146118</v>
      </c>
      <c r="AP58" s="15">
        <f ca="1">SUMPRODUCT(F58:AN58, fec)/SUMPRODUCT($F$19:$AN$19, fec)</f>
        <v>0.26678652633212702</v>
      </c>
      <c r="AQ58" s="14">
        <f ca="1">SUMPRODUCT(F58:AN58,Vul_Ret,Vul_Cap)</f>
        <v>991.80454702557006</v>
      </c>
      <c r="AR58" s="12">
        <f ca="1">AQ58*U</f>
        <v>198.36090940511403</v>
      </c>
      <c r="AS58" s="14">
        <f ca="1">SUMPRODUCT(F58:AN58,Vul_Ret,Vul_Cap,Wt)</f>
        <v>2239.7080430258156</v>
      </c>
      <c r="AT58" s="12">
        <f ca="1">AS58*U</f>
        <v>447.94160860516314</v>
      </c>
      <c r="AU58" s="12">
        <f ca="1">SUMPRODUCT(F58:AN58, Vul_Cap,trophyvul)*Uo</f>
        <v>65.628145990466322</v>
      </c>
    </row>
    <row r="59" spans="4:47" x14ac:dyDescent="0.15">
      <c r="D59" s="3">
        <v>2040</v>
      </c>
      <c r="E59" s="2">
        <f ca="1">EXP((_xlfn.NORM.INV(RAND(),0,sig_rec))-0.5*sig_rec*sig_rec)</f>
        <v>1.0000000024067279</v>
      </c>
      <c r="F59" s="3">
        <f ca="1">bha*AO58/(1+bhb*AO58)*E59</f>
        <v>867.54032041480878</v>
      </c>
      <c r="G59" s="3">
        <f ca="1">F58*So*(1-F$6*F$7*U)*(1-(F$7*Uo-F$6*F$7*U)*D)</f>
        <v>735.81461511890711</v>
      </c>
      <c r="H59" s="3">
        <f ca="1">G58*So*(1-G$6*G$7*U)*(1-(G$7*Uo-G$6*G$7*U)*D)</f>
        <v>623.70735444879938</v>
      </c>
      <c r="I59" s="3">
        <f ca="1">H58*So*(1-H$6*H$7*U)*(1-(H$7*Uo-H$6*H$7*U)*D)</f>
        <v>524.66410127278266</v>
      </c>
      <c r="J59" s="3">
        <f ca="1">I58*So*(1-I$6*I$7*U)*(1-(I$7*Uo-I$6*I$7*U)*D)</f>
        <v>419.17790155504628</v>
      </c>
      <c r="K59" s="3">
        <f ca="1">J58*So*(1-J$6*J$7*U)*(1-(J$7*Uo-J$6*J$7*U)*D)</f>
        <v>304.06849596601728</v>
      </c>
      <c r="L59" s="3">
        <f ca="1">K58*So*(1-K$6*K$7*U)*(1-(K$7*Uo-K$6*K$7*U)*D)</f>
        <v>211.34692409952163</v>
      </c>
      <c r="M59" s="3">
        <f ca="1">L58*So*(1-L$6*L$7*U)*(1-(L$7*Uo-L$6*L$7*U)*D)</f>
        <v>147.76533811690567</v>
      </c>
      <c r="N59" s="3">
        <f ca="1">M58*So*(1-M$6*M$7*U)*(1-(M$7*Uo-M$6*M$7*U)*D)</f>
        <v>106.01115458597626</v>
      </c>
      <c r="O59" s="3">
        <f ca="1">N58*So*(1-N$6*N$7*U)*(1-(N$7*Uo-N$6*N$7*U)*D)</f>
        <v>78.476834447458657</v>
      </c>
      <c r="P59" s="3">
        <f ca="1">O58*So*(1-O$6*O$7*U)*(1-(O$7*Uo-O$6*O$7*U)*D)</f>
        <v>59.738666375876747</v>
      </c>
      <c r="Q59" s="3">
        <f ca="1">P58*So*(1-P$6*P$7*U)*(1-(P$7*Uo-P$6*P$7*U)*D)</f>
        <v>46.431121680769849</v>
      </c>
      <c r="R59" s="3">
        <f ca="1">Q58*So*(1-Q$6*Q$7*U)*(1-(Q$7*Uo-Q$6*Q$7*U)*D)</f>
        <v>36.600607315752612</v>
      </c>
      <c r="S59" s="3">
        <f ca="1">R58*So*(1-R$6*R$7*U)*(1-(R$7*Uo-R$6*R$7*U)*D)</f>
        <v>29.118164543469053</v>
      </c>
      <c r="T59" s="3">
        <f ca="1">S58*So*(1-S$6*S$7*U)*(1-(S$7*Uo-S$6*S$7*U)*D)</f>
        <v>23.304631830099634</v>
      </c>
      <c r="U59" s="3">
        <f ca="1">T58*So*(1-T$6*T$7*U)*(1-(T$7*Uo-T$6*T$7*U)*D)</f>
        <v>18.72612957598496</v>
      </c>
      <c r="V59" s="3">
        <f ca="1">U58*So*(1-U$6*U$7*U)*(1-(U$7*Uo-U$6*U$7*U)*D)</f>
        <v>15.088216215211139</v>
      </c>
      <c r="W59" s="3">
        <f ca="1">V58*So*(1-V$6*V$7*U)*(1-(V$7*Uo-V$6*V$7*U)*D)</f>
        <v>12.180728784014205</v>
      </c>
      <c r="X59" s="3">
        <f ca="1">W58*So*(1-W$6*W$7*U)*(1-(W$7*Uo-W$6*W$7*U)*D)</f>
        <v>9.8478532293237517</v>
      </c>
      <c r="Y59" s="3">
        <f ca="1">X58*So*(1-X$6*X$7*U)*(1-(X$7*Uo-X$6*X$7*U)*D)</f>
        <v>7.9709203244461371</v>
      </c>
      <c r="Z59" s="3">
        <f ca="1">Y58*So*(1-Y$6*Y$7*U)*(1-(Y$7*Uo-Y$6*Y$7*U)*D)</f>
        <v>6.4578664561919181</v>
      </c>
      <c r="AA59" s="3">
        <f ca="1">Z58*So*(1-Z$6*Z$7*U)*(1-(Z$7*Uo-Z$6*Z$7*U)*D)</f>
        <v>5.2363652170379078</v>
      </c>
      <c r="AB59" s="3">
        <f ca="1">AA58*So*(1-AA$6*AA$7*U)*(1-(AA$7*Uo-AA$6*AA$7*U)*D)</f>
        <v>4.2491072813580608</v>
      </c>
      <c r="AC59" s="3">
        <f ca="1">AB58*So*(1-AB$6*AB$7*U)*(1-(AB$7*Uo-AB$6*AB$7*U)*D)</f>
        <v>3.4504138788168004</v>
      </c>
      <c r="AD59" s="3">
        <f ca="1">AC58*So*(1-AC$6*AC$7*U)*(1-(AC$7*Uo-AC$6*AC$7*U)*D)</f>
        <v>2.8037272566274973</v>
      </c>
      <c r="AE59" s="3">
        <f ca="1">AD58*So*(1-AD$6*AD$7*U)*(1-(AD$7*Uo-AD$6*AD$7*U)*D)</f>
        <v>2.2797056536658382</v>
      </c>
      <c r="AF59" s="3">
        <f ca="1">AE58*So*(1-AE$6*AE$7*U)*(1-(AE$7*Uo-AE$6*AE$7*U)*D)</f>
        <v>1.854751832002844</v>
      </c>
      <c r="AG59" s="3">
        <f ca="1">AF58*So*(1-AF$6*AF$7*U)*(1-(AF$7*Uo-AF$6*AF$7*U)*D)</f>
        <v>1.5098632239020446</v>
      </c>
      <c r="AH59" s="3">
        <f ca="1">AG58*So*(1-AG$6*AG$7*U)*(1-(AG$7*Uo-AG$6*AG$7*U)*D)</f>
        <v>1.2297243697440348</v>
      </c>
      <c r="AI59" s="3">
        <f ca="1">AH58*So*(1-AH$6*AH$7*U)*(1-(AH$7*Uo-AH$6*AH$7*U)*D)</f>
        <v>1.0019857277637405</v>
      </c>
      <c r="AJ59" s="3">
        <f ca="1">AI58*So*(1-AI$6*AI$7*U)*(1-(AI$7*Uo-AI$6*AI$7*U)*D)</f>
        <v>0.81668711576590891</v>
      </c>
      <c r="AK59" s="3">
        <f ca="1">AJ58*So*(1-AJ$6*AJ$7*U)*(1-(AJ$7*Uo-AJ$6*AJ$7*U)*D)</f>
        <v>0.66579436996333474</v>
      </c>
      <c r="AL59" s="3">
        <f ca="1">AK58*So*(1-AK$6*AK$7*U)*(1-(AK$7*Uo-AK$6*AK$7*U)*D)</f>
        <v>0.54282579373999462</v>
      </c>
      <c r="AM59" s="3">
        <f ca="1">AL58*So*(1-AL$6*AL$7*U)*(1-(AL$7*Uo-AL$6*AL$7*U)*D)</f>
        <v>0.44254952050068136</v>
      </c>
      <c r="AN59" s="3">
        <f ca="1">AM58*So*(1-AM$6*AM$7*U)*(1-(AM$7*Uo-AM$6*AM$7*U)*D)</f>
        <v>0.36073852517659744</v>
      </c>
      <c r="AO59" s="14">
        <f ca="1">SUMPRODUCT(F59:AN59, fec)</f>
        <v>3627.3184286363203</v>
      </c>
      <c r="AP59" s="15">
        <f ca="1">SUMPRODUCT(F59:AN59, fec)/SUMPRODUCT($F$19:$AN$19, fec)</f>
        <v>0.26630833006250126</v>
      </c>
      <c r="AQ59" s="14">
        <f ca="1">SUMPRODUCT(F59:AN59,Vul_Ret,Vul_Cap)</f>
        <v>991.1948898787474</v>
      </c>
      <c r="AR59" s="12">
        <f ca="1">AQ59*U</f>
        <v>198.23897797574949</v>
      </c>
      <c r="AS59" s="14">
        <f ca="1">SUMPRODUCT(F59:AN59,Vul_Ret,Vul_Cap,Wt)</f>
        <v>2238.1151927152182</v>
      </c>
      <c r="AT59" s="12">
        <f ca="1">AS59*U</f>
        <v>447.62303854304366</v>
      </c>
      <c r="AU59" s="12">
        <f ca="1">SUMPRODUCT(F59:AN59, Vul_Cap,trophyvul)*Uo</f>
        <v>65.502264046064838</v>
      </c>
    </row>
    <row r="60" spans="4:47" x14ac:dyDescent="0.15">
      <c r="D60" s="3">
        <v>2041</v>
      </c>
      <c r="E60" s="2">
        <f ca="1">EXP((_xlfn.NORM.INV(RAND(),0,sig_rec))-0.5*sig_rec*sig_rec)</f>
        <v>1.0000000068065105</v>
      </c>
      <c r="F60" s="3">
        <f ca="1">bha*AO59/(1+bhb*AO59)*E60</f>
        <v>867.25898939505373</v>
      </c>
      <c r="G60" s="3">
        <f ca="1">F59*So*(1-F$6*F$7*U)*(1-(F$7*Uo-F$6*F$7*U)*D)</f>
        <v>735.54953639653934</v>
      </c>
      <c r="H60" s="3">
        <f ca="1">G59*So*(1-G$6*G$7*U)*(1-(G$7*Uo-G$6*G$7*U)*D)</f>
        <v>623.45823587233053</v>
      </c>
      <c r="I60" s="3">
        <f ca="1">H59*So*(1-H$6*H$7*U)*(1-(H$7*Uo-H$6*H$7*U)*D)</f>
        <v>524.43233375282409</v>
      </c>
      <c r="J60" s="3">
        <f ca="1">I59*So*(1-I$6*I$7*U)*(1-(I$7*Uo-I$6*I$7*U)*D)</f>
        <v>418.97386675945438</v>
      </c>
      <c r="K60" s="3">
        <f ca="1">J59*So*(1-J$6*J$7*U)*(1-(J$7*Uo-J$6*J$7*U)*D)</f>
        <v>303.90651209994314</v>
      </c>
      <c r="L60" s="3">
        <f ca="1">K59*So*(1-K$6*K$7*U)*(1-(K$7*Uo-K$6*K$7*U)*D)</f>
        <v>211.22429405812301</v>
      </c>
      <c r="M60" s="3">
        <f ca="1">L59*So*(1-L$6*L$7*U)*(1-(L$7*Uo-L$6*L$7*U)*D)</f>
        <v>147.67239291088461</v>
      </c>
      <c r="N60" s="3">
        <f ca="1">M59*So*(1-M$6*M$7*U)*(1-(M$7*Uo-M$6*M$7*U)*D)</f>
        <v>105.93900933863129</v>
      </c>
      <c r="O60" s="3">
        <f ca="1">N59*So*(1-N$6*N$7*U)*(1-(N$7*Uo-N$6*N$7*U)*D)</f>
        <v>78.418148389584715</v>
      </c>
      <c r="P60" s="3">
        <f ca="1">O59*So*(1-O$6*O$7*U)*(1-(O$7*Uo-O$6*O$7*U)*D)</f>
        <v>59.687785439523708</v>
      </c>
      <c r="Q60" s="3">
        <f ca="1">P59*So*(1-P$6*P$7*U)*(1-(P$7*Uo-P$6*P$7*U)*D)</f>
        <v>46.385091444557808</v>
      </c>
      <c r="R60" s="3">
        <f ca="1">Q59*So*(1-Q$6*Q$7*U)*(1-(Q$7*Uo-Q$6*Q$7*U)*D)</f>
        <v>36.558148803169239</v>
      </c>
      <c r="S60" s="3">
        <f ca="1">R59*So*(1-R$6*R$7*U)*(1-(R$7*Uo-R$6*R$7*U)*D)</f>
        <v>29.078808545893441</v>
      </c>
      <c r="T60" s="3">
        <f ca="1">S59*So*(1-S$6*S$7*U)*(1-(S$7*Uo-S$6*S$7*U)*D)</f>
        <v>23.26826166874784</v>
      </c>
      <c r="U60" s="3">
        <f ca="1">T59*So*(1-T$6*T$7*U)*(1-(T$7*Uo-T$6*T$7*U)*D)</f>
        <v>18.692697824194898</v>
      </c>
      <c r="V60" s="3">
        <f ca="1">U59*So*(1-U$6*U$7*U)*(1-(U$7*Uo-U$6*U$7*U)*D)</f>
        <v>15.057627018271834</v>
      </c>
      <c r="W60" s="3">
        <f ca="1">V59*So*(1-V$6*V$7*U)*(1-(V$7*Uo-V$6*V$7*U)*D)</f>
        <v>12.152828859085021</v>
      </c>
      <c r="X60" s="3">
        <f ca="1">W59*So*(1-W$6*W$7*U)*(1-(W$7*Uo-W$6*W$7*U)*D)</f>
        <v>9.8224583747898979</v>
      </c>
      <c r="Y60" s="3">
        <f ca="1">X59*So*(1-X$6*X$7*U)*(1-(X$7*Uo-X$6*X$7*U)*D)</f>
        <v>7.9478406788345684</v>
      </c>
      <c r="Z60" s="3">
        <f ca="1">Y59*So*(1-Y$6*Y$7*U)*(1-(Y$7*Uo-Y$6*Y$7*U)*D)</f>
        <v>6.4369205671607483</v>
      </c>
      <c r="AA60" s="3">
        <f ca="1">Z59*So*(1-Z$6*Z$7*U)*(1-(Z$7*Uo-Z$6*Z$7*U)*D)</f>
        <v>5.2173884043605092</v>
      </c>
      <c r="AB60" s="3">
        <f ca="1">AA59*So*(1-AA$6*AA$7*U)*(1-(AA$7*Uo-AA$6*AA$7*U)*D)</f>
        <v>4.2319547053517397</v>
      </c>
      <c r="AC60" s="3">
        <f ca="1">AB59*So*(1-AB$6*AB$7*U)*(1-(AB$7*Uo-AB$6*AB$7*U)*D)</f>
        <v>3.434960917827977</v>
      </c>
      <c r="AD60" s="3">
        <f ca="1">AC59*So*(1-AC$6*AC$7*U)*(1-(AC$7*Uo-AC$6*AC$7*U)*D)</f>
        <v>2.7898674576929587</v>
      </c>
      <c r="AE60" s="3">
        <f ca="1">AD59*So*(1-AD$6*AD$7*U)*(1-(AD$7*Uo-AD$6*AD$7*U)*D)</f>
        <v>2.267347380270369</v>
      </c>
      <c r="AF60" s="3">
        <f ca="1">AE59*So*(1-AE$6*AE$7*U)*(1-(AE$7*Uo-AE$6*AE$7*U)*D)</f>
        <v>1.8438142338690484</v>
      </c>
      <c r="AG60" s="3">
        <f ca="1">AF59*So*(1-AF$6*AF$7*U)*(1-(AF$7*Uo-AF$6*AF$7*U)*D)</f>
        <v>1.5002709541695882</v>
      </c>
      <c r="AH60" s="3">
        <f ca="1">AG59*So*(1-AG$6*AG$7*U)*(1-(AG$7*Uo-AG$6*AG$7*U)*D)</f>
        <v>1.2214024850562717</v>
      </c>
      <c r="AI60" s="3">
        <f ca="1">AH59*So*(1-AH$6*AH$7*U)*(1-(AH$7*Uo-AH$6*AH$7*U)*D)</f>
        <v>0.99485509340006917</v>
      </c>
      <c r="AJ60" s="3">
        <f ca="1">AI59*So*(1-AI$6*AI$7*U)*(1-(AI$7*Uo-AI$6*AI$7*U)*D)</f>
        <v>0.81066107507736385</v>
      </c>
      <c r="AK60" s="3">
        <f ca="1">AJ59*So*(1-AJ$6*AJ$7*U)*(1-(AJ$7*Uo-AJ$6*AJ$7*U)*D)</f>
        <v>0.66077730028135839</v>
      </c>
      <c r="AL60" s="3">
        <f ca="1">AK59*So*(1-AK$6*AK$7*U)*(1-(AK$7*Uo-AK$6*AK$7*U)*D)</f>
        <v>0.53871345531309767</v>
      </c>
      <c r="AM60" s="3">
        <f ca="1">AL59*So*(1-AL$6*AL$7*U)*(1-(AL$7*Uo-AL$6*AL$7*U)*D)</f>
        <v>0.43923177185507584</v>
      </c>
      <c r="AN60" s="3">
        <f ca="1">AM59*So*(1-AM$6*AM$7*U)*(1-(AM$7*Uo-AM$6*AM$7*U)*D)</f>
        <v>0.35810341530716472</v>
      </c>
      <c r="AO60" s="14">
        <f ca="1">SUMPRODUCT(F60:AN60, fec)</f>
        <v>3621.4817098506001</v>
      </c>
      <c r="AP60" s="15">
        <f ca="1">SUMPRODUCT(F60:AN60, fec)/SUMPRODUCT($F$19:$AN$19, fec)</f>
        <v>0.26587981327704385</v>
      </c>
      <c r="AQ60" s="14">
        <f ca="1">SUMPRODUCT(F60:AN60,Vul_Ret,Vul_Cap)</f>
        <v>990.63923898568169</v>
      </c>
      <c r="AR60" s="12">
        <f ca="1">AQ60*U</f>
        <v>198.12784779713635</v>
      </c>
      <c r="AS60" s="14">
        <f ca="1">SUMPRODUCT(F60:AN60,Vul_Ret,Vul_Cap,Wt)</f>
        <v>2236.6747449118216</v>
      </c>
      <c r="AT60" s="12">
        <f ca="1">AS60*U</f>
        <v>447.33494898236432</v>
      </c>
      <c r="AU60" s="12">
        <f ca="1">SUMPRODUCT(F60:AN60, Vul_Cap,trophyvul)*Uo</f>
        <v>65.389725893436122</v>
      </c>
    </row>
    <row r="61" spans="4:47" x14ac:dyDescent="0.15">
      <c r="D61" s="3">
        <v>2042</v>
      </c>
      <c r="E61" s="2">
        <f ca="1">EXP((_xlfn.NORM.INV(RAND(),0,sig_rec))-0.5*sig_rec*sig_rec)</f>
        <v>0.99999999081710345</v>
      </c>
      <c r="F61" s="3">
        <f ca="1">bha*AO60/(1+bhb*AO60)*E61</f>
        <v>867.0061643867283</v>
      </c>
      <c r="G61" s="3">
        <f ca="1">F60*So*(1-F$6*F$7*U)*(1-(F$7*Uo-F$6*F$7*U)*D)</f>
        <v>735.31100811573742</v>
      </c>
      <c r="H61" s="3">
        <f ca="1">G60*So*(1-G$6*G$7*U)*(1-(G$7*Uo-G$6*G$7*U)*D)</f>
        <v>623.2336337657415</v>
      </c>
      <c r="I61" s="3">
        <f ca="1">H60*So*(1-H$6*H$7*U)*(1-(H$7*Uo-H$6*H$7*U)*D)</f>
        <v>524.22286718888688</v>
      </c>
      <c r="J61" s="3">
        <f ca="1">I60*So*(1-I$6*I$7*U)*(1-(I$7*Uo-I$6*I$7*U)*D)</f>
        <v>418.78878732712667</v>
      </c>
      <c r="K61" s="3">
        <f ca="1">J60*So*(1-J$6*J$7*U)*(1-(J$7*Uo-J$6*J$7*U)*D)</f>
        <v>303.75858563997156</v>
      </c>
      <c r="L61" s="3">
        <f ca="1">K60*So*(1-K$6*K$7*U)*(1-(K$7*Uo-K$6*K$7*U)*D)</f>
        <v>211.11177030701353</v>
      </c>
      <c r="M61" s="3">
        <f ca="1">L60*So*(1-L$6*L$7*U)*(1-(L$7*Uo-L$6*L$7*U)*D)</f>
        <v>147.58670880768202</v>
      </c>
      <c r="N61" s="3">
        <f ca="1">M60*So*(1-M$6*M$7*U)*(1-(M$7*Uo-M$6*M$7*U)*D)</f>
        <v>105.87237312222135</v>
      </c>
      <c r="O61" s="3">
        <f ca="1">N60*So*(1-N$6*N$7*U)*(1-(N$7*Uo-N$6*N$7*U)*D)</f>
        <v>78.364781395007626</v>
      </c>
      <c r="P61" s="3">
        <f ca="1">O60*So*(1-O$6*O$7*U)*(1-(O$7*Uo-O$6*O$7*U)*D)</f>
        <v>59.643150091330384</v>
      </c>
      <c r="Q61" s="3">
        <f ca="1">P60*So*(1-P$6*P$7*U)*(1-(P$7*Uo-P$6*P$7*U)*D)</f>
        <v>46.345584086447893</v>
      </c>
      <c r="R61" s="3">
        <f ca="1">Q60*So*(1-Q$6*Q$7*U)*(1-(Q$7*Uo-Q$6*Q$7*U)*D)</f>
        <v>36.521906296764712</v>
      </c>
      <c r="S61" s="3">
        <f ca="1">R60*So*(1-R$6*R$7*U)*(1-(R$7*Uo-R$6*R$7*U)*D)</f>
        <v>29.045075691465534</v>
      </c>
      <c r="T61" s="3">
        <f ca="1">S60*So*(1-S$6*S$7*U)*(1-(S$7*Uo-S$6*S$7*U)*D)</f>
        <v>23.236812377070926</v>
      </c>
      <c r="U61" s="3">
        <f ca="1">T60*So*(1-T$6*T$7*U)*(1-(T$7*Uo-T$6*T$7*U)*D)</f>
        <v>18.663525235632989</v>
      </c>
      <c r="V61" s="3">
        <f ca="1">U60*So*(1-U$6*U$7*U)*(1-(U$7*Uo-U$6*U$7*U)*D)</f>
        <v>15.030744642659748</v>
      </c>
      <c r="W61" s="3">
        <f ca="1">V60*So*(1-V$6*V$7*U)*(1-(V$7*Uo-V$6*V$7*U)*D)</f>
        <v>12.128190739506284</v>
      </c>
      <c r="X61" s="3">
        <f ca="1">W60*So*(1-W$6*W$7*U)*(1-(W$7*Uo-W$6*W$7*U)*D)</f>
        <v>9.7999600615825369</v>
      </c>
      <c r="Y61" s="3">
        <f ca="1">X60*So*(1-X$6*X$7*U)*(1-(X$7*Uo-X$6*X$7*U)*D)</f>
        <v>7.9273454243666972</v>
      </c>
      <c r="Z61" s="3">
        <f ca="1">Y60*So*(1-Y$6*Y$7*U)*(1-(Y$7*Uo-Y$6*Y$7*U)*D)</f>
        <v>6.4182825881730192</v>
      </c>
      <c r="AA61" s="3">
        <f ca="1">Z60*So*(1-Z$6*Z$7*U)*(1-(Z$7*Uo-Z$6*Z$7*U)*D)</f>
        <v>5.2004659673154601</v>
      </c>
      <c r="AB61" s="3">
        <f ca="1">AA60*So*(1-AA$6*AA$7*U)*(1-(AA$7*Uo-AA$6*AA$7*U)*D)</f>
        <v>4.2166179195520419</v>
      </c>
      <c r="AC61" s="3">
        <f ca="1">AB60*So*(1-AB$6*AB$7*U)*(1-(AB$7*Uo-AB$6*AB$7*U)*D)</f>
        <v>3.421094845657882</v>
      </c>
      <c r="AD61" s="3">
        <f ca="1">AC60*So*(1-AC$6*AC$7*U)*(1-(AC$7*Uo-AC$6*AC$7*U)*D)</f>
        <v>2.7773728079199578</v>
      </c>
      <c r="AE61" s="3">
        <f ca="1">AD60*So*(1-AD$6*AD$7*U)*(1-(AD$7*Uo-AD$6*AD$7*U)*D)</f>
        <v>2.2561390936115941</v>
      </c>
      <c r="AF61" s="3">
        <f ca="1">AE60*So*(1-AE$6*AE$7*U)*(1-(AE$7*Uo-AE$6*AE$7*U)*D)</f>
        <v>1.8338189257660173</v>
      </c>
      <c r="AG61" s="3">
        <f ca="1">AF60*So*(1-AF$6*AF$7*U)*(1-(AF$7*Uo-AF$6*AF$7*U)*D)</f>
        <v>1.4914237539644839</v>
      </c>
      <c r="AH61" s="3">
        <f ca="1">AG60*So*(1-AG$6*AG$7*U)*(1-(AG$7*Uo-AG$6*AG$7*U)*D)</f>
        <v>1.2136428271593969</v>
      </c>
      <c r="AI61" s="3">
        <f ca="1">AH60*So*(1-AH$6*AH$7*U)*(1-(AH$7*Uo-AH$6*AH$7*U)*D)</f>
        <v>0.98812263401973466</v>
      </c>
      <c r="AJ61" s="3">
        <f ca="1">AI60*So*(1-AI$6*AI$7*U)*(1-(AI$7*Uo-AI$6*AI$7*U)*D)</f>
        <v>0.80489200316439502</v>
      </c>
      <c r="AK61" s="3">
        <f ca="1">AJ60*So*(1-AJ$6*AJ$7*U)*(1-(AJ$7*Uo-AJ$6*AJ$7*U)*D)</f>
        <v>0.65590166208321177</v>
      </c>
      <c r="AL61" s="3">
        <f ca="1">AK60*So*(1-AK$6*AK$7*U)*(1-(AK$7*Uo-AK$6*AK$7*U)*D)</f>
        <v>0.53465399932209423</v>
      </c>
      <c r="AM61" s="3">
        <f ca="1">AL60*So*(1-AL$6*AL$7*U)*(1-(AL$7*Uo-AL$6*AL$7*U)*D)</f>
        <v>0.43590424078609558</v>
      </c>
      <c r="AN61" s="3">
        <f ca="1">AM60*So*(1-AM$6*AM$7*U)*(1-(AM$7*Uo-AM$6*AM$7*U)*D)</f>
        <v>0.35541875050450505</v>
      </c>
      <c r="AO61" s="14">
        <f ca="1">SUMPRODUCT(F61:AN61, fec)</f>
        <v>3616.2555789476664</v>
      </c>
      <c r="AP61" s="15">
        <f ca="1">SUMPRODUCT(F61:AN61, fec)/SUMPRODUCT($F$19:$AN$19, fec)</f>
        <v>0.26549612427349212</v>
      </c>
      <c r="AQ61" s="14">
        <f ca="1">SUMPRODUCT(F61:AN61,Vul_Ret,Vul_Cap)</f>
        <v>990.1333060246759</v>
      </c>
      <c r="AR61" s="12">
        <f ca="1">AQ61*U</f>
        <v>198.02666120493518</v>
      </c>
      <c r="AS61" s="14">
        <f ca="1">SUMPRODUCT(F61:AN61,Vul_Ret,Vul_Cap,Wt)</f>
        <v>2235.3682307803388</v>
      </c>
      <c r="AT61" s="12">
        <f ca="1">AS61*U</f>
        <v>447.07364615606775</v>
      </c>
      <c r="AU61" s="12">
        <f ca="1">SUMPRODUCT(F61:AN61, Vul_Cap,trophyvul)*Uo</f>
        <v>65.289267436053947</v>
      </c>
    </row>
    <row r="62" spans="4:47" x14ac:dyDescent="0.15">
      <c r="D62" s="3">
        <v>2043</v>
      </c>
      <c r="E62" s="2">
        <f ca="1">EXP((_xlfn.NORM.INV(RAND(),0,sig_rec))-0.5*sig_rec*sig_rec)</f>
        <v>0.99999999726427202</v>
      </c>
      <c r="F62" s="3">
        <f ca="1">bha*AO61/(1+bhb*AO61)*E62</f>
        <v>866.77923889301542</v>
      </c>
      <c r="G62" s="3">
        <f ca="1">F61*So*(1-F$6*F$7*U)*(1-(F$7*Uo-F$6*F$7*U)*D)</f>
        <v>735.09664883665016</v>
      </c>
      <c r="H62" s="3">
        <f ca="1">G61*So*(1-G$6*G$7*U)*(1-(G$7*Uo-G$6*G$7*U)*D)</f>
        <v>623.03152793894935</v>
      </c>
      <c r="I62" s="3">
        <f ca="1">H61*So*(1-H$6*H$7*U)*(1-(H$7*Uo-H$6*H$7*U)*D)</f>
        <v>524.03401482714366</v>
      </c>
      <c r="J62" s="3">
        <f ca="1">I61*So*(1-I$6*I$7*U)*(1-(I$7*Uo-I$6*I$7*U)*D)</f>
        <v>418.62151646556651</v>
      </c>
      <c r="K62" s="3">
        <f ca="1">J61*So*(1-J$6*J$7*U)*(1-(J$7*Uo-J$6*J$7*U)*D)</f>
        <v>303.62440193293099</v>
      </c>
      <c r="L62" s="3">
        <f ca="1">K61*So*(1-K$6*K$7*U)*(1-(K$7*Uo-K$6*K$7*U)*D)</f>
        <v>211.00901167698592</v>
      </c>
      <c r="M62" s="3">
        <f ca="1">L61*So*(1-L$6*L$7*U)*(1-(L$7*Uo-L$6*L$7*U)*D)</f>
        <v>147.50808617498254</v>
      </c>
      <c r="N62" s="3">
        <f ca="1">M61*So*(1-M$6*M$7*U)*(1-(M$7*Uo-M$6*M$7*U)*D)</f>
        <v>105.81094268714753</v>
      </c>
      <c r="O62" s="3">
        <f ca="1">N61*So*(1-N$6*N$7*U)*(1-(N$7*Uo-N$6*N$7*U)*D)</f>
        <v>78.315489518818154</v>
      </c>
      <c r="P62" s="3">
        <f ca="1">O61*So*(1-O$6*O$7*U)*(1-(O$7*Uo-O$6*O$7*U)*D)</f>
        <v>59.602560307806399</v>
      </c>
      <c r="Q62" s="3">
        <f ca="1">P61*So*(1-P$6*P$7*U)*(1-(P$7*Uo-P$6*P$7*U)*D)</f>
        <v>46.310926220224701</v>
      </c>
      <c r="R62" s="3">
        <f ca="1">Q61*So*(1-Q$6*Q$7*U)*(1-(Q$7*Uo-Q$6*Q$7*U)*D)</f>
        <v>36.490799663448108</v>
      </c>
      <c r="S62" s="3">
        <f ca="1">R61*So*(1-R$6*R$7*U)*(1-(R$7*Uo-R$6*R$7*U)*D)</f>
        <v>29.016281390434717</v>
      </c>
      <c r="T62" s="3">
        <f ca="1">S61*So*(1-S$6*S$7*U)*(1-(S$7*Uo-S$6*S$7*U)*D)</f>
        <v>23.20985652679779</v>
      </c>
      <c r="U62" s="3">
        <f ca="1">T61*So*(1-T$6*T$7*U)*(1-(T$7*Uo-T$6*T$7*U)*D)</f>
        <v>18.638299687751033</v>
      </c>
      <c r="V62" s="3">
        <f ca="1">U61*So*(1-U$6*U$7*U)*(1-(U$7*Uo-U$6*U$7*U)*D)</f>
        <v>15.007287047968848</v>
      </c>
      <c r="W62" s="3">
        <f ca="1">V61*So*(1-V$6*V$7*U)*(1-(V$7*Uo-V$6*V$7*U)*D)</f>
        <v>12.106538285334135</v>
      </c>
      <c r="X62" s="3">
        <f ca="1">W61*So*(1-W$6*W$7*U)*(1-(W$7*Uo-W$6*W$7*U)*D)</f>
        <v>9.7800920464344738</v>
      </c>
      <c r="Y62" s="3">
        <f ca="1">X61*So*(1-X$6*X$7*U)*(1-(X$7*Uo-X$6*X$7*U)*D)</f>
        <v>7.9091878620279159</v>
      </c>
      <c r="Z62" s="3">
        <f ca="1">Y61*So*(1-Y$6*Y$7*U)*(1-(Y$7*Uo-Y$6*Y$7*U)*D)</f>
        <v>6.4017316355046274</v>
      </c>
      <c r="AA62" s="3">
        <f ca="1">Z61*So*(1-Z$6*Z$7*U)*(1-(Z$7*Uo-Z$6*Z$7*U)*D)</f>
        <v>5.1854081187038563</v>
      </c>
      <c r="AB62" s="3">
        <f ca="1">AA61*So*(1-AA$6*AA$7*U)*(1-(AA$7*Uo-AA$6*AA$7*U)*D)</f>
        <v>4.2029414504536309</v>
      </c>
      <c r="AC62" s="3">
        <f ca="1">AB61*So*(1-AB$6*AB$7*U)*(1-(AB$7*Uo-AB$6*AB$7*U)*D)</f>
        <v>3.4086966508516019</v>
      </c>
      <c r="AD62" s="3">
        <f ca="1">AC61*So*(1-AC$6*AC$7*U)*(1-(AC$7*Uo-AC$6*AC$7*U)*D)</f>
        <v>2.766161253343602</v>
      </c>
      <c r="AE62" s="3">
        <f ca="1">AD61*So*(1-AD$6*AD$7*U)*(1-(AD$7*Uo-AD$6*AD$7*U)*D)</f>
        <v>2.2460347900052993</v>
      </c>
      <c r="AF62" s="3">
        <f ca="1">AE61*So*(1-AE$6*AE$7*U)*(1-(AE$7*Uo-AE$6*AE$7*U)*D)</f>
        <v>1.8247537210342128</v>
      </c>
      <c r="AG62" s="3">
        <f ca="1">AF61*So*(1-AF$6*AF$7*U)*(1-(AF$7*Uo-AF$6*AF$7*U)*D)</f>
        <v>1.4833387529599236</v>
      </c>
      <c r="AH62" s="3">
        <f ca="1">AG61*So*(1-AG$6*AG$7*U)*(1-(AG$7*Uo-AG$6*AG$7*U)*D)</f>
        <v>1.2064858925806621</v>
      </c>
      <c r="AI62" s="3">
        <f ca="1">AH61*So*(1-AH$6*AH$7*U)*(1-(AH$7*Uo-AH$6*AH$7*U)*D)</f>
        <v>0.98184501980659633</v>
      </c>
      <c r="AJ62" s="3">
        <f ca="1">AI61*So*(1-AI$6*AI$7*U)*(1-(AI$7*Uo-AI$6*AI$7*U)*D)</f>
        <v>0.7994450765186859</v>
      </c>
      <c r="AK62" s="3">
        <f ca="1">AJ61*So*(1-AJ$6*AJ$7*U)*(1-(AJ$7*Uo-AJ$6*AJ$7*U)*D)</f>
        <v>0.65123393598567758</v>
      </c>
      <c r="AL62" s="3">
        <f ca="1">AK61*So*(1-AK$6*AK$7*U)*(1-(AK$7*Uo-AK$6*AK$7*U)*D)</f>
        <v>0.53070897962971564</v>
      </c>
      <c r="AM62" s="3">
        <f ca="1">AL61*So*(1-AL$6*AL$7*U)*(1-(AL$7*Uo-AL$6*AL$7*U)*D)</f>
        <v>0.43261949995716181</v>
      </c>
      <c r="AN62" s="3">
        <f ca="1">AM61*So*(1-AM$6*AM$7*U)*(1-(AM$7*Uo-AM$6*AM$7*U)*D)</f>
        <v>0.35272616993409933</v>
      </c>
      <c r="AO62" s="14">
        <f ca="1">SUMPRODUCT(F62:AN62, fec)</f>
        <v>3611.5792030870284</v>
      </c>
      <c r="AP62" s="15">
        <f ca="1">SUMPRODUCT(F62:AN62, fec)/SUMPRODUCT($F$19:$AN$19, fec)</f>
        <v>0.2651527968621572</v>
      </c>
      <c r="AQ62" s="14">
        <f ca="1">SUMPRODUCT(F62:AN62,Vul_Ret,Vul_Cap)</f>
        <v>989.67374725594868</v>
      </c>
      <c r="AR62" s="12">
        <f ca="1">AQ62*U</f>
        <v>197.93474945118976</v>
      </c>
      <c r="AS62" s="14">
        <f ca="1">SUMPRODUCT(F62:AN62,Vul_Ret,Vul_Cap,Wt)</f>
        <v>2234.1826281543317</v>
      </c>
      <c r="AT62" s="12">
        <f ca="1">AS62*U</f>
        <v>446.83652563086639</v>
      </c>
      <c r="AU62" s="12">
        <f ca="1">SUMPRODUCT(F62:AN62, Vul_Cap,trophyvul)*Uo</f>
        <v>65.199673936149267</v>
      </c>
    </row>
    <row r="63" spans="4:47" x14ac:dyDescent="0.15">
      <c r="D63" s="3">
        <v>2044</v>
      </c>
      <c r="E63" s="2">
        <f ca="1">EXP((_xlfn.NORM.INV(RAND(),0,sig_rec))-0.5*sig_rec*sig_rec)</f>
        <v>0.99999998952500502</v>
      </c>
      <c r="F63" s="3">
        <f ca="1">bha*AO62/(1+bhb*AO62)*E63</f>
        <v>866.5757171058259</v>
      </c>
      <c r="G63" s="3">
        <f ca="1">F62*So*(1-F$6*F$7*U)*(1-(F$7*Uo-F$6*F$7*U)*D)</f>
        <v>734.90424862449959</v>
      </c>
      <c r="H63" s="3">
        <f ca="1">G62*So*(1-G$6*G$7*U)*(1-(G$7*Uo-G$6*G$7*U)*D)</f>
        <v>622.84990058983624</v>
      </c>
      <c r="I63" s="3">
        <f ca="1">H62*So*(1-H$6*H$7*U)*(1-(H$7*Uo-H$6*H$7*U)*D)</f>
        <v>523.86407802961583</v>
      </c>
      <c r="J63" s="3">
        <f ca="1">I62*So*(1-I$6*I$7*U)*(1-(I$7*Uo-I$6*I$7*U)*D)</f>
        <v>418.47070720673929</v>
      </c>
      <c r="K63" s="3">
        <f ca="1">J62*So*(1-J$6*J$7*U)*(1-(J$7*Uo-J$6*J$7*U)*D)</f>
        <v>303.50312954733022</v>
      </c>
      <c r="L63" s="3">
        <f ca="1">K62*So*(1-K$6*K$7*U)*(1-(K$7*Uo-K$6*K$7*U)*D)</f>
        <v>210.91579959099295</v>
      </c>
      <c r="M63" s="3">
        <f ca="1">L62*So*(1-L$6*L$7*U)*(1-(L$7*Uo-L$6*L$7*U)*D)</f>
        <v>147.43628663092446</v>
      </c>
      <c r="N63" s="3">
        <f ca="1">M62*So*(1-M$6*M$7*U)*(1-(M$7*Uo-M$6*M$7*U)*D)</f>
        <v>105.75457490884496</v>
      </c>
      <c r="O63" s="3">
        <f ca="1">N62*So*(1-N$6*N$7*U)*(1-(N$7*Uo-N$6*N$7*U)*D)</f>
        <v>78.270048442432653</v>
      </c>
      <c r="P63" s="3">
        <f ca="1">O62*So*(1-O$6*O$7*U)*(1-(O$7*Uo-O$6*O$7*U)*D)</f>
        <v>59.565069971318906</v>
      </c>
      <c r="Q63" s="3">
        <f ca="1">P62*So*(1-P$6*P$7*U)*(1-(P$7*Uo-P$6*P$7*U)*D)</f>
        <v>46.279409600676679</v>
      </c>
      <c r="R63" s="3">
        <f ca="1">Q62*So*(1-Q$6*Q$7*U)*(1-(Q$7*Uo-Q$6*Q$7*U)*D)</f>
        <v>36.463511340773096</v>
      </c>
      <c r="S63" s="3">
        <f ca="1">R62*So*(1-R$6*R$7*U)*(1-(R$7*Uo-R$6*R$7*U)*D)</f>
        <v>28.9915674880965</v>
      </c>
      <c r="T63" s="3">
        <f ca="1">S62*So*(1-S$6*S$7*U)*(1-(S$7*Uo-S$6*S$7*U)*D)</f>
        <v>23.186847063754421</v>
      </c>
      <c r="U63" s="3">
        <f ca="1">T62*So*(1-T$6*T$7*U)*(1-(T$7*Uo-T$6*T$7*U)*D)</f>
        <v>18.616678339367439</v>
      </c>
      <c r="V63" s="3">
        <f ca="1">U62*So*(1-U$6*U$7*U)*(1-(U$7*Uo-U$6*U$7*U)*D)</f>
        <v>14.987003257354413</v>
      </c>
      <c r="W63" s="3">
        <f ca="1">V62*So*(1-V$6*V$7*U)*(1-(V$7*Uo-V$6*V$7*U)*D)</f>
        <v>12.087644326654189</v>
      </c>
      <c r="X63" s="3">
        <f ca="1">W62*So*(1-W$6*W$7*U)*(1-(W$7*Uo-W$6*W$7*U)*D)</f>
        <v>9.7626316519384488</v>
      </c>
      <c r="Y63" s="3">
        <f ca="1">X62*So*(1-X$6*X$7*U)*(1-(X$7*Uo-X$6*X$7*U)*D)</f>
        <v>7.893153116655057</v>
      </c>
      <c r="Z63" s="3">
        <f ca="1">Y62*So*(1-Y$6*Y$7*U)*(1-(Y$7*Uo-Y$6*Y$7*U)*D)</f>
        <v>6.3870684872468848</v>
      </c>
      <c r="AA63" s="3">
        <f ca="1">Z62*So*(1-Z$6*Z$7*U)*(1-(Z$7*Uo-Z$6*Z$7*U)*D)</f>
        <v>5.172036403893868</v>
      </c>
      <c r="AB63" s="3">
        <f ca="1">AA62*So*(1-AA$6*AA$7*U)*(1-(AA$7*Uo-AA$6*AA$7*U)*D)</f>
        <v>4.1907719147846896</v>
      </c>
      <c r="AC63" s="3">
        <f ca="1">AB62*So*(1-AB$6*AB$7*U)*(1-(AB$7*Uo-AB$6*AB$7*U)*D)</f>
        <v>3.3976406492643911</v>
      </c>
      <c r="AD63" s="3">
        <f ca="1">AC62*So*(1-AC$6*AC$7*U)*(1-(AC$7*Uo-AC$6*AC$7*U)*D)</f>
        <v>2.7561365660339043</v>
      </c>
      <c r="AE63" s="3">
        <f ca="1">AD62*So*(1-AD$6*AD$7*U)*(1-(AD$7*Uo-AD$6*AD$7*U)*D)</f>
        <v>2.2369681131959305</v>
      </c>
      <c r="AF63" s="3">
        <f ca="1">AE62*So*(1-AE$6*AE$7*U)*(1-(AE$7*Uo-AE$6*AE$7*U)*D)</f>
        <v>1.8165814121299195</v>
      </c>
      <c r="AG63" s="3">
        <f ca="1">AF62*So*(1-AF$6*AF$7*U)*(1-(AF$7*Uo-AF$6*AF$7*U)*D)</f>
        <v>1.4760060936153894</v>
      </c>
      <c r="AH63" s="3">
        <f ca="1">AG62*So*(1-AG$6*AG$7*U)*(1-(AG$7*Uo-AG$6*AG$7*U)*D)</f>
        <v>1.1999455383536535</v>
      </c>
      <c r="AI63" s="3">
        <f ca="1">AH62*So*(1-AH$6*AH$7*U)*(1-(AH$7*Uo-AH$6*AH$7*U)*D)</f>
        <v>0.97605501271722939</v>
      </c>
      <c r="AJ63" s="3">
        <f ca="1">AI62*So*(1-AI$6*AI$7*U)*(1-(AI$7*Uo-AI$6*AI$7*U)*D)</f>
        <v>0.79436614440824405</v>
      </c>
      <c r="AK63" s="3">
        <f ca="1">AJ62*So*(1-AJ$6*AJ$7*U)*(1-(AJ$7*Uo-AJ$6*AJ$7*U)*D)</f>
        <v>0.6468268559493936</v>
      </c>
      <c r="AL63" s="3">
        <f ca="1">AK62*So*(1-AK$6*AK$7*U)*(1-(AK$7*Uo-AK$6*AK$7*U)*D)</f>
        <v>0.52693218762320426</v>
      </c>
      <c r="AM63" s="3">
        <f ca="1">AL62*So*(1-AL$6*AL$7*U)*(1-(AL$7*Uo-AL$6*AL$7*U)*D)</f>
        <v>0.42942735616173167</v>
      </c>
      <c r="AN63" s="3">
        <f ca="1">AM62*So*(1-AM$6*AM$7*U)*(1-(AM$7*Uo-AM$6*AM$7*U)*D)</f>
        <v>0.35006821448561237</v>
      </c>
      <c r="AO63" s="14">
        <f ca="1">SUMPRODUCT(F63:AN63, fec)</f>
        <v>3607.3969479540792</v>
      </c>
      <c r="AP63" s="15">
        <f ca="1">SUMPRODUCT(F63:AN63, fec)/SUMPRODUCT($F$19:$AN$19, fec)</f>
        <v>0.26484574651566484</v>
      </c>
      <c r="AQ63" s="14">
        <f ca="1">SUMPRODUCT(F63:AN63,Vul_Ret,Vul_Cap)</f>
        <v>989.25743382207179</v>
      </c>
      <c r="AR63" s="12">
        <f ca="1">AQ63*U</f>
        <v>197.85148676441437</v>
      </c>
      <c r="AS63" s="14">
        <f ca="1">SUMPRODUCT(F63:AN63,Vul_Ret,Vul_Cap,Wt)</f>
        <v>2233.1078020199279</v>
      </c>
      <c r="AT63" s="12">
        <f ca="1">AS63*U</f>
        <v>446.6215604039856</v>
      </c>
      <c r="AU63" s="12">
        <f ca="1">SUMPRODUCT(F63:AN63, Vul_Cap,trophyvul)*Uo</f>
        <v>65.119801566901103</v>
      </c>
    </row>
    <row r="64" spans="4:47" x14ac:dyDescent="0.15">
      <c r="D64" s="3">
        <v>2045</v>
      </c>
      <c r="E64" s="2">
        <f ca="1">EXP((_xlfn.NORM.INV(RAND(),0,sig_rec))-0.5*sig_rec*sig_rec)</f>
        <v>0.99999998486433617</v>
      </c>
      <c r="F64" s="3">
        <f ca="1">bha*AO63/(1+bhb*AO63)*E64</f>
        <v>866.39333630748206</v>
      </c>
      <c r="G64" s="3">
        <f ca="1">F63*So*(1-F$6*F$7*U)*(1-(F$7*Uo-F$6*F$7*U)*D)</f>
        <v>734.73169139264394</v>
      </c>
      <c r="H64" s="3">
        <f ca="1">G63*So*(1-G$6*G$7*U)*(1-(G$7*Uo-G$6*G$7*U)*D)</f>
        <v>622.68687923311927</v>
      </c>
      <c r="I64" s="3">
        <f ca="1">H63*So*(1-H$6*H$7*U)*(1-(H$7*Uo-H$6*H$7*U)*D)</f>
        <v>523.71136016619903</v>
      </c>
      <c r="J64" s="3">
        <f ca="1">I63*So*(1-I$6*I$7*U)*(1-(I$7*Uo-I$6*I$7*U)*D)</f>
        <v>418.33500309244556</v>
      </c>
      <c r="K64" s="3">
        <f ca="1">J63*So*(1-J$6*J$7*U)*(1-(J$7*Uo-J$6*J$7*U)*D)</f>
        <v>303.3937919232032</v>
      </c>
      <c r="L64" s="3">
        <f ca="1">K63*So*(1-K$6*K$7*U)*(1-(K$7*Uo-K$6*K$7*U)*D)</f>
        <v>210.8315564866362</v>
      </c>
      <c r="M64" s="3">
        <f ca="1">L63*So*(1-L$6*L$7*U)*(1-(L$7*Uo-L$6*L$7*U)*D)</f>
        <v>147.37115745128088</v>
      </c>
      <c r="N64" s="3">
        <f ca="1">M63*So*(1-M$6*M$7*U)*(1-(M$7*Uo-M$6*M$7*U)*D)</f>
        <v>105.70309888161549</v>
      </c>
      <c r="O64" s="3">
        <f ca="1">N63*So*(1-N$6*N$7*U)*(1-(N$7*Uo-N$6*N$7*U)*D)</f>
        <v>78.228352294318938</v>
      </c>
      <c r="P64" s="3">
        <f ca="1">O63*So*(1-O$6*O$7*U)*(1-(O$7*Uo-O$6*O$7*U)*D)</f>
        <v>59.530508469997713</v>
      </c>
      <c r="Q64" s="3">
        <f ca="1">P63*So*(1-P$6*P$7*U)*(1-(P$7*Uo-P$6*P$7*U)*D)</f>
        <v>46.250299598867841</v>
      </c>
      <c r="R64" s="3">
        <f ca="1">Q63*So*(1-Q$6*Q$7*U)*(1-(Q$7*Uo-Q$6*Q$7*U)*D)</f>
        <v>36.438696319608376</v>
      </c>
      <c r="S64" s="3">
        <f ca="1">R63*So*(1-R$6*R$7*U)*(1-(R$7*Uo-R$6*R$7*U)*D)</f>
        <v>28.969887194549468</v>
      </c>
      <c r="T64" s="3">
        <f ca="1">S63*So*(1-S$6*S$7*U)*(1-(S$7*Uo-S$6*S$7*U)*D)</f>
        <v>23.167098238391365</v>
      </c>
      <c r="U64" s="3">
        <f ca="1">T63*So*(1-T$6*T$7*U)*(1-(T$7*Uo-T$6*T$7*U)*D)</f>
        <v>18.598222397093718</v>
      </c>
      <c r="V64" s="3">
        <f ca="1">U63*So*(1-U$6*U$7*U)*(1-(U$7*Uo-U$6*U$7*U)*D)</f>
        <v>14.969617593206829</v>
      </c>
      <c r="W64" s="3">
        <f ca="1">V63*So*(1-V$6*V$7*U)*(1-(V$7*Uo-V$6*V$7*U)*D)</f>
        <v>12.071306713749211</v>
      </c>
      <c r="X64" s="3">
        <f ca="1">W63*So*(1-W$6*W$7*U)*(1-(W$7*Uo-W$6*W$7*U)*D)</f>
        <v>9.7473956897920502</v>
      </c>
      <c r="Y64" s="3">
        <f ca="1">X63*So*(1-X$6*X$7*U)*(1-(X$7*Uo-X$6*X$7*U)*D)</f>
        <v>7.879061473490558</v>
      </c>
      <c r="Z64" s="3">
        <f ca="1">Y63*So*(1-Y$6*Y$7*U)*(1-(Y$7*Uo-Y$6*Y$7*U)*D)</f>
        <v>6.3741196208577442</v>
      </c>
      <c r="AA64" s="3">
        <f ca="1">Z63*So*(1-Z$6*Z$7*U)*(1-(Z$7*Uo-Z$6*Z$7*U)*D)</f>
        <v>5.1601898690962926</v>
      </c>
      <c r="AB64" s="3">
        <f ca="1">AA63*So*(1-AA$6*AA$7*U)*(1-(AA$7*Uo-AA$6*AA$7*U)*D)</f>
        <v>4.1799650880903574</v>
      </c>
      <c r="AC64" s="3">
        <f ca="1">AB63*So*(1-AB$6*AB$7*U)*(1-(AB$7*Uo-AB$6*AB$7*U)*D)</f>
        <v>3.3878028464877179</v>
      </c>
      <c r="AD64" s="3">
        <f ca="1">AC63*So*(1-AC$6*AC$7*U)*(1-(AC$7*Uo-AC$6*AC$7*U)*D)</f>
        <v>2.7471971227892178</v>
      </c>
      <c r="AE64" s="3">
        <f ca="1">AD63*So*(1-AD$6*AD$7*U)*(1-(AD$7*Uo-AD$6*AD$7*U)*D)</f>
        <v>2.2288612445781131</v>
      </c>
      <c r="AF64" s="3">
        <f ca="1">AE63*So*(1-AE$6*AE$7*U)*(1-(AE$7*Uo-AE$6*AE$7*U)*D)</f>
        <v>1.8092483304541678</v>
      </c>
      <c r="AG64" s="3">
        <f ca="1">AF63*So*(1-AF$6*AF$7*U)*(1-(AF$7*Uo-AF$6*AF$7*U)*D)</f>
        <v>1.4693956795071184</v>
      </c>
      <c r="AH64" s="3">
        <f ca="1">AG63*So*(1-AG$6*AG$7*U)*(1-(AG$7*Uo-AG$6*AG$7*U)*D)</f>
        <v>1.1940137902299133</v>
      </c>
      <c r="AI64" s="3">
        <f ca="1">AH63*So*(1-AH$6*AH$7*U)*(1-(AH$7*Uo-AH$6*AH$7*U)*D)</f>
        <v>0.97076382318283405</v>
      </c>
      <c r="AJ64" s="3">
        <f ca="1">AI63*So*(1-AI$6*AI$7*U)*(1-(AI$7*Uo-AI$6*AI$7*U)*D)</f>
        <v>0.78968171304189383</v>
      </c>
      <c r="AK64" s="3">
        <f ca="1">AJ63*So*(1-AJ$6*AJ$7*U)*(1-(AJ$7*Uo-AJ$6*AJ$7*U)*D)</f>
        <v>0.64271751837878344</v>
      </c>
      <c r="AL64" s="3">
        <f ca="1">AK63*So*(1-AK$6*AK$7*U)*(1-(AK$7*Uo-AK$6*AK$7*U)*D)</f>
        <v>0.52336629187326189</v>
      </c>
      <c r="AM64" s="3">
        <f ca="1">AL63*So*(1-AL$6*AL$7*U)*(1-(AL$7*Uo-AL$6*AL$7*U)*D)</f>
        <v>0.42637133512500347</v>
      </c>
      <c r="AN64" s="3">
        <f ca="1">AM63*So*(1-AM$6*AM$7*U)*(1-(AM$7*Uo-AM$6*AM$7*U)*D)</f>
        <v>0.34748518695458758</v>
      </c>
      <c r="AO64" s="14">
        <f ca="1">SUMPRODUCT(F64:AN64, fec)</f>
        <v>3603.6580721345676</v>
      </c>
      <c r="AP64" s="15">
        <f ca="1">SUMPRODUCT(F64:AN64, fec)/SUMPRODUCT($F$19:$AN$19, fec)</f>
        <v>0.26457124793071995</v>
      </c>
      <c r="AQ64" s="14">
        <f ca="1">SUMPRODUCT(F64:AN64,Vul_Ret,Vul_Cap)</f>
        <v>988.88123205454644</v>
      </c>
      <c r="AR64" s="12">
        <f ca="1">AQ64*U</f>
        <v>197.77624641090929</v>
      </c>
      <c r="AS64" s="14">
        <f ca="1">SUMPRODUCT(F64:AN64,Vul_Ret,Vul_Cap,Wt)</f>
        <v>2232.1350000783823</v>
      </c>
      <c r="AT64" s="12">
        <f ca="1">AS64*U</f>
        <v>446.42700001567647</v>
      </c>
      <c r="AU64" s="12">
        <f ca="1">SUMPRODUCT(F64:AN64, Vul_Cap,trophyvul)*Uo</f>
        <v>65.048593169218151</v>
      </c>
    </row>
    <row r="65" spans="4:48" x14ac:dyDescent="0.15">
      <c r="D65" s="3">
        <v>2046</v>
      </c>
      <c r="E65" s="2">
        <f ca="1">EXP((_xlfn.NORM.INV(RAND(),0,sig_rec))-0.5*sig_rec*sig_rec)</f>
        <v>0.99999999324491118</v>
      </c>
      <c r="F65" s="3">
        <f ca="1">bha*AO64/(1+bhb*AO64)*E65</f>
        <v>866.23000817937645</v>
      </c>
      <c r="G65" s="3">
        <f ca="1">F64*So*(1-F$6*F$7*U)*(1-(F$7*Uo-F$6*F$7*U)*D)</f>
        <v>734.57705868161884</v>
      </c>
      <c r="H65" s="3">
        <f ca="1">G64*So*(1-G$6*G$7*U)*(1-(G$7*Uo-G$6*G$7*U)*D)</f>
        <v>622.5406709013613</v>
      </c>
      <c r="I65" s="3">
        <f ca="1">H64*So*(1-H$6*H$7*U)*(1-(H$7*Uo-H$6*H$7*U)*D)</f>
        <v>523.57428679365523</v>
      </c>
      <c r="J65" s="3">
        <f ca="1">I64*So*(1-I$6*I$7*U)*(1-(I$7*Uo-I$6*I$7*U)*D)</f>
        <v>418.21304926788662</v>
      </c>
      <c r="K65" s="3">
        <f ca="1">J64*So*(1-J$6*J$7*U)*(1-(J$7*Uo-J$6*J$7*U)*D)</f>
        <v>303.29540562015717</v>
      </c>
      <c r="L65" s="3">
        <f ca="1">K64*So*(1-K$6*K$7*U)*(1-(K$7*Uo-K$6*K$7*U)*D)</f>
        <v>210.75560398653636</v>
      </c>
      <c r="M65" s="3">
        <f ca="1">L64*So*(1-L$6*L$7*U)*(1-(L$7*Uo-L$6*L$7*U)*D)</f>
        <v>147.31229508146114</v>
      </c>
      <c r="N65" s="3">
        <f ca="1">M64*So*(1-M$6*M$7*U)*(1-(M$7*Uo-M$6*M$7*U)*D)</f>
        <v>105.65640511121975</v>
      </c>
      <c r="O65" s="3">
        <f ca="1">N64*So*(1-N$6*N$7*U)*(1-(N$7*Uo-N$6*N$7*U)*D)</f>
        <v>78.190274652795736</v>
      </c>
      <c r="P65" s="3">
        <f ca="1">O64*So*(1-O$6*O$7*U)*(1-(O$7*Uo-O$6*O$7*U)*D)</f>
        <v>59.498795280241929</v>
      </c>
      <c r="Q65" s="3">
        <f ca="1">P64*So*(1-P$6*P$7*U)*(1-(P$7*Uo-P$6*P$7*U)*D)</f>
        <v>46.22346374034435</v>
      </c>
      <c r="R65" s="3">
        <f ca="1">Q64*So*(1-Q$6*Q$7*U)*(1-(Q$7*Uo-Q$6*Q$7*U)*D)</f>
        <v>36.415776180286642</v>
      </c>
      <c r="S65" s="3">
        <f ca="1">R64*So*(1-R$6*R$7*U)*(1-(R$7*Uo-R$6*R$7*U)*D)</f>
        <v>28.950171913781414</v>
      </c>
      <c r="T65" s="3">
        <f ca="1">S64*So*(1-S$6*S$7*U)*(1-(S$7*Uo-S$6*S$7*U)*D)</f>
        <v>23.149773563185466</v>
      </c>
      <c r="U65" s="3">
        <f ca="1">T64*So*(1-T$6*T$7*U)*(1-(T$7*Uo-T$6*T$7*U)*D)</f>
        <v>18.582381819667493</v>
      </c>
      <c r="V65" s="3">
        <f ca="1">U64*So*(1-U$6*U$7*U)*(1-(U$7*Uo-U$6*U$7*U)*D)</f>
        <v>14.95477722302244</v>
      </c>
      <c r="W65" s="3">
        <f ca="1">V64*So*(1-V$6*V$7*U)*(1-(V$7*Uo-V$6*V$7*U)*D)</f>
        <v>12.057303401629776</v>
      </c>
      <c r="X65" s="3">
        <f ca="1">W64*So*(1-W$6*W$7*U)*(1-(W$7*Uo-W$6*W$7*U)*D)</f>
        <v>9.7342211478128249</v>
      </c>
      <c r="Y65" s="3">
        <f ca="1">X64*So*(1-X$6*X$7*U)*(1-(X$7*Uo-X$6*X$7*U)*D)</f>
        <v>7.8667650879831292</v>
      </c>
      <c r="Z65" s="3">
        <f ca="1">Y64*So*(1-Y$6*Y$7*U)*(1-(Y$7*Uo-Y$6*Y$7*U)*D)</f>
        <v>6.3627399075977253</v>
      </c>
      <c r="AA65" s="3">
        <f ca="1">Z64*So*(1-Z$6*Z$7*U)*(1-(Z$7*Uo-Z$6*Z$7*U)*D)</f>
        <v>5.1497283233510203</v>
      </c>
      <c r="AB65" s="3">
        <f ca="1">AA64*So*(1-AA$6*AA$7*U)*(1-(AA$7*Uo-AA$6*AA$7*U)*D)</f>
        <v>4.1703908898439126</v>
      </c>
      <c r="AC65" s="3">
        <f ca="1">AB64*So*(1-AB$6*AB$7*U)*(1-(AB$7*Uo-AB$6*AB$7*U)*D)</f>
        <v>3.3790666520631545</v>
      </c>
      <c r="AD65" s="3">
        <f ca="1">AC64*So*(1-AC$6*AC$7*U)*(1-(AC$7*Uo-AC$6*AC$7*U)*D)</f>
        <v>2.739242666661406</v>
      </c>
      <c r="AE65" s="3">
        <f ca="1">AD64*So*(1-AD$6*AD$7*U)*(1-(AD$7*Uo-AD$6*AD$7*U)*D)</f>
        <v>2.221632002441952</v>
      </c>
      <c r="AF65" s="3">
        <f ca="1">AE64*So*(1-AE$6*AE$7*U)*(1-(AE$7*Uo-AE$6*AE$7*U)*D)</f>
        <v>1.8026915367182739</v>
      </c>
      <c r="AG65" s="3">
        <f ca="1">AF64*So*(1-AF$6*AF$7*U)*(1-(AF$7*Uo-AF$6*AF$7*U)*D)</f>
        <v>1.463464099199254</v>
      </c>
      <c r="AH65" s="3">
        <f ca="1">AG64*So*(1-AG$6*AG$7*U)*(1-(AG$7*Uo-AG$6*AG$7*U)*D)</f>
        <v>1.1886663017347454</v>
      </c>
      <c r="AI65" s="3">
        <f ca="1">AH64*So*(1-AH$6*AH$7*U)*(1-(AH$7*Uo-AH$6*AH$7*U)*D)</f>
        <v>0.96596499998402441</v>
      </c>
      <c r="AJ65" s="3">
        <f ca="1">AI64*So*(1-AI$6*AI$7*U)*(1-(AI$7*Uo-AI$6*AI$7*U)*D)</f>
        <v>0.78540085226959111</v>
      </c>
      <c r="AK65" s="3">
        <f ca="1">AJ64*So*(1-AJ$6*AJ$7*U)*(1-(AJ$7*Uo-AJ$6*AJ$7*U)*D)</f>
        <v>0.63892736930962946</v>
      </c>
      <c r="AL65" s="3">
        <f ca="1">AK64*So*(1-AK$6*AK$7*U)*(1-(AK$7*Uo-AK$6*AK$7*U)*D)</f>
        <v>0.52004130815218697</v>
      </c>
      <c r="AM65" s="3">
        <f ca="1">AL64*So*(1-AL$6*AL$7*U)*(1-(AL$7*Uo-AL$6*AL$7*U)*D)</f>
        <v>0.42348596245745507</v>
      </c>
      <c r="AN65" s="3">
        <f ca="1">AM64*So*(1-AM$6*AM$7*U)*(1-(AM$7*Uo-AM$6*AM$7*U)*D)</f>
        <v>0.34501230760480356</v>
      </c>
      <c r="AO65" s="14">
        <f ca="1">SUMPRODUCT(F65:AN65, fec)</f>
        <v>3600.3164261762563</v>
      </c>
      <c r="AP65" s="15">
        <f ca="1">SUMPRODUCT(F65:AN65, fec)/SUMPRODUCT($F$19:$AN$19, fec)</f>
        <v>0.26432591293399271</v>
      </c>
      <c r="AQ65" s="14">
        <f ca="1">SUMPRODUCT(F65:AN65,Vul_Ret,Vul_Cap)</f>
        <v>988.5419927934613</v>
      </c>
      <c r="AR65" s="12">
        <f ca="1">AQ65*U</f>
        <v>197.70839855869227</v>
      </c>
      <c r="AS65" s="14">
        <f ca="1">SUMPRODUCT(F65:AN65,Vul_Ret,Vul_Cap,Wt)</f>
        <v>2231.2561229699263</v>
      </c>
      <c r="AT65" s="12">
        <f ca="1">AS65*U</f>
        <v>446.25122459398528</v>
      </c>
      <c r="AU65" s="12">
        <f ca="1">SUMPRODUCT(F65:AN65, Vul_Cap,trophyvul)*Uo</f>
        <v>64.985087275177435</v>
      </c>
    </row>
    <row r="66" spans="4:48" x14ac:dyDescent="0.15">
      <c r="D66" s="3">
        <v>2047</v>
      </c>
      <c r="E66" s="2">
        <f ca="1">EXP((_xlfn.NORM.INV(RAND(),0,sig_rec))-0.5*sig_rec*sig_rec)</f>
        <v>0.99999999978849263</v>
      </c>
      <c r="F66" s="3">
        <f ca="1">bha*AO65/(1+bhb*AO65)*E66</f>
        <v>866.08379688647756</v>
      </c>
      <c r="G66" s="3">
        <f ca="1">F65*So*(1-F$6*F$7*U)*(1-(F$7*Uo-F$6*F$7*U)*D)</f>
        <v>734.43857989731146</v>
      </c>
      <c r="H66" s="3">
        <f ca="1">G65*So*(1-G$6*G$7*U)*(1-(G$7*Uo-G$6*G$7*U)*D)</f>
        <v>622.40965007730722</v>
      </c>
      <c r="I66" s="3">
        <f ca="1">H65*So*(1-H$6*H$7*U)*(1-(H$7*Uo-H$6*H$7*U)*D)</f>
        <v>523.45135032979761</v>
      </c>
      <c r="J66" s="3">
        <f ca="1">I65*So*(1-I$6*I$7*U)*(1-(I$7*Uo-I$6*I$7*U)*D)</f>
        <v>418.10358845136585</v>
      </c>
      <c r="K66" s="3">
        <f ca="1">J65*So*(1-J$6*J$7*U)*(1-(J$7*Uo-J$6*J$7*U)*D)</f>
        <v>303.20698836027429</v>
      </c>
      <c r="L66" s="3">
        <f ca="1">K65*So*(1-K$6*K$7*U)*(1-(K$7*Uo-K$6*K$7*U)*D)</f>
        <v>210.68725893375517</v>
      </c>
      <c r="M66" s="3">
        <f ca="1">L65*So*(1-L$6*L$7*U)*(1-(L$7*Uo-L$6*L$7*U)*D)</f>
        <v>147.25922552539788</v>
      </c>
      <c r="N66" s="3">
        <f ca="1">M65*So*(1-M$6*M$7*U)*(1-(M$7*Uo-M$6*M$7*U)*D)</f>
        <v>105.61420427288043</v>
      </c>
      <c r="O66" s="3">
        <f ca="1">N65*So*(1-N$6*N$7*U)*(1-(N$7*Uo-N$6*N$7*U)*D)</f>
        <v>78.155734523221042</v>
      </c>
      <c r="P66" s="3">
        <f ca="1">O65*So*(1-O$6*O$7*U)*(1-(O$7*Uo-O$6*O$7*U)*D)</f>
        <v>59.46983424845105</v>
      </c>
      <c r="Q66" s="3">
        <f ca="1">P65*So*(1-P$6*P$7*U)*(1-(P$7*Uo-P$6*P$7*U)*D)</f>
        <v>46.198839501203068</v>
      </c>
      <c r="R66" s="3">
        <f ca="1">Q65*So*(1-Q$6*Q$7*U)*(1-(Q$7*Uo-Q$6*Q$7*U)*D)</f>
        <v>36.394646617320056</v>
      </c>
      <c r="S66" s="3">
        <f ca="1">R65*So*(1-R$6*R$7*U)*(1-(R$7*Uo-R$6*R$7*U)*D)</f>
        <v>28.931962097276678</v>
      </c>
      <c r="T66" s="3">
        <f ca="1">S65*So*(1-S$6*S$7*U)*(1-(S$7*Uo-S$6*S$7*U)*D)</f>
        <v>23.134019125398044</v>
      </c>
      <c r="U66" s="3">
        <f ca="1">T65*So*(1-T$6*T$7*U)*(1-(T$7*Uo-T$6*T$7*U)*D)</f>
        <v>18.56848565855724</v>
      </c>
      <c r="V66" s="3">
        <f ca="1">U65*So*(1-U$6*U$7*U)*(1-(U$7*Uo-U$6*U$7*U)*D)</f>
        <v>14.942039860201664</v>
      </c>
      <c r="W66" s="3">
        <f ca="1">V65*So*(1-V$6*V$7*U)*(1-(V$7*Uo-V$6*V$7*U)*D)</f>
        <v>12.045350200768661</v>
      </c>
      <c r="X66" s="3">
        <f ca="1">W65*So*(1-W$6*W$7*U)*(1-(W$7*Uo-W$6*W$7*U)*D)</f>
        <v>9.7229289704036308</v>
      </c>
      <c r="Y66" s="3">
        <f ca="1">X65*So*(1-X$6*X$7*U)*(1-(X$7*Uo-X$6*X$7*U)*D)</f>
        <v>7.8561323989869409</v>
      </c>
      <c r="Z66" s="3">
        <f ca="1">Y65*So*(1-Y$6*Y$7*U)*(1-(Y$7*Uo-Y$6*Y$7*U)*D)</f>
        <v>6.3528099555278548</v>
      </c>
      <c r="AA66" s="3">
        <f ca="1">Z65*So*(1-Z$6*Z$7*U)*(1-(Z$7*Uo-Z$6*Z$7*U)*D)</f>
        <v>5.1405345153943935</v>
      </c>
      <c r="AB66" s="3">
        <f ca="1">AA65*So*(1-AA$6*AA$7*U)*(1-(AA$7*Uo-AA$6*AA$7*U)*D)</f>
        <v>4.1619360197370865</v>
      </c>
      <c r="AC66" s="3">
        <f ca="1">AB65*So*(1-AB$6*AB$7*U)*(1-(AB$7*Uo-AB$6*AB$7*U)*D)</f>
        <v>3.371326909425834</v>
      </c>
      <c r="AD66" s="3">
        <f ca="1">AC65*So*(1-AC$6*AC$7*U)*(1-(AC$7*Uo-AC$6*AC$7*U)*D)</f>
        <v>2.7321789272419696</v>
      </c>
      <c r="AE66" s="3">
        <f ca="1">AD65*So*(1-AD$6*AD$7*U)*(1-(AD$7*Uo-AD$6*AD$7*U)*D)</f>
        <v>2.2151993099536802</v>
      </c>
      <c r="AF66" s="3">
        <f ca="1">AE65*So*(1-AE$6*AE$7*U)*(1-(AE$7*Uo-AE$6*AE$7*U)*D)</f>
        <v>1.7968445627770084</v>
      </c>
      <c r="AG66" s="3">
        <f ca="1">AF65*So*(1-AF$6*AF$7*U)*(1-(AF$7*Uo-AF$6*AF$7*U)*D)</f>
        <v>1.4581604423839807</v>
      </c>
      <c r="AH66" s="3">
        <f ca="1">AG65*So*(1-AG$6*AG$7*U)*(1-(AG$7*Uo-AG$6*AG$7*U)*D)</f>
        <v>1.1838679552265015</v>
      </c>
      <c r="AI66" s="3">
        <f ca="1">AH65*So*(1-AH$6*AH$7*U)*(1-(AH$7*Uo-AH$6*AH$7*U)*D)</f>
        <v>0.96163884666283483</v>
      </c>
      <c r="AJ66" s="3">
        <f ca="1">AI65*So*(1-AI$6*AI$7*U)*(1-(AI$7*Uo-AI$6*AI$7*U)*D)</f>
        <v>0.78151834270317688</v>
      </c>
      <c r="AK66" s="3">
        <f ca="1">AJ65*So*(1-AJ$6*AJ$7*U)*(1-(AJ$7*Uo-AJ$6*AJ$7*U)*D)</f>
        <v>0.63546374711038645</v>
      </c>
      <c r="AL66" s="3">
        <f ca="1">AK65*So*(1-AK$6*AK$7*U)*(1-(AK$7*Uo-AK$6*AK$7*U)*D)</f>
        <v>0.51697458906697136</v>
      </c>
      <c r="AM66" s="3">
        <f ca="1">AL65*So*(1-AL$6*AL$7*U)*(1-(AL$7*Uo-AL$6*AL$7*U)*D)</f>
        <v>0.42079552565795292</v>
      </c>
      <c r="AN66" s="3">
        <f ca="1">AM65*So*(1-AM$6*AM$7*U)*(1-(AM$7*Uo-AM$6*AM$7*U)*D)</f>
        <v>0.3426775139629214</v>
      </c>
      <c r="AO66" s="14">
        <f ca="1">SUMPRODUCT(F66:AN66, fec)</f>
        <v>3597.330163870482</v>
      </c>
      <c r="AP66" s="15">
        <f ca="1">SUMPRODUCT(F66:AN66, fec)/SUMPRODUCT($F$19:$AN$19, fec)</f>
        <v>0.26410666928515808</v>
      </c>
      <c r="AQ66" s="14">
        <f ca="1">SUMPRODUCT(F66:AN66,Vul_Ret,Vul_Cap)</f>
        <v>988.2366154030185</v>
      </c>
      <c r="AR66" s="12">
        <f ca="1">AQ66*U</f>
        <v>197.64732308060371</v>
      </c>
      <c r="AS66" s="14">
        <f ca="1">SUMPRODUCT(F66:AN66,Vul_Ret,Vul_Cap,Wt)</f>
        <v>2230.4634626946968</v>
      </c>
      <c r="AT66" s="12">
        <f ca="1">AS66*U</f>
        <v>446.09269253893939</v>
      </c>
      <c r="AU66" s="12">
        <f ca="1">SUMPRODUCT(F66:AN66, Vul_Cap,trophyvul)*Uo</f>
        <v>64.928420481537501</v>
      </c>
    </row>
    <row r="67" spans="4:48" x14ac:dyDescent="0.15">
      <c r="D67" s="3">
        <v>2048</v>
      </c>
      <c r="E67" s="2">
        <f ca="1">EXP((_xlfn.NORM.INV(RAND(),0,sig_rec))-0.5*sig_rec*sig_rec)</f>
        <v>1.0000000011842398</v>
      </c>
      <c r="F67" s="3">
        <f ca="1">bha*AO66/(1+bhb*AO66)*E67</f>
        <v>865.95294330869012</v>
      </c>
      <c r="G67" s="3">
        <f ca="1">F66*So*(1-F$6*F$7*U)*(1-(F$7*Uo-F$6*F$7*U)*D)</f>
        <v>734.31461372977208</v>
      </c>
      <c r="H67" s="3">
        <f ca="1">G66*So*(1-G$6*G$7*U)*(1-(G$7*Uo-G$6*G$7*U)*D)</f>
        <v>622.29231653051966</v>
      </c>
      <c r="I67" s="3">
        <f ca="1">H66*So*(1-H$6*H$7*U)*(1-(H$7*Uo-H$6*H$7*U)*D)</f>
        <v>523.3411839897044</v>
      </c>
      <c r="J67" s="3">
        <f ca="1">I66*So*(1-I$6*I$7*U)*(1-(I$7*Uo-I$6*I$7*U)*D)</f>
        <v>418.00541675350587</v>
      </c>
      <c r="K67" s="3">
        <f ca="1">J66*So*(1-J$6*J$7*U)*(1-(J$7*Uo-J$6*J$7*U)*D)</f>
        <v>303.12762860672564</v>
      </c>
      <c r="L67" s="3">
        <f ca="1">K66*So*(1-K$6*K$7*U)*(1-(K$7*Uo-K$6*K$7*U)*D)</f>
        <v>210.62583897887959</v>
      </c>
      <c r="M67" s="3">
        <f ca="1">L66*So*(1-L$6*L$7*U)*(1-(L$7*Uo-L$6*L$7*U)*D)</f>
        <v>147.21147144744842</v>
      </c>
      <c r="N67" s="3">
        <f ca="1">M66*So*(1-M$6*M$7*U)*(1-(M$7*Uo-M$6*M$7*U)*D)</f>
        <v>105.57615653944693</v>
      </c>
      <c r="O67" s="3">
        <f ca="1">N66*So*(1-N$6*N$7*U)*(1-(N$7*Uo-N$6*N$7*U)*D)</f>
        <v>78.124517887424716</v>
      </c>
      <c r="P67" s="3">
        <f ca="1">O66*So*(1-O$6*O$7*U)*(1-(O$7*Uo-O$6*O$7*U)*D)</f>
        <v>59.443563771849604</v>
      </c>
      <c r="Q67" s="3">
        <f ca="1">P66*So*(1-P$6*P$7*U)*(1-(P$7*Uo-P$6*P$7*U)*D)</f>
        <v>46.176352221364979</v>
      </c>
      <c r="R67" s="3">
        <f ca="1">Q66*So*(1-Q$6*Q$7*U)*(1-(Q$7*Uo-Q$6*Q$7*U)*D)</f>
        <v>36.37525840169863</v>
      </c>
      <c r="S67" s="3">
        <f ca="1">R66*So*(1-R$6*R$7*U)*(1-(R$7*Uo-R$6*R$7*U)*D)</f>
        <v>28.9151748753909</v>
      </c>
      <c r="T67" s="3">
        <f ca="1">S66*So*(1-S$6*S$7*U)*(1-(S$7*Uo-S$6*S$7*U)*D)</f>
        <v>23.119467700814276</v>
      </c>
      <c r="U67" s="3">
        <f ca="1">T66*So*(1-T$6*T$7*U)*(1-(T$7*Uo-T$6*T$7*U)*D)</f>
        <v>18.555848988426714</v>
      </c>
      <c r="V67" s="3">
        <f ca="1">U66*So*(1-U$6*U$7*U)*(1-(U$7*Uo-U$6*U$7*U)*D)</f>
        <v>14.930865996956996</v>
      </c>
      <c r="W67" s="3">
        <f ca="1">V66*So*(1-V$6*V$7*U)*(1-(V$7*Uo-V$6*V$7*U)*D)</f>
        <v>12.035090870688219</v>
      </c>
      <c r="X67" s="3">
        <f ca="1">W66*So*(1-W$6*W$7*U)*(1-(W$7*Uo-W$6*W$7*U)*D)</f>
        <v>9.7132899890269258</v>
      </c>
      <c r="Y67" s="3">
        <f ca="1">X66*So*(1-X$6*X$7*U)*(1-(X$7*Uo-X$6*X$7*U)*D)</f>
        <v>7.847018897305361</v>
      </c>
      <c r="Z67" s="3">
        <f ca="1">Y66*So*(1-Y$6*Y$7*U)*(1-(Y$7*Uo-Y$6*Y$7*U)*D)</f>
        <v>6.3442235223811227</v>
      </c>
      <c r="AA67" s="3">
        <f ca="1">Z66*So*(1-Z$6*Z$7*U)*(1-(Z$7*Uo-Z$6*Z$7*U)*D)</f>
        <v>5.1325119870351203</v>
      </c>
      <c r="AB67" s="3">
        <f ca="1">AA66*So*(1-AA$6*AA$7*U)*(1-(AA$7*Uo-AA$6*AA$7*U)*D)</f>
        <v>4.1545057169928183</v>
      </c>
      <c r="AC67" s="3">
        <f ca="1">AB66*So*(1-AB$6*AB$7*U)*(1-(AB$7*Uo-AB$6*AB$7*U)*D)</f>
        <v>3.3644920270707392</v>
      </c>
      <c r="AD67" s="3">
        <f ca="1">AC66*So*(1-AC$6*AC$7*U)*(1-(AC$7*Uo-AC$6*AC$7*U)*D)</f>
        <v>2.7259208791140788</v>
      </c>
      <c r="AE67" s="3">
        <f ca="1">AD66*So*(1-AD$6*AD$7*U)*(1-(AD$7*Uo-AD$6*AD$7*U)*D)</f>
        <v>2.2094869315368024</v>
      </c>
      <c r="AF67" s="3">
        <f ca="1">AE66*So*(1-AE$6*AE$7*U)*(1-(AE$7*Uo-AE$6*AE$7*U)*D)</f>
        <v>1.7916418341032845</v>
      </c>
      <c r="AG67" s="3">
        <f ca="1">AF66*So*(1-AF$6*AF$7*U)*(1-(AF$7*Uo-AF$6*AF$7*U)*D)</f>
        <v>1.4534309443333469</v>
      </c>
      <c r="AH67" s="3">
        <f ca="1">AG66*So*(1-AG$6*AG$7*U)*(1-(AG$7*Uo-AG$6*AG$7*U)*D)</f>
        <v>1.1795775668578656</v>
      </c>
      <c r="AI67" s="3">
        <f ca="1">AH66*So*(1-AH$6*AH$7*U)*(1-(AH$7*Uo-AH$6*AH$7*U)*D)</f>
        <v>0.95775695281647777</v>
      </c>
      <c r="AJ67" s="3">
        <f ca="1">AI66*So*(1-AI$6*AI$7*U)*(1-(AI$7*Uo-AI$6*AI$7*U)*D)</f>
        <v>0.7780182488344427</v>
      </c>
      <c r="AK67" s="3">
        <f ca="1">AJ66*So*(1-AJ$6*AJ$7*U)*(1-(AJ$7*Uo-AJ$6*AJ$7*U)*D)</f>
        <v>0.63232242880122491</v>
      </c>
      <c r="AL67" s="3">
        <f ca="1">AK66*So*(1-AK$6*AK$7*U)*(1-(AK$7*Uo-AK$6*AK$7*U)*D)</f>
        <v>0.51417207230349071</v>
      </c>
      <c r="AM67" s="3">
        <f ca="1">AL66*So*(1-AL$6*AL$7*U)*(1-(AL$7*Uo-AL$6*AL$7*U)*D)</f>
        <v>0.41831406572529134</v>
      </c>
      <c r="AN67" s="3">
        <f ca="1">AM66*So*(1-AM$6*AM$7*U)*(1-(AM$7*Uo-AM$6*AM$7*U)*D)</f>
        <v>0.34050045905281823</v>
      </c>
      <c r="AO67" s="14">
        <f ca="1">SUMPRODUCT(F67:AN67, fec)</f>
        <v>3594.6614815994253</v>
      </c>
      <c r="AP67" s="15">
        <f ca="1">SUMPRODUCT(F67:AN67, fec)/SUMPRODUCT($F$19:$AN$19, fec)</f>
        <v>0.2639107415404468</v>
      </c>
      <c r="AQ67" s="14">
        <f ca="1">SUMPRODUCT(F67:AN67,Vul_Ret,Vul_Cap)</f>
        <v>987.96210609345064</v>
      </c>
      <c r="AR67" s="12">
        <f ca="1">AQ67*U</f>
        <v>197.59242121869013</v>
      </c>
      <c r="AS67" s="14">
        <f ca="1">SUMPRODUCT(F67:AN67,Vul_Ret,Vul_Cap,Wt)</f>
        <v>2229.7496500090856</v>
      </c>
      <c r="AT67" s="12">
        <f ca="1">AS67*U</f>
        <v>445.94993000181717</v>
      </c>
      <c r="AU67" s="12">
        <f ca="1">SUMPRODUCT(F67:AN67, Vul_Cap,trophyvul)*Uo</f>
        <v>64.877824480045248</v>
      </c>
    </row>
    <row r="68" spans="4:48" x14ac:dyDescent="0.15">
      <c r="D68" s="3">
        <v>2049</v>
      </c>
      <c r="E68" s="2">
        <f ca="1">EXP((_xlfn.NORM.INV(RAND(),0,sig_rec))-0.5*sig_rec*sig_rec)</f>
        <v>1.0000000062599677</v>
      </c>
      <c r="F68" s="3">
        <f ca="1">bha*AO67/(1+bhb*AO67)*E68</f>
        <v>865.83585849846838</v>
      </c>
      <c r="G68" s="3">
        <f ca="1">F67*So*(1-F$6*F$7*U)*(1-(F$7*Uo-F$6*F$7*U)*D)</f>
        <v>734.20366869792463</v>
      </c>
      <c r="H68" s="3">
        <f ca="1">G67*So*(1-G$6*G$7*U)*(1-(G$7*Uo-G$6*G$7*U)*D)</f>
        <v>622.1872795734738</v>
      </c>
      <c r="I68" s="3">
        <f ca="1">H67*So*(1-H$6*H$7*U)*(1-(H$7*Uo-H$6*H$7*U)*D)</f>
        <v>523.24252633346475</v>
      </c>
      <c r="J68" s="3">
        <f ca="1">I67*So*(1-I$6*I$7*U)*(1-(I$7*Uo-I$6*I$7*U)*D)</f>
        <v>417.91744271948363</v>
      </c>
      <c r="K68" s="3">
        <f ca="1">J67*So*(1-J$6*J$7*U)*(1-(J$7*Uo-J$6*J$7*U)*D)</f>
        <v>303.05645353243648</v>
      </c>
      <c r="L68" s="3">
        <f ca="1">K67*So*(1-K$6*K$7*U)*(1-(K$7*Uo-K$6*K$7*U)*D)</f>
        <v>210.57071091351827</v>
      </c>
      <c r="M68" s="3">
        <f ca="1">L67*So*(1-L$6*L$7*U)*(1-(L$7*Uo-L$6*L$7*U)*D)</f>
        <v>147.16855607620468</v>
      </c>
      <c r="N68" s="3">
        <f ca="1">M67*So*(1-M$6*M$7*U)*(1-(M$7*Uo-M$6*M$7*U)*D)</f>
        <v>105.54191968949067</v>
      </c>
      <c r="O68" s="3">
        <f ca="1">N67*So*(1-N$6*N$7*U)*(1-(N$7*Uo-N$6*N$7*U)*D)</f>
        <v>78.096373369822516</v>
      </c>
      <c r="P68" s="3">
        <f ca="1">O67*So*(1-O$6*O$7*U)*(1-(O$7*Uo-O$6*O$7*U)*D)</f>
        <v>59.419821072839461</v>
      </c>
      <c r="Q68" s="3">
        <f ca="1">P67*So*(1-P$6*P$7*U)*(1-(P$7*Uo-P$6*P$7*U)*D)</f>
        <v>46.155954068319801</v>
      </c>
      <c r="R68" s="3">
        <f ca="1">Q67*So*(1-Q$6*Q$7*U)*(1-(Q$7*Uo-Q$6*Q$7*U)*D)</f>
        <v>36.357552748836063</v>
      </c>
      <c r="S68" s="3">
        <f ca="1">R67*So*(1-R$6*R$7*U)*(1-(R$7*Uo-R$6*R$7*U)*D)</f>
        <v>28.899771136178646</v>
      </c>
      <c r="T68" s="3">
        <f ca="1">S67*So*(1-S$6*S$7*U)*(1-(S$7*Uo-S$6*S$7*U)*D)</f>
        <v>23.106053068482403</v>
      </c>
      <c r="U68" s="3">
        <f ca="1">T67*So*(1-T$6*T$7*U)*(1-(T$7*Uo-T$6*T$7*U)*D)</f>
        <v>18.544177257903829</v>
      </c>
      <c r="V68" s="3">
        <f ca="1">U67*So*(1-U$6*U$7*U)*(1-(U$7*Uo-U$6*U$7*U)*D)</f>
        <v>14.920704886792382</v>
      </c>
      <c r="W68" s="3">
        <f ca="1">V67*So*(1-V$6*V$7*U)*(1-(V$7*Uo-V$6*V$7*U)*D)</f>
        <v>12.026090863943194</v>
      </c>
      <c r="X68" s="3">
        <f ca="1">W67*So*(1-W$6*W$7*U)*(1-(W$7*Uo-W$6*W$7*U)*D)</f>
        <v>9.7050169337397421</v>
      </c>
      <c r="Y68" s="3">
        <f ca="1">X67*So*(1-X$6*X$7*U)*(1-(X$7*Uo-X$6*X$7*U)*D)</f>
        <v>7.8392396294279516</v>
      </c>
      <c r="Z68" s="3">
        <f ca="1">Y67*So*(1-Y$6*Y$7*U)*(1-(Y$7*Uo-Y$6*Y$7*U)*D)</f>
        <v>6.3368639096858228</v>
      </c>
      <c r="AA68" s="3">
        <f ca="1">Z67*So*(1-Z$6*Z$7*U)*(1-(Z$7*Uo-Z$6*Z$7*U)*D)</f>
        <v>5.1255749038609055</v>
      </c>
      <c r="AB68" s="3">
        <f ca="1">AA67*So*(1-AA$6*AA$7*U)*(1-(AA$7*Uo-AA$6*AA$7*U)*D)</f>
        <v>4.148022025494682</v>
      </c>
      <c r="AC68" s="3">
        <f ca="1">AB67*So*(1-AB$6*AB$7*U)*(1-(AB$7*Uo-AB$6*AB$7*U)*D)</f>
        <v>3.3584854007739247</v>
      </c>
      <c r="AD68" s="3">
        <f ca="1">AC67*So*(1-AC$6*AC$7*U)*(1-(AC$7*Uo-AC$6*AC$7*U)*D)</f>
        <v>2.7203944650288858</v>
      </c>
      <c r="AE68" s="3">
        <f ca="1">AD67*So*(1-AD$6*AD$7*U)*(1-(AD$7*Uo-AD$6*AD$7*U)*D)</f>
        <v>2.2044261079510421</v>
      </c>
      <c r="AF68" s="3">
        <f ca="1">AE67*So*(1-AE$6*AE$7*U)*(1-(AE$7*Uo-AE$6*AE$7*U)*D)</f>
        <v>1.787021691754052</v>
      </c>
      <c r="AG68" s="3">
        <f ca="1">AF67*So*(1-AF$6*AF$7*U)*(1-(AF$7*Uo-AF$6*AF$7*U)*D)</f>
        <v>1.4492225631489033</v>
      </c>
      <c r="AH68" s="3">
        <f ca="1">AG67*So*(1-AG$6*AG$7*U)*(1-(AG$7*Uo-AG$6*AG$7*U)*D)</f>
        <v>1.1757516437009428</v>
      </c>
      <c r="AI68" s="3">
        <f ca="1">AH67*So*(1-AH$6*AH$7*U)*(1-(AH$7*Uo-AH$6*AH$7*U)*D)</f>
        <v>0.95428600044193024</v>
      </c>
      <c r="AJ68" s="3">
        <f ca="1">AI67*So*(1-AI$6*AI$7*U)*(1-(AI$7*Uo-AI$6*AI$7*U)*D)</f>
        <v>0.77487758509879501</v>
      </c>
      <c r="AK68" s="3">
        <f ca="1">AJ67*So*(1-AJ$6*AJ$7*U)*(1-(AJ$7*Uo-AJ$6*AJ$7*U)*D)</f>
        <v>0.62949052104528525</v>
      </c>
      <c r="AL68" s="3">
        <f ca="1">AK67*So*(1-AK$6*AK$7*U)*(1-(AK$7*Uo-AK$6*AK$7*U)*D)</f>
        <v>0.5116303409267895</v>
      </c>
      <c r="AM68" s="3">
        <f ca="1">AL67*So*(1-AL$6*AL$7*U)*(1-(AL$7*Uo-AL$6*AL$7*U)*D)</f>
        <v>0.4160463871848224</v>
      </c>
      <c r="AN68" s="3">
        <f ca="1">AM67*So*(1-AM$6*AM$7*U)*(1-(AM$7*Uo-AM$6*AM$7*U)*D)</f>
        <v>0.33849250460779101</v>
      </c>
      <c r="AO68" s="14">
        <f ca="1">SUMPRODUCT(F68:AN68, fec)</f>
        <v>3592.2763469306378</v>
      </c>
      <c r="AP68" s="15">
        <f ca="1">SUMPRODUCT(F68:AN68, fec)/SUMPRODUCT($F$19:$AN$19, fec)</f>
        <v>0.26373563112675813</v>
      </c>
      <c r="AQ68" s="14">
        <f ca="1">SUMPRODUCT(F68:AN68,Vul_Ret,Vul_Cap)</f>
        <v>987.71562943211177</v>
      </c>
      <c r="AR68" s="12">
        <f ca="1">AQ68*U</f>
        <v>197.54312588642236</v>
      </c>
      <c r="AS68" s="14">
        <f ca="1">SUMPRODUCT(F68:AN68,Vul_Ret,Vul_Cap,Wt)</f>
        <v>2229.1076874461514</v>
      </c>
      <c r="AT68" s="12">
        <f ca="1">AS68*U</f>
        <v>445.82153748923031</v>
      </c>
      <c r="AU68" s="12">
        <f ca="1">SUMPRODUCT(F68:AN68, Vul_Cap,trophyvul)*Uo</f>
        <v>64.832619533702655</v>
      </c>
    </row>
    <row r="69" spans="4:48" x14ac:dyDescent="0.15">
      <c r="D69" s="3">
        <v>2050</v>
      </c>
      <c r="E69" s="2">
        <f ca="1">EXP((_xlfn.NORM.INV(RAND(),0,sig_rec))-0.5*sig_rec*sig_rec)</f>
        <v>0.99999999061776434</v>
      </c>
      <c r="F69" s="3">
        <f ca="1">bha*AO68/(1+bhb*AO68)*E69</f>
        <v>865.73107610731893</v>
      </c>
      <c r="G69" s="3">
        <f ca="1">F68*So*(1-F$6*F$7*U)*(1-(F$7*Uo-F$6*F$7*U)*D)</f>
        <v>734.10439760256327</v>
      </c>
      <c r="H69" s="3">
        <f ca="1">G68*So*(1-G$6*G$7*U)*(1-(G$7*Uo-G$6*G$7*U)*D)</f>
        <v>622.0932754691612</v>
      </c>
      <c r="I69" s="3">
        <f ca="1">H68*So*(1-H$6*H$7*U)*(1-(H$7*Uo-H$6*H$7*U)*D)</f>
        <v>523.15420802821961</v>
      </c>
      <c r="J69" s="3">
        <f ca="1">I68*So*(1-I$6*I$7*U)*(1-(I$7*Uo-I$6*I$7*U)*D)</f>
        <v>417.83865901840733</v>
      </c>
      <c r="K69" s="3">
        <f ca="1">J68*So*(1-J$6*J$7*U)*(1-(J$7*Uo-J$6*J$7*U)*D)</f>
        <v>302.99267182606343</v>
      </c>
      <c r="L69" s="3">
        <f ca="1">K68*So*(1-K$6*K$7*U)*(1-(K$7*Uo-K$6*K$7*U)*D)</f>
        <v>210.52126841940685</v>
      </c>
      <c r="M69" s="3">
        <f ca="1">L68*So*(1-L$6*L$7*U)*(1-(L$7*Uo-L$6*L$7*U)*D)</f>
        <v>147.13003697608937</v>
      </c>
      <c r="N69" s="3">
        <f ca="1">M68*So*(1-M$6*M$7*U)*(1-(M$7*Uo-M$6*M$7*U)*D)</f>
        <v>105.51115190610588</v>
      </c>
      <c r="O69" s="3">
        <f ca="1">N68*So*(1-N$6*N$7*U)*(1-(N$7*Uo-N$6*N$7*U)*D)</f>
        <v>78.071047823744394</v>
      </c>
      <c r="P69" s="3">
        <f ca="1">O68*So*(1-O$6*O$7*U)*(1-(O$7*Uo-O$6*O$7*U)*D)</f>
        <v>59.398414960580141</v>
      </c>
      <c r="Q69" s="3">
        <f ca="1">P68*So*(1-P$6*P$7*U)*(1-(P$7*Uo-P$6*P$7*U)*D)</f>
        <v>46.137518650665903</v>
      </c>
      <c r="R69" s="3">
        <f ca="1">Q68*So*(1-Q$6*Q$7*U)*(1-(Q$7*Uo-Q$6*Q$7*U)*D)</f>
        <v>36.341491997181983</v>
      </c>
      <c r="S69" s="3">
        <f ca="1">R68*So*(1-R$6*R$7*U)*(1-(R$7*Uo-R$6*R$7*U)*D)</f>
        <v>28.885704175886733</v>
      </c>
      <c r="T69" s="3">
        <f ca="1">S68*So*(1-S$6*S$7*U)*(1-(S$7*Uo-S$6*S$7*U)*D)</f>
        <v>23.093743974132284</v>
      </c>
      <c r="U69" s="3">
        <f ca="1">T68*So*(1-T$6*T$7*U)*(1-(T$7*Uo-T$6*T$7*U)*D)</f>
        <v>18.533417351013622</v>
      </c>
      <c r="V69" s="3">
        <f ca="1">U68*So*(1-U$6*U$7*U)*(1-(U$7*Uo-U$6*U$7*U)*D)</f>
        <v>14.911319681795364</v>
      </c>
      <c r="W69" s="3">
        <f ca="1">V68*So*(1-V$6*V$7*U)*(1-(V$7*Uo-V$6*V$7*U)*D)</f>
        <v>12.017906580851839</v>
      </c>
      <c r="X69" s="3">
        <f ca="1">W68*So*(1-W$6*W$7*U)*(1-(W$7*Uo-W$6*W$7*U)*D)</f>
        <v>9.6977593883831883</v>
      </c>
      <c r="Y69" s="3">
        <f ca="1">X68*So*(1-X$6*X$7*U)*(1-(X$7*Uo-X$6*X$7*U)*D)</f>
        <v>7.8325627503337429</v>
      </c>
      <c r="Z69" s="3">
        <f ca="1">Y68*So*(1-Y$6*Y$7*U)*(1-(Y$7*Uo-Y$6*Y$7*U)*D)</f>
        <v>6.3305817581450556</v>
      </c>
      <c r="AA69" s="3">
        <f ca="1">Z68*So*(1-Z$6*Z$7*U)*(1-(Z$7*Uo-Z$6*Z$7*U)*D)</f>
        <v>5.1196289837652325</v>
      </c>
      <c r="AB69" s="3">
        <f ca="1">AA68*So*(1-AA$6*AA$7*U)*(1-(AA$7*Uo-AA$6*AA$7*U)*D)</f>
        <v>4.1424155751109284</v>
      </c>
      <c r="AC69" s="3">
        <f ca="1">AB68*So*(1-AB$6*AB$7*U)*(1-(AB$7*Uo-AB$6*AB$7*U)*D)</f>
        <v>3.3532440111302551</v>
      </c>
      <c r="AD69" s="3">
        <f ca="1">AC68*So*(1-AC$6*AC$7*U)*(1-(AC$7*Uo-AC$6*AC$7*U)*D)</f>
        <v>2.7155377458570533</v>
      </c>
      <c r="AE69" s="3">
        <f ca="1">AD68*So*(1-AD$6*AD$7*U)*(1-(AD$7*Uo-AD$6*AD$7*U)*D)</f>
        <v>2.1999569498085263</v>
      </c>
      <c r="AF69" s="3">
        <f ca="1">AE68*So*(1-AE$6*AE$7*U)*(1-(AE$7*Uo-AE$6*AE$7*U)*D)</f>
        <v>1.7829285236086294</v>
      </c>
      <c r="AG69" s="3">
        <f ca="1">AF68*So*(1-AF$6*AF$7*U)*(1-(AF$7*Uo-AF$6*AF$7*U)*D)</f>
        <v>1.4454854241683219</v>
      </c>
      <c r="AH69" s="3">
        <f ca="1">AG68*So*(1-AG$6*AG$7*U)*(1-(AG$7*Uo-AG$6*AG$7*U)*D)</f>
        <v>1.1723472775601085</v>
      </c>
      <c r="AI69" s="3">
        <f ca="1">AH68*So*(1-AH$6*AH$7*U)*(1-(AH$7*Uo-AH$6*AH$7*U)*D)</f>
        <v>0.951190803474813</v>
      </c>
      <c r="AJ69" s="3">
        <f ca="1">AI68*So*(1-AI$6*AI$7*U)*(1-(AI$7*Uo-AI$6*AI$7*U)*D)</f>
        <v>0.772069395415522</v>
      </c>
      <c r="AK69" s="3">
        <f ca="1">AJ68*So*(1-AJ$6*AJ$7*U)*(1-(AJ$7*Uo-AJ$6*AJ$7*U)*D)</f>
        <v>0.62694942634173201</v>
      </c>
      <c r="AL69" s="3">
        <f ca="1">AK68*So*(1-AK$6*AK$7*U)*(1-(AK$7*Uo-AK$6*AK$7*U)*D)</f>
        <v>0.50933896256560851</v>
      </c>
      <c r="AM69" s="3">
        <f ca="1">AL68*So*(1-AL$6*AL$7*U)*(1-(AL$7*Uo-AL$6*AL$7*U)*D)</f>
        <v>0.41398972519668037</v>
      </c>
      <c r="AN69" s="3">
        <f ca="1">AM68*So*(1-AM$6*AM$7*U)*(1-(AM$7*Uo-AM$6*AM$7*U)*D)</f>
        <v>0.33665753836663009</v>
      </c>
      <c r="AO69" s="14">
        <f ca="1">SUMPRODUCT(F69:AN69, fec)</f>
        <v>3590.1442309075842</v>
      </c>
      <c r="AP69" s="15">
        <f ca="1">SUMPRODUCT(F69:AN69, fec)/SUMPRODUCT($F$19:$AN$19, fec)</f>
        <v>0.26357909668712459</v>
      </c>
      <c r="AQ69" s="14">
        <f ca="1">SUMPRODUCT(F69:AN69,Vul_Ret,Vul_Cap)</f>
        <v>987.49453244340532</v>
      </c>
      <c r="AR69" s="12">
        <f ca="1">AQ69*U</f>
        <v>197.49890648868109</v>
      </c>
      <c r="AS69" s="14">
        <f ca="1">SUMPRODUCT(F69:AN69,Vul_Ret,Vul_Cap,Wt)</f>
        <v>2228.5309920182058</v>
      </c>
      <c r="AT69" s="12">
        <f ca="1">AS69*U</f>
        <v>445.70619840364117</v>
      </c>
      <c r="AU69" s="12">
        <f ca="1">SUMPRODUCT(F69:AN69, Vul_Cap,trophyvul)*Uo</f>
        <v>64.792206109325349</v>
      </c>
    </row>
    <row r="70" spans="4:48" x14ac:dyDescent="0.15">
      <c r="D70" s="3">
        <v>2051</v>
      </c>
      <c r="E70" s="2">
        <f ca="1">EXP((_xlfn.NORM.INV(RAND(),0,sig_rec))-0.5*sig_rec*sig_rec)</f>
        <v>1.0000000173636279</v>
      </c>
      <c r="F70" s="3">
        <f ca="1">bha*AO69/(1+bhb*AO69)*E70</f>
        <v>865.63734810810797</v>
      </c>
      <c r="G70" s="3">
        <f ca="1">F69*So*(1-F$6*F$7*U)*(1-(F$7*Uo-F$6*F$7*U)*D)</f>
        <v>734.01555719086275</v>
      </c>
      <c r="H70" s="3">
        <f ca="1">G69*So*(1-G$6*G$7*U)*(1-(G$7*Uo-G$6*G$7*U)*D)</f>
        <v>622.00916273109453</v>
      </c>
      <c r="I70" s="3">
        <f ca="1">H69*So*(1-H$6*H$7*U)*(1-(H$7*Uo-H$6*H$7*U)*D)</f>
        <v>523.07516648500973</v>
      </c>
      <c r="J70" s="3">
        <f ca="1">I69*So*(1-I$6*I$7*U)*(1-(I$7*Uo-I$6*I$7*U)*D)</f>
        <v>417.76813187205897</v>
      </c>
      <c r="K70" s="3">
        <f ca="1">J69*So*(1-J$6*J$7*U)*(1-(J$7*Uo-J$6*J$7*U)*D)</f>
        <v>302.93555316662167</v>
      </c>
      <c r="L70" s="3">
        <f ca="1">K69*So*(1-K$6*K$7*U)*(1-(K$7*Uo-K$6*K$7*U)*D)</f>
        <v>210.47696180401854</v>
      </c>
      <c r="M70" s="3">
        <f ca="1">L69*So*(1-L$6*L$7*U)*(1-(L$7*Uo-L$6*L$7*U)*D)</f>
        <v>147.09549050020368</v>
      </c>
      <c r="N70" s="3">
        <f ca="1">M69*So*(1-M$6*M$7*U)*(1-(M$7*Uo-M$6*M$7*U)*D)</f>
        <v>105.48353598914703</v>
      </c>
      <c r="O70" s="3">
        <f ca="1">N69*So*(1-N$6*N$7*U)*(1-(N$7*Uo-N$6*N$7*U)*D)</f>
        <v>78.048288401752345</v>
      </c>
      <c r="P70" s="3">
        <f ca="1">O69*So*(1-O$6*O$7*U)*(1-(O$7*Uo-O$6*O$7*U)*D)</f>
        <v>59.379152897181513</v>
      </c>
      <c r="Q70" s="3">
        <f ca="1">P69*So*(1-P$6*P$7*U)*(1-(P$7*Uo-P$6*P$7*U)*D)</f>
        <v>46.12089751506214</v>
      </c>
      <c r="R70" s="3">
        <f ca="1">Q69*So*(1-Q$6*Q$7*U)*(1-(Q$7*Uo-Q$6*Q$7*U)*D)</f>
        <v>36.326976630819011</v>
      </c>
      <c r="S70" s="3">
        <f ca="1">R69*So*(1-R$6*R$7*U)*(1-(R$7*Uo-R$6*R$7*U)*D)</f>
        <v>28.872944072798195</v>
      </c>
      <c r="T70" s="3">
        <f ca="1">S69*So*(1-S$6*S$7*U)*(1-(S$7*Uo-S$6*S$7*U)*D)</f>
        <v>23.08250309689679</v>
      </c>
      <c r="U70" s="3">
        <f ca="1">T69*So*(1-T$6*T$7*U)*(1-(T$7*Uo-T$6*T$7*U)*D)</f>
        <v>18.523544198635431</v>
      </c>
      <c r="V70" s="3">
        <f ca="1">U69*So*(1-U$6*U$7*U)*(1-(U$7*Uo-U$6*U$7*U)*D)</f>
        <v>14.902667671562995</v>
      </c>
      <c r="W70" s="3">
        <f ca="1">V69*So*(1-V$6*V$7*U)*(1-(V$7*Uo-V$6*V$7*U)*D)</f>
        <v>12.01034725186892</v>
      </c>
      <c r="X70" s="3">
        <f ca="1">W69*So*(1-W$6*W$7*U)*(1-(W$7*Uo-W$6*W$7*U)*D)</f>
        <v>9.6911596371353141</v>
      </c>
      <c r="Y70" s="3">
        <f ca="1">X69*So*(1-X$6*X$7*U)*(1-(X$7*Uo-X$6*X$7*U)*D)</f>
        <v>7.8267054520099268</v>
      </c>
      <c r="Z70" s="3">
        <f ca="1">Y69*So*(1-Y$6*Y$7*U)*(1-(Y$7*Uo-Y$6*Y$7*U)*D)</f>
        <v>6.3251898411998893</v>
      </c>
      <c r="AA70" s="3">
        <f ca="1">Z69*So*(1-Z$6*Z$7*U)*(1-(Z$7*Uo-Z$6*Z$7*U)*D)</f>
        <v>5.1145535575659489</v>
      </c>
      <c r="AB70" s="3">
        <f ca="1">AA69*So*(1-AA$6*AA$7*U)*(1-(AA$7*Uo-AA$6*AA$7*U)*D)</f>
        <v>4.1376101684054056</v>
      </c>
      <c r="AC70" s="3">
        <f ca="1">AB69*So*(1-AB$6*AB$7*U)*(1-(AB$7*Uo-AB$6*AB$7*U)*D)</f>
        <v>3.3487117796094306</v>
      </c>
      <c r="AD70" s="3">
        <f ca="1">AC69*So*(1-AC$6*AC$7*U)*(1-(AC$7*Uo-AC$6*AC$7*U)*D)</f>
        <v>2.7112997666135383</v>
      </c>
      <c r="AE70" s="3">
        <f ca="1">AD69*So*(1-AD$6*AD$7*U)*(1-(AD$7*Uo-AD$6*AD$7*U)*D)</f>
        <v>2.1960293675285687</v>
      </c>
      <c r="AF70" s="3">
        <f ca="1">AE69*So*(1-AE$6*AE$7*U)*(1-(AE$7*Uo-AE$6*AE$7*U)*D)</f>
        <v>1.7793138914374402</v>
      </c>
      <c r="AG70" s="3">
        <f ca="1">AF69*So*(1-AF$6*AF$7*U)*(1-(AF$7*Uo-AF$6*AF$7*U)*D)</f>
        <v>1.4421745438806457</v>
      </c>
      <c r="AH70" s="3">
        <f ca="1">AG69*So*(1-AG$6*AG$7*U)*(1-(AG$7*Uo-AG$6*AG$7*U)*D)</f>
        <v>1.1693241223725235</v>
      </c>
      <c r="AI70" s="3">
        <f ca="1">AH69*So*(1-AH$6*AH$7*U)*(1-(AH$7*Uo-AH$6*AH$7*U)*D)</f>
        <v>0.94843664890299406</v>
      </c>
      <c r="AJ70" s="3">
        <f ca="1">AI69*So*(1-AI$6*AI$7*U)*(1-(AI$7*Uo-AI$6*AI$7*U)*D)</f>
        <v>0.76956521234044017</v>
      </c>
      <c r="AK70" s="3">
        <f ca="1">AJ69*So*(1-AJ$6*AJ$7*U)*(1-(AJ$7*Uo-AJ$6*AJ$7*U)*D)</f>
        <v>0.62467733466577746</v>
      </c>
      <c r="AL70" s="3">
        <f ca="1">AK69*So*(1-AK$6*AK$7*U)*(1-(AK$7*Uo-AK$6*AK$7*U)*D)</f>
        <v>0.50728288944485744</v>
      </c>
      <c r="AM70" s="3">
        <f ca="1">AL69*So*(1-AL$6*AL$7*U)*(1-(AL$7*Uo-AL$6*AL$7*U)*D)</f>
        <v>0.41213563832538852</v>
      </c>
      <c r="AN70" s="3">
        <f ca="1">AM69*So*(1-AM$6*AM$7*U)*(1-(AM$7*Uo-AM$6*AM$7*U)*D)</f>
        <v>0.33499332306875151</v>
      </c>
      <c r="AO70" s="14">
        <f ca="1">SUMPRODUCT(F70:AN70, fec)</f>
        <v>3588.2378325002524</v>
      </c>
      <c r="AP70" s="15">
        <f ca="1">SUMPRODUCT(F70:AN70, fec)/SUMPRODUCT($F$19:$AN$19, fec)</f>
        <v>0.26343913385058887</v>
      </c>
      <c r="AQ70" s="14">
        <f ca="1">SUMPRODUCT(F70:AN70,Vul_Ret,Vul_Cap)</f>
        <v>987.29635049103706</v>
      </c>
      <c r="AR70" s="12">
        <f ca="1">AQ70*U</f>
        <v>197.45927009820741</v>
      </c>
      <c r="AS70" s="14">
        <f ca="1">SUMPRODUCT(F70:AN70,Vul_Ret,Vul_Cap,Wt)</f>
        <v>2228.0134162039662</v>
      </c>
      <c r="AT70" s="12">
        <f ca="1">AS70*U</f>
        <v>445.60268324079328</v>
      </c>
      <c r="AU70" s="12">
        <f ca="1">SUMPRODUCT(F70:AN70, Vul_Cap,trophyvul)*Uo</f>
        <v>64.756055968949141</v>
      </c>
    </row>
    <row r="71" spans="4:48" x14ac:dyDescent="0.15">
      <c r="D71" s="3">
        <v>2052</v>
      </c>
      <c r="E71" s="2">
        <f ca="1">EXP((_xlfn.NORM.INV(RAND(),0,sig_rec))-0.5*sig_rec*sig_rec)</f>
        <v>0.99999999276553941</v>
      </c>
      <c r="F71" s="3">
        <f ca="1">bha*AO70/(1+bhb*AO70)*E71</f>
        <v>865.55342355570826</v>
      </c>
      <c r="G71" s="3">
        <f ca="1">F70*So*(1-F$6*F$7*U)*(1-(F$7*Uo-F$6*F$7*U)*D)</f>
        <v>733.93608931514029</v>
      </c>
      <c r="H71" s="3">
        <f ca="1">G70*So*(1-G$6*G$7*U)*(1-(G$7*Uo-G$6*G$7*U)*D)</f>
        <v>621.93388794690998</v>
      </c>
      <c r="I71" s="3">
        <f ca="1">H70*So*(1-H$6*H$7*U)*(1-(H$7*Uo-H$6*H$7*U)*D)</f>
        <v>523.00444190687551</v>
      </c>
      <c r="J71" s="3">
        <f ca="1">I70*So*(1-I$6*I$7*U)*(1-(I$7*Uo-I$6*I$7*U)*D)</f>
        <v>417.70501274324312</v>
      </c>
      <c r="K71" s="3">
        <f ca="1">J70*So*(1-J$6*J$7*U)*(1-(J$7*Uo-J$6*J$7*U)*D)</f>
        <v>302.88442055925952</v>
      </c>
      <c r="L71" s="3">
        <f ca="1">K70*So*(1-K$6*K$7*U)*(1-(K$7*Uo-K$6*K$7*U)*D)</f>
        <v>210.43728374240351</v>
      </c>
      <c r="M71" s="3">
        <f ca="1">L70*So*(1-L$6*L$7*U)*(1-(L$7*Uo-L$6*L$7*U)*D)</f>
        <v>147.064532567203</v>
      </c>
      <c r="N71" s="3">
        <f ca="1">M70*So*(1-M$6*M$7*U)*(1-(M$7*Uo-M$6*M$7*U)*D)</f>
        <v>105.45876820884003</v>
      </c>
      <c r="O71" s="3">
        <f ca="1">N70*So*(1-N$6*N$7*U)*(1-(N$7*Uo-N$6*N$7*U)*D)</f>
        <v>78.027860465820012</v>
      </c>
      <c r="P71" s="3">
        <f ca="1">O70*So*(1-O$6*O$7*U)*(1-(O$7*Uo-O$6*O$7*U)*D)</f>
        <v>59.361842572342944</v>
      </c>
      <c r="Q71" s="3">
        <f ca="1">P70*So*(1-P$6*P$7*U)*(1-(P$7*Uo-P$6*P$7*U)*D)</f>
        <v>46.105941162228049</v>
      </c>
      <c r="R71" s="3">
        <f ca="1">Q70*So*(1-Q$6*Q$7*U)*(1-(Q$7*Uo-Q$6*Q$7*U)*D)</f>
        <v>36.313889763074194</v>
      </c>
      <c r="S71" s="3">
        <f ca="1">R70*So*(1-R$6*R$7*U)*(1-(R$7*Uo-R$6*R$7*U)*D)</f>
        <v>28.861411762533479</v>
      </c>
      <c r="T71" s="3">
        <f ca="1">S70*So*(1-S$6*S$7*U)*(1-(S$7*Uo-S$6*S$7*U)*D)</f>
        <v>23.072306526397259</v>
      </c>
      <c r="U71" s="3">
        <f ca="1">T70*So*(1-T$6*T$7*U)*(1-(T$7*Uo-T$6*T$7*U)*D)</f>
        <v>18.514527865617431</v>
      </c>
      <c r="V71" s="3">
        <f ca="1">U70*So*(1-U$6*U$7*U)*(1-(U$7*Uo-U$6*U$7*U)*D)</f>
        <v>14.894728698087343</v>
      </c>
      <c r="W71" s="3">
        <f ca="1">V70*So*(1-V$6*V$7*U)*(1-(V$7*Uo-V$6*V$7*U)*D)</f>
        <v>12.003378475829308</v>
      </c>
      <c r="X71" s="3">
        <f ca="1">W70*So*(1-W$6*W$7*U)*(1-(W$7*Uo-W$6*W$7*U)*D)</f>
        <v>9.6850638447083863</v>
      </c>
      <c r="Y71" s="3">
        <f ca="1">X70*So*(1-X$6*X$7*U)*(1-(X$7*Uo-X$6*X$7*U)*D)</f>
        <v>7.8213790351537265</v>
      </c>
      <c r="Z71" s="3">
        <f ca="1">Y70*So*(1-Y$6*Y$7*U)*(1-(Y$7*Uo-Y$6*Y$7*U)*D)</f>
        <v>6.3204597771026565</v>
      </c>
      <c r="AA71" s="3">
        <f ca="1">Z70*So*(1-Z$6*Z$7*U)*(1-(Z$7*Uo-Z$6*Z$7*U)*D)</f>
        <v>5.110197362661979</v>
      </c>
      <c r="AB71" s="3">
        <f ca="1">AA70*So*(1-AA$6*AA$7*U)*(1-(AA$7*Uo-AA$6*AA$7*U)*D)</f>
        <v>4.133508282288707</v>
      </c>
      <c r="AC71" s="3">
        <f ca="1">AB70*So*(1-AB$6*AB$7*U)*(1-(AB$7*Uo-AB$6*AB$7*U)*D)</f>
        <v>3.3448271085162444</v>
      </c>
      <c r="AD71" s="3">
        <f ca="1">AC70*So*(1-AC$6*AC$7*U)*(1-(AC$7*Uo-AC$6*AC$7*U)*D)</f>
        <v>2.7076351844286859</v>
      </c>
      <c r="AE71" s="3">
        <f ca="1">AD70*So*(1-AD$6*AD$7*U)*(1-(AD$7*Uo-AD$6*AD$7*U)*D)</f>
        <v>2.1926021543027781</v>
      </c>
      <c r="AF71" s="3">
        <f ca="1">AE70*So*(1-AE$6*AE$7*U)*(1-(AE$7*Uo-AE$6*AE$7*U)*D)</f>
        <v>1.7761372830446716</v>
      </c>
      <c r="AG71" s="3">
        <f ca="1">AF70*So*(1-AF$6*AF$7*U)*(1-(AF$7*Uo-AF$6*AF$7*U)*D)</f>
        <v>1.4392507415892166</v>
      </c>
      <c r="AH71" s="3">
        <f ca="1">AG70*So*(1-AG$6*AG$7*U)*(1-(AG$7*Uo-AG$6*AG$7*U)*D)</f>
        <v>1.1666457887678141</v>
      </c>
      <c r="AI71" s="3">
        <f ca="1">AH70*So*(1-AH$6*AH$7*U)*(1-(AH$7*Uo-AH$6*AH$7*U)*D)</f>
        <v>0.94599089649659596</v>
      </c>
      <c r="AJ71" s="3">
        <f ca="1">AI70*So*(1-AI$6*AI$7*U)*(1-(AI$7*Uo-AI$6*AI$7*U)*D)</f>
        <v>0.76733695115442213</v>
      </c>
      <c r="AK71" s="3">
        <f ca="1">AJ70*So*(1-AJ$6*AJ$7*U)*(1-(AJ$7*Uo-AJ$6*AJ$7*U)*D)</f>
        <v>0.62265121315630434</v>
      </c>
      <c r="AL71" s="3">
        <f ca="1">AK70*So*(1-AK$6*AK$7*U)*(1-(AK$7*Uo-AK$6*AK$7*U)*D)</f>
        <v>0.50544447444352747</v>
      </c>
      <c r="AM71" s="3">
        <f ca="1">AL70*So*(1-AL$6*AL$7*U)*(1-(AL$7*Uo-AL$6*AL$7*U)*D)</f>
        <v>0.4104719505450623</v>
      </c>
      <c r="AN71" s="3">
        <f ca="1">AM70*So*(1-AM$6*AM$7*U)*(1-(AM$7*Uo-AM$6*AM$7*U)*D)</f>
        <v>0.3334930280506152</v>
      </c>
      <c r="AO71" s="14">
        <f ca="1">SUMPRODUCT(F71:AN71, fec)</f>
        <v>3586.5327932988698</v>
      </c>
      <c r="AP71" s="15">
        <f ca="1">SUMPRODUCT(F71:AN71, fec)/SUMPRODUCT($F$19:$AN$19, fec)</f>
        <v>0.26331395428575477</v>
      </c>
      <c r="AQ71" s="14">
        <f ca="1">SUMPRODUCT(F71:AN71,Vul_Ret,Vul_Cap)</f>
        <v>987.11881069808351</v>
      </c>
      <c r="AR71" s="12">
        <f ca="1">AQ71*U</f>
        <v>197.42376213961671</v>
      </c>
      <c r="AS71" s="14">
        <f ca="1">SUMPRODUCT(F71:AN71,Vul_Ret,Vul_Cap,Wt)</f>
        <v>2227.5492571060718</v>
      </c>
      <c r="AT71" s="12">
        <f ca="1">AS71*U</f>
        <v>445.50985142121436</v>
      </c>
      <c r="AU71" s="12">
        <f ca="1">SUMPRODUCT(F71:AN71, Vul_Cap,trophyvul)*Uo</f>
        <v>64.723703546330654</v>
      </c>
    </row>
    <row r="72" spans="4:48" x14ac:dyDescent="0.15">
      <c r="D72" s="3">
        <v>2053</v>
      </c>
      <c r="E72" s="2">
        <f ca="1">EXP((_xlfn.NORM.INV(RAND(),0,sig_rec))-0.5*sig_rec*sig_rec)</f>
        <v>1.0000000092026122</v>
      </c>
      <c r="F72" s="3">
        <f ca="1">bha*AO71/(1+bhb*AO71)*E72</f>
        <v>865.47833485816045</v>
      </c>
      <c r="G72" s="3">
        <f ca="1">F71*So*(1-F$6*F$7*U)*(1-(F$7*Uo-F$6*F$7*U)*D)</f>
        <v>733.86493335367391</v>
      </c>
      <c r="H72" s="3">
        <f ca="1">G71*So*(1-G$6*G$7*U)*(1-(G$7*Uo-G$6*G$7*U)*D)</f>
        <v>621.86655454446259</v>
      </c>
      <c r="I72" s="3">
        <f ca="1">H71*So*(1-H$6*H$7*U)*(1-(H$7*Uo-H$6*H$7*U)*D)</f>
        <v>522.94114855228997</v>
      </c>
      <c r="J72" s="3">
        <f ca="1">I71*So*(1-I$6*I$7*U)*(1-(I$7*Uo-I$6*I$7*U)*D)</f>
        <v>417.64853517997182</v>
      </c>
      <c r="K72" s="3">
        <f ca="1">J71*So*(1-J$6*J$7*U)*(1-(J$7*Uo-J$6*J$7*U)*D)</f>
        <v>302.83865880938191</v>
      </c>
      <c r="L72" s="3">
        <f ca="1">K71*So*(1-K$6*K$7*U)*(1-(K$7*Uo-K$6*K$7*U)*D)</f>
        <v>210.40176395315629</v>
      </c>
      <c r="M72" s="3">
        <f ca="1">L71*So*(1-L$6*L$7*U)*(1-(L$7*Uo-L$6*L$7*U)*D)</f>
        <v>147.03680869883007</v>
      </c>
      <c r="N72" s="3">
        <f ca="1">M71*So*(1-M$6*M$7*U)*(1-(M$7*Uo-M$6*M$7*U)*D)</f>
        <v>105.43657320157337</v>
      </c>
      <c r="O72" s="3">
        <f ca="1">N71*So*(1-N$6*N$7*U)*(1-(N$7*Uo-N$6*N$7*U)*D)</f>
        <v>78.009539342170527</v>
      </c>
      <c r="P72" s="3">
        <f ca="1">O71*So*(1-O$6*O$7*U)*(1-(O$7*Uo-O$6*O$7*U)*D)</f>
        <v>59.346305525448955</v>
      </c>
      <c r="Q72" s="3">
        <f ca="1">P71*So*(1-P$6*P$7*U)*(1-(P$7*Uo-P$6*P$7*U)*D)</f>
        <v>46.092500269598808</v>
      </c>
      <c r="R72" s="3">
        <f ca="1">Q71*So*(1-Q$6*Q$7*U)*(1-(Q$7*Uo-Q$6*Q$7*U)*D)</f>
        <v>36.302113683740572</v>
      </c>
      <c r="S72" s="3">
        <f ca="1">R71*So*(1-R$6*R$7*U)*(1-(R$7*Uo-R$6*R$7*U)*D)</f>
        <v>28.851014379825209</v>
      </c>
      <c r="T72" s="3">
        <f ca="1">S71*So*(1-S$6*S$7*U)*(1-(S$7*Uo-S$6*S$7*U)*D)</f>
        <v>23.063091082460748</v>
      </c>
      <c r="U72" s="3">
        <f ca="1">T71*So*(1-T$6*T$7*U)*(1-(T$7*Uo-T$6*T$7*U)*D)</f>
        <v>18.506349173390909</v>
      </c>
      <c r="V72" s="3">
        <f ca="1">U71*So*(1-U$6*U$7*U)*(1-(U$7*Uo-U$6*U$7*U)*D)</f>
        <v>14.887478690598787</v>
      </c>
      <c r="W72" s="3">
        <f ca="1">V71*So*(1-V$6*V$7*U)*(1-(V$7*Uo-V$6*V$7*U)*D)</f>
        <v>11.996984016431973</v>
      </c>
      <c r="X72" s="3">
        <f ca="1">W71*So*(1-W$6*W$7*U)*(1-(W$7*Uo-W$6*W$7*U)*D)</f>
        <v>9.6794442702324996</v>
      </c>
      <c r="Y72" s="3">
        <f ca="1">X71*So*(1-X$6*X$7*U)*(1-(X$7*Uo-X$6*X$7*U)*D)</f>
        <v>7.8164593449540201</v>
      </c>
      <c r="Z72" s="3">
        <f ca="1">Y71*So*(1-Y$6*Y$7*U)*(1-(Y$7*Uo-Y$6*Y$7*U)*D)</f>
        <v>6.316158426591624</v>
      </c>
      <c r="AA72" s="3">
        <f ca="1">Z71*So*(1-Z$6*Z$7*U)*(1-(Z$7*Uo-Z$6*Z$7*U)*D)</f>
        <v>5.106375886677581</v>
      </c>
      <c r="AB72" s="3">
        <f ca="1">AA71*So*(1-AA$6*AA$7*U)*(1-(AA$7*Uo-AA$6*AA$7*U)*D)</f>
        <v>4.1299876685123227</v>
      </c>
      <c r="AC72" s="3">
        <f ca="1">AB71*So*(1-AB$6*AB$7*U)*(1-(AB$7*Uo-AB$6*AB$7*U)*D)</f>
        <v>3.3415111605847683</v>
      </c>
      <c r="AD72" s="3">
        <f ca="1">AC71*So*(1-AC$6*AC$7*U)*(1-(AC$7*Uo-AC$6*AC$7*U)*D)</f>
        <v>2.704494193855568</v>
      </c>
      <c r="AE72" s="3">
        <f ca="1">AD71*So*(1-AD$6*AD$7*U)*(1-(AD$7*Uo-AD$6*AD$7*U)*D)</f>
        <v>2.1896386417867264</v>
      </c>
      <c r="AF72" s="3">
        <f ca="1">AE71*So*(1-AE$6*AE$7*U)*(1-(AE$7*Uo-AE$6*AE$7*U)*D)</f>
        <v>1.773365370575158</v>
      </c>
      <c r="AG72" s="3">
        <f ca="1">AF71*So*(1-AF$6*AF$7*U)*(1-(AF$7*Uo-AF$6*AF$7*U)*D)</f>
        <v>1.4366812478045436</v>
      </c>
      <c r="AH72" s="3">
        <f ca="1">AG71*So*(1-AG$6*AG$7*U)*(1-(AG$7*Uo-AG$6*AG$7*U)*D)</f>
        <v>1.1642805815569681</v>
      </c>
      <c r="AI72" s="3">
        <f ca="1">AH71*So*(1-AH$6*AH$7*U)*(1-(AH$7*Uo-AH$6*AH$7*U)*D)</f>
        <v>0.94382410701593833</v>
      </c>
      <c r="AJ72" s="3">
        <f ca="1">AI71*So*(1-AI$6*AI$7*U)*(1-(AI$7*Uo-AI$6*AI$7*U)*D)</f>
        <v>0.76535820413217792</v>
      </c>
      <c r="AK72" s="3">
        <f ca="1">AJ71*So*(1-AJ$6*AJ$7*U)*(1-(AJ$7*Uo-AJ$6*AJ$7*U)*D)</f>
        <v>0.62084833861304933</v>
      </c>
      <c r="AL72" s="3">
        <f ca="1">AK71*So*(1-AK$6*AK$7*U)*(1-(AK$7*Uo-AK$6*AK$7*U)*D)</f>
        <v>0.50380508100841559</v>
      </c>
      <c r="AM72" s="3">
        <f ca="1">AL71*So*(1-AL$6*AL$7*U)*(1-(AL$7*Uo-AL$6*AL$7*U)*D)</f>
        <v>0.40898438254856823</v>
      </c>
      <c r="AN72" s="3">
        <f ca="1">AM71*So*(1-AM$6*AM$7*U)*(1-(AM$7*Uo-AM$6*AM$7*U)*D)</f>
        <v>0.3321468006827365</v>
      </c>
      <c r="AO72" s="14">
        <f ca="1">SUMPRODUCT(F72:AN72, fec)</f>
        <v>3585.0074167977264</v>
      </c>
      <c r="AP72" s="15">
        <f ca="1">SUMPRODUCT(F72:AN72, fec)/SUMPRODUCT($F$19:$AN$19, fec)</f>
        <v>0.26320196509133253</v>
      </c>
      <c r="AQ72" s="14">
        <f ca="1">SUMPRODUCT(F72:AN72,Vul_Ret,Vul_Cap)</f>
        <v>986.9598290393742</v>
      </c>
      <c r="AR72" s="12">
        <f ca="1">AQ72*U</f>
        <v>197.39196580787484</v>
      </c>
      <c r="AS72" s="14">
        <f ca="1">SUMPRODUCT(F72:AN72,Vul_Ret,Vul_Cap,Wt)</f>
        <v>2227.1332563257247</v>
      </c>
      <c r="AT72" s="12">
        <f ca="1">AS72*U</f>
        <v>445.42665126514498</v>
      </c>
      <c r="AU72" s="12">
        <f ca="1">SUMPRODUCT(F72:AN72, Vul_Cap,trophyvul)*Uo</f>
        <v>64.69473802796422</v>
      </c>
    </row>
    <row r="73" spans="4:48" x14ac:dyDescent="0.15">
      <c r="D73" s="3">
        <v>2054</v>
      </c>
      <c r="E73" s="2">
        <f ca="1">EXP((_xlfn.NORM.INV(RAND(),0,sig_rec))-0.5*sig_rec*sig_rec)</f>
        <v>0.99999999603621448</v>
      </c>
      <c r="F73" s="3">
        <f ca="1">bha*AO72/(1+bhb*AO72)*E73</f>
        <v>865.41108476984596</v>
      </c>
      <c r="G73" s="3">
        <f ca="1">F72*So*(1-F$6*F$7*U)*(1-(F$7*Uo-F$6*F$7*U)*D)</f>
        <v>733.80126892751389</v>
      </c>
      <c r="H73" s="3">
        <f ca="1">G72*So*(1-G$6*G$7*U)*(1-(G$7*Uo-G$6*G$7*U)*D)</f>
        <v>621.80626385534595</v>
      </c>
      <c r="I73" s="3">
        <f ca="1">H72*So*(1-H$6*H$7*U)*(1-(H$7*Uo-H$6*H$7*U)*D)</f>
        <v>522.88453255580839</v>
      </c>
      <c r="J73" s="3">
        <f ca="1">I72*So*(1-I$6*I$7*U)*(1-(I$7*Uo-I$6*I$7*U)*D)</f>
        <v>417.59799186769538</v>
      </c>
      <c r="K73" s="3">
        <f ca="1">J72*So*(1-J$6*J$7*U)*(1-(J$7*Uo-J$6*J$7*U)*D)</f>
        <v>302.79771223466503</v>
      </c>
      <c r="L73" s="3">
        <f ca="1">K72*So*(1-K$6*K$7*U)*(1-(K$7*Uo-K$6*K$7*U)*D)</f>
        <v>210.3699750850526</v>
      </c>
      <c r="M73" s="3">
        <f ca="1">L72*So*(1-L$6*L$7*U)*(1-(L$7*Uo-L$6*L$7*U)*D)</f>
        <v>147.01199029990528</v>
      </c>
      <c r="N73" s="3">
        <f ca="1">M72*So*(1-M$6*M$7*U)*(1-(M$7*Uo-M$6*M$7*U)*D)</f>
        <v>105.41669682739868</v>
      </c>
      <c r="O73" s="3">
        <f ca="1">N72*So*(1-N$6*N$7*U)*(1-(N$7*Uo-N$6*N$7*U)*D)</f>
        <v>77.993121339931591</v>
      </c>
      <c r="P73" s="3">
        <f ca="1">O72*So*(1-O$6*O$7*U)*(1-(O$7*Uo-O$6*O$7*U)*D)</f>
        <v>59.3323708744771</v>
      </c>
      <c r="Q73" s="3">
        <f ca="1">P72*So*(1-P$6*P$7*U)*(1-(P$7*Uo-P$6*P$7*U)*D)</f>
        <v>46.080436268430432</v>
      </c>
      <c r="R73" s="3">
        <f ca="1">Q72*So*(1-Q$6*Q$7*U)*(1-(Q$7*Uo-Q$6*Q$7*U)*D)</f>
        <v>36.291530821750605</v>
      </c>
      <c r="S73" s="3">
        <f ca="1">R72*So*(1-R$6*R$7*U)*(1-(R$7*Uo-R$6*R$7*U)*D)</f>
        <v>28.841658405116657</v>
      </c>
      <c r="T73" s="3">
        <f ca="1">S72*So*(1-S$6*S$7*U)*(1-(S$7*Uo-S$6*S$7*U)*D)</f>
        <v>23.054782556654967</v>
      </c>
      <c r="U73" s="3">
        <f ca="1">T72*So*(1-T$6*T$7*U)*(1-(T$7*Uo-T$6*T$7*U)*D)</f>
        <v>18.498957444996446</v>
      </c>
      <c r="V73" s="3">
        <f ca="1">U72*So*(1-U$6*U$7*U)*(1-(U$7*Uo-U$6*U$7*U)*D)</f>
        <v>14.880902227665297</v>
      </c>
      <c r="W73" s="3">
        <f ca="1">V72*So*(1-V$6*V$7*U)*(1-(V$7*Uo-V$6*V$7*U)*D)</f>
        <v>11.991144485835461</v>
      </c>
      <c r="X73" s="3">
        <f ca="1">W72*So*(1-W$6*W$7*U)*(1-(W$7*Uo-W$6*W$7*U)*D)</f>
        <v>9.6742878208629008</v>
      </c>
      <c r="Y73" s="3">
        <f ca="1">X72*So*(1-X$6*X$7*U)*(1-(X$7*Uo-X$6*X$7*U)*D)</f>
        <v>7.811923992773484</v>
      </c>
      <c r="Z73" s="3">
        <f ca="1">Y72*So*(1-Y$6*Y$7*U)*(1-(Y$7*Uo-Y$6*Y$7*U)*D)</f>
        <v>6.3121855283889632</v>
      </c>
      <c r="AA73" s="3">
        <f ca="1">Z72*So*(1-Z$6*Z$7*U)*(1-(Z$7*Uo-Z$6*Z$7*U)*D)</f>
        <v>5.102900773583869</v>
      </c>
      <c r="AB73" s="3">
        <f ca="1">AA72*So*(1-AA$6*AA$7*U)*(1-(AA$7*Uo-AA$6*AA$7*U)*D)</f>
        <v>4.126899206840295</v>
      </c>
      <c r="AC73" s="3">
        <f ca="1">AB72*So*(1-AB$6*AB$7*U)*(1-(AB$7*Uo-AB$6*AB$7*U)*D)</f>
        <v>3.338665110831752</v>
      </c>
      <c r="AD73" s="3">
        <f ca="1">AC72*So*(1-AC$6*AC$7*U)*(1-(AC$7*Uo-AC$6*AC$7*U)*D)</f>
        <v>2.7018130502158946</v>
      </c>
      <c r="AE73" s="3">
        <f ca="1">AD72*So*(1-AD$6*AD$7*U)*(1-(AD$7*Uo-AD$6*AD$7*U)*D)</f>
        <v>2.1870985527924853</v>
      </c>
      <c r="AF73" s="3">
        <f ca="1">AE72*So*(1-AE$6*AE$7*U)*(1-(AE$7*Uo-AE$6*AE$7*U)*D)</f>
        <v>1.7709684968600978</v>
      </c>
      <c r="AG73" s="3">
        <f ca="1">AF72*So*(1-AF$6*AF$7*U)*(1-(AF$7*Uo-AF$6*AF$7*U)*D)</f>
        <v>1.4344391043038571</v>
      </c>
      <c r="AH73" s="3">
        <f ca="1">AG72*So*(1-AG$6*AG$7*U)*(1-(AG$7*Uo-AG$6*AG$7*U)*D)</f>
        <v>1.1622019918911932</v>
      </c>
      <c r="AI73" s="3">
        <f ca="1">AH72*So*(1-AH$6*AH$7*U)*(1-(AH$7*Uo-AH$6*AH$7*U)*D)</f>
        <v>0.94191063884489901</v>
      </c>
      <c r="AJ73" s="3">
        <f ca="1">AI72*So*(1-AI$6*AI$7*U)*(1-(AI$7*Uo-AI$6*AI$7*U)*D)</f>
        <v>0.76360515332398271</v>
      </c>
      <c r="AK73" s="3">
        <f ca="1">AJ72*So*(1-AJ$6*AJ$7*U)*(1-(AJ$7*Uo-AJ$6*AJ$7*U)*D)</f>
        <v>0.61924734468274578</v>
      </c>
      <c r="AL73" s="3">
        <f ca="1">AK72*So*(1-AK$6*AK$7*U)*(1-(AK$7*Uo-AK$6*AK$7*U)*D)</f>
        <v>0.50234632314185912</v>
      </c>
      <c r="AM73" s="3">
        <f ca="1">AL72*So*(1-AL$6*AL$7*U)*(1-(AL$7*Uo-AL$6*AL$7*U)*D)</f>
        <v>0.40765785442190983</v>
      </c>
      <c r="AN73" s="3">
        <f ca="1">AM72*So*(1-AM$6*AM$7*U)*(1-(AM$7*Uo-AM$6*AM$7*U)*D)</f>
        <v>0.33094308639683351</v>
      </c>
      <c r="AO73" s="14">
        <f ca="1">SUMPRODUCT(F73:AN73, fec)</f>
        <v>3583.6423983723721</v>
      </c>
      <c r="AP73" s="15">
        <f ca="1">SUMPRODUCT(F73:AN73, fec)/SUMPRODUCT($F$19:$AN$19, fec)</f>
        <v>0.26310174897176308</v>
      </c>
      <c r="AQ73" s="14">
        <f ca="1">SUMPRODUCT(F73:AN73,Vul_Ret,Vul_Cap)</f>
        <v>986.81750569718463</v>
      </c>
      <c r="AR73" s="12">
        <f ca="1">AQ73*U</f>
        <v>197.36350113943695</v>
      </c>
      <c r="AS73" s="14">
        <f ca="1">SUMPRODUCT(F73:AN73,Vul_Ret,Vul_Cap,Wt)</f>
        <v>2226.7605893346336</v>
      </c>
      <c r="AT73" s="12">
        <f ca="1">AS73*U</f>
        <v>445.35211786692673</v>
      </c>
      <c r="AU73" s="12">
        <f ca="1">SUMPRODUCT(F73:AN73, Vul_Cap,trophyvul)*Uo</f>
        <v>64.668796293983817</v>
      </c>
    </row>
    <row r="74" spans="4:48" x14ac:dyDescent="0.15">
      <c r="D74" s="3">
        <v>2055</v>
      </c>
      <c r="E74" s="2">
        <f ca="1">EXP((_xlfn.NORM.INV(RAND(),0,sig_rec))-0.5*sig_rec*sig_rec)</f>
        <v>1.0000000087970875</v>
      </c>
      <c r="F74" s="3">
        <f ca="1">bha*AO73/(1+bhb*AO73)*E74</f>
        <v>865.35088605089936</v>
      </c>
      <c r="G74" s="3">
        <f ca="1">F73*So*(1-F$6*F$7*U)*(1-(F$7*Uo-F$6*F$7*U)*D)</f>
        <v>733.744250515668</v>
      </c>
      <c r="H74" s="3">
        <f ca="1">G73*So*(1-G$6*G$7*U)*(1-(G$7*Uo-G$6*G$7*U)*D)</f>
        <v>621.7523207696745</v>
      </c>
      <c r="I74" s="3">
        <f ca="1">H73*So*(1-H$6*H$7*U)*(1-(H$7*Uo-H$6*H$7*U)*D)</f>
        <v>522.83383828938452</v>
      </c>
      <c r="J74" s="3">
        <f ca="1">I73*So*(1-I$6*I$7*U)*(1-(I$7*Uo-I$6*I$7*U)*D)</f>
        <v>417.55278080235126</v>
      </c>
      <c r="K74" s="3">
        <f ca="1">J73*So*(1-J$6*J$7*U)*(1-(J$7*Uo-J$6*J$7*U)*D)</f>
        <v>302.76106802778543</v>
      </c>
      <c r="L74" s="3">
        <f ca="1">K73*So*(1-K$6*K$7*U)*(1-(K$7*Uo-K$6*K$7*U)*D)</f>
        <v>210.34153112767646</v>
      </c>
      <c r="M74" s="3">
        <f ca="1">L73*So*(1-L$6*L$7*U)*(1-(L$7*Uo-L$6*L$7*U)*D)</f>
        <v>146.98977877143949</v>
      </c>
      <c r="N74" s="3">
        <f ca="1">M73*So*(1-M$6*M$7*U)*(1-(M$7*Uo-M$6*M$7*U)*D)</f>
        <v>105.3989035030036</v>
      </c>
      <c r="O74" s="3">
        <f ca="1">N73*So*(1-N$6*N$7*U)*(1-(N$7*Uo-N$6*N$7*U)*D)</f>
        <v>77.978418467714363</v>
      </c>
      <c r="P74" s="3">
        <f ca="1">O73*So*(1-O$6*O$7*U)*(1-(O$7*Uo-O$6*O$7*U)*D)</f>
        <v>59.319883696548956</v>
      </c>
      <c r="Q74" s="3">
        <f ca="1">P73*So*(1-P$6*P$7*U)*(1-(P$7*Uo-P$6*P$7*U)*D)</f>
        <v>46.069616474504826</v>
      </c>
      <c r="R74" s="3">
        <f ca="1">Q73*So*(1-Q$6*Q$7*U)*(1-(Q$7*Uo-Q$6*Q$7*U)*D)</f>
        <v>36.282032073197698</v>
      </c>
      <c r="S74" s="3">
        <f ca="1">R73*So*(1-R$6*R$7*U)*(1-(R$7*Uo-R$6*R$7*U)*D)</f>
        <v>28.833250429395957</v>
      </c>
      <c r="T74" s="3">
        <f ca="1">S73*So*(1-S$6*S$7*U)*(1-(S$7*Uo-S$6*S$7*U)*D)</f>
        <v>23.047306217706485</v>
      </c>
      <c r="U74" s="3">
        <f ca="1">T73*So*(1-T$6*T$7*U)*(1-(T$7*Uo-T$6*T$7*U)*D)</f>
        <v>18.492293157682912</v>
      </c>
      <c r="V74" s="3">
        <f ca="1">U73*So*(1-U$6*U$7*U)*(1-(U$7*Uo-U$6*U$7*U)*D)</f>
        <v>14.874958560089325</v>
      </c>
      <c r="W74" s="3">
        <f ca="1">V73*So*(1-V$6*V$7*U)*(1-(V$7*Uo-V$6*V$7*U)*D)</f>
        <v>11.985847462821683</v>
      </c>
      <c r="X74" s="3">
        <f ca="1">W73*So*(1-W$6*W$7*U)*(1-(W$7*Uo-W$6*W$7*U)*D)</f>
        <v>9.6695788623736636</v>
      </c>
      <c r="Y74" s="3">
        <f ca="1">X73*So*(1-X$6*X$7*U)*(1-(X$7*Uo-X$6*X$7*U)*D)</f>
        <v>7.8077624118579596</v>
      </c>
      <c r="Z74" s="3">
        <f ca="1">Y73*So*(1-Y$6*Y$7*U)*(1-(Y$7*Uo-Y$6*Y$7*U)*D)</f>
        <v>6.3085230025397614</v>
      </c>
      <c r="AA74" s="3">
        <f ca="1">Z73*So*(1-Z$6*Z$7*U)*(1-(Z$7*Uo-Z$6*Z$7*U)*D)</f>
        <v>5.0996910210820356</v>
      </c>
      <c r="AB74" s="3">
        <f ca="1">AA73*So*(1-AA$6*AA$7*U)*(1-(AA$7*Uo-AA$6*AA$7*U)*D)</f>
        <v>4.1240906706517357</v>
      </c>
      <c r="AC74" s="3">
        <f ca="1">AB73*So*(1-AB$6*AB$7*U)*(1-(AB$7*Uo-AB$6*AB$7*U)*D)</f>
        <v>3.3361684110693881</v>
      </c>
      <c r="AD74" s="3">
        <f ca="1">AC73*So*(1-AC$6*AC$7*U)*(1-(AC$7*Uo-AC$6*AC$7*U)*D)</f>
        <v>2.6995118475579578</v>
      </c>
      <c r="AE74" s="3">
        <f ca="1">AD73*So*(1-AD$6*AD$7*U)*(1-(AD$7*Uo-AD$6*AD$7*U)*D)</f>
        <v>2.1849303376092246</v>
      </c>
      <c r="AF74" s="3">
        <f ca="1">AE73*So*(1-AE$6*AE$7*U)*(1-(AE$7*Uo-AE$6*AE$7*U)*D)</f>
        <v>1.7689140859165866</v>
      </c>
      <c r="AG74" s="3">
        <f ca="1">AF73*So*(1-AF$6*AF$7*U)*(1-(AF$7*Uo-AF$6*AF$7*U)*D)</f>
        <v>1.4325003220077726</v>
      </c>
      <c r="AH74" s="3">
        <f ca="1">AG73*So*(1-AG$6*AG$7*U)*(1-(AG$7*Uo-AG$6*AG$7*U)*D)</f>
        <v>1.1603882119406399</v>
      </c>
      <c r="AI74" s="3">
        <f ca="1">AH73*So*(1-AH$6*AH$7*U)*(1-(AH$7*Uo-AH$6*AH$7*U)*D)</f>
        <v>0.94022904615066349</v>
      </c>
      <c r="AJ74" s="3">
        <f ca="1">AI73*So*(1-AI$6*AI$7*U)*(1-(AI$7*Uo-AI$6*AI$7*U)*D)</f>
        <v>0.76205705326459061</v>
      </c>
      <c r="AK74" s="3">
        <f ca="1">AJ73*So*(1-AJ$6*AJ$7*U)*(1-(AJ$7*Uo-AJ$6*AJ$7*U)*D)</f>
        <v>0.6178289603860756</v>
      </c>
      <c r="AL74" s="3">
        <f ca="1">AK73*So*(1-AK$6*AK$7*U)*(1-(AK$7*Uo-AK$6*AK$7*U)*D)</f>
        <v>0.50105091271029212</v>
      </c>
      <c r="AM74" s="3">
        <f ca="1">AL73*So*(1-AL$6*AL$7*U)*(1-(AL$7*Uo-AL$6*AL$7*U)*D)</f>
        <v>0.40647748899008213</v>
      </c>
      <c r="AN74" s="3">
        <f ca="1">AM73*So*(1-AM$6*AM$7*U)*(1-(AM$7*Uo-AM$6*AM$7*U)*D)</f>
        <v>0.32986968278740253</v>
      </c>
      <c r="AO74" s="14">
        <f ca="1">SUMPRODUCT(F74:AN74, fec)</f>
        <v>3582.4205640741184</v>
      </c>
      <c r="AP74" s="15">
        <f ca="1">SUMPRODUCT(F74:AN74, fec)/SUMPRODUCT($F$19:$AN$19, fec)</f>
        <v>0.26301204506018688</v>
      </c>
      <c r="AQ74" s="14">
        <f ca="1">SUMPRODUCT(F74:AN74,Vul_Ret,Vul_Cap)</f>
        <v>986.69011769311953</v>
      </c>
      <c r="AR74" s="12">
        <f ca="1">AQ74*U</f>
        <v>197.33802353862393</v>
      </c>
      <c r="AS74" s="14">
        <f ca="1">SUMPRODUCT(F74:AN74,Vul_Ret,Vul_Cap,Wt)</f>
        <v>2226.426857330991</v>
      </c>
      <c r="AT74" s="12">
        <f ca="1">AS74*U</f>
        <v>445.28537146619823</v>
      </c>
      <c r="AU74" s="12">
        <f ca="1">SUMPRODUCT(F74:AN74, Vul_Cap,trophyvul)*Uo</f>
        <v>64.645556729043534</v>
      </c>
    </row>
    <row r="75" spans="4:48" x14ac:dyDescent="0.15">
      <c r="D75" s="3">
        <v>2056</v>
      </c>
      <c r="E75" s="2">
        <f ca="1">EXP((_xlfn.NORM.INV(RAND(),0,sig_rec))-0.5*sig_rec*sig_rec)</f>
        <v>1.0000000006088028</v>
      </c>
      <c r="F75" s="3">
        <f ca="1">bha*AO74/(1+bhb*AO74)*E75</f>
        <v>865.29695312549995</v>
      </c>
      <c r="G75" s="3">
        <f ca="1">F74*So*(1-F$6*F$7*U)*(1-(F$7*Uo-F$6*F$7*U)*D)</f>
        <v>733.69321065184749</v>
      </c>
      <c r="H75" s="3">
        <f ca="1">G74*So*(1-G$6*G$7*U)*(1-(G$7*Uo-G$6*G$7*U)*D)</f>
        <v>621.70400887462483</v>
      </c>
      <c r="I75" s="3">
        <f ca="1">H74*So*(1-H$6*H$7*U)*(1-(H$7*Uo-H$6*H$7*U)*D)</f>
        <v>522.78848128323943</v>
      </c>
      <c r="J75" s="3">
        <f ca="1">I74*So*(1-I$6*I$7*U)*(1-(I$7*Uo-I$6*I$7*U)*D)</f>
        <v>417.51229857234051</v>
      </c>
      <c r="K75" s="3">
        <f ca="1">J74*So*(1-J$6*J$7*U)*(1-(J$7*Uo-J$6*J$7*U)*D)</f>
        <v>302.72828973215951</v>
      </c>
      <c r="L75" s="3">
        <f ca="1">K74*So*(1-K$6*K$7*U)*(1-(K$7*Uo-K$6*K$7*U)*D)</f>
        <v>210.31607585417021</v>
      </c>
      <c r="M75" s="3">
        <f ca="1">L74*So*(1-L$6*L$7*U)*(1-(L$7*Uo-L$6*L$7*U)*D)</f>
        <v>146.96990440010671</v>
      </c>
      <c r="N75" s="3">
        <f ca="1">M74*So*(1-M$6*M$7*U)*(1-(M$7*Uo-M$6*M$7*U)*D)</f>
        <v>105.38297915057053</v>
      </c>
      <c r="O75" s="3">
        <f ca="1">N74*So*(1-N$6*N$7*U)*(1-(N$7*Uo-N$6*N$7*U)*D)</f>
        <v>77.965256460770789</v>
      </c>
      <c r="P75" s="3">
        <f ca="1">O74*So*(1-O$6*O$7*U)*(1-(O$7*Uo-O$6*O$7*U)*D)</f>
        <v>59.308701009474142</v>
      </c>
      <c r="Q75" s="3">
        <f ca="1">P74*So*(1-P$6*P$7*U)*(1-(P$7*Uo-P$6*P$7*U)*D)</f>
        <v>46.059920595349489</v>
      </c>
      <c r="R75" s="3">
        <f ca="1">Q74*So*(1-Q$6*Q$7*U)*(1-(Q$7*Uo-Q$6*Q$7*U)*D)</f>
        <v>36.273512967433433</v>
      </c>
      <c r="S75" s="3">
        <f ca="1">R74*So*(1-R$6*R$7*U)*(1-(R$7*Uo-R$6*R$7*U)*D)</f>
        <v>28.825703770724076</v>
      </c>
      <c r="T75" s="3">
        <f ca="1">S74*So*(1-S$6*S$7*U)*(1-(S$7*Uo-S$6*S$7*U)*D)</f>
        <v>23.040587422677984</v>
      </c>
      <c r="U75" s="3">
        <f ca="1">T74*So*(1-T$6*T$7*U)*(1-(T$7*Uo-T$6*T$7*U)*D)</f>
        <v>18.486296369327096</v>
      </c>
      <c r="V75" s="3">
        <f ca="1">U74*So*(1-U$6*U$7*U)*(1-(U$7*Uo-U$6*U$7*U)*D)</f>
        <v>14.86959982579762</v>
      </c>
      <c r="W75" s="3">
        <f ca="1">V74*So*(1-V$6*V$7*U)*(1-(V$7*Uo-V$6*V$7*U)*D)</f>
        <v>11.981060125881664</v>
      </c>
      <c r="X75" s="3">
        <f ca="1">W74*So*(1-W$6*W$7*U)*(1-(W$7*Uo-W$6*W$7*U)*D)</f>
        <v>9.6653073783774506</v>
      </c>
      <c r="Y75" s="3">
        <f ca="1">X74*So*(1-X$6*X$7*U)*(1-(X$7*Uo-X$6*X$7*U)*D)</f>
        <v>7.8039619843978647</v>
      </c>
      <c r="Z75" s="3">
        <f ca="1">Y74*So*(1-Y$6*Y$7*U)*(1-(Y$7*Uo-Y$6*Y$7*U)*D)</f>
        <v>6.3051623158565828</v>
      </c>
      <c r="AA75" s="3">
        <f ca="1">Z74*So*(1-Z$6*Z$7*U)*(1-(Z$7*Uo-Z$6*Z$7*U)*D)</f>
        <v>5.0967320221578669</v>
      </c>
      <c r="AB75" s="3">
        <f ca="1">AA74*So*(1-AA$6*AA$7*U)*(1-(AA$7*Uo-AA$6*AA$7*U)*D)</f>
        <v>4.1214965950591944</v>
      </c>
      <c r="AC75" s="3">
        <f ca="1">AB74*So*(1-AB$6*AB$7*U)*(1-(AB$7*Uo-AB$6*AB$7*U)*D)</f>
        <v>3.3338980019210172</v>
      </c>
      <c r="AD75" s="3">
        <f ca="1">AC74*So*(1-AC$6*AC$7*U)*(1-(AC$7*Uo-AC$6*AC$7*U)*D)</f>
        <v>2.6974931154106603</v>
      </c>
      <c r="AE75" s="3">
        <f ca="1">AD74*So*(1-AD$6*AD$7*U)*(1-(AD$7*Uo-AD$6*AD$7*U)*D)</f>
        <v>2.1830693770590814</v>
      </c>
      <c r="AF75" s="3">
        <f ca="1">AE74*So*(1-AE$6*AE$7*U)*(1-(AE$7*Uo-AE$6*AE$7*U)*D)</f>
        <v>1.7671604446030431</v>
      </c>
      <c r="AG75" s="3">
        <f ca="1">AF74*So*(1-AF$6*AF$7*U)*(1-(AF$7*Uo-AF$6*AF$7*U)*D)</f>
        <v>1.4308385508676682</v>
      </c>
      <c r="AH75" s="3">
        <f ca="1">AG74*So*(1-AG$6*AG$7*U)*(1-(AG$7*Uo-AG$6*AG$7*U)*D)</f>
        <v>1.1588198357613058</v>
      </c>
      <c r="AI75" s="3">
        <f ca="1">AH74*So*(1-AH$6*AH$7*U)*(1-(AH$7*Uo-AH$6*AH$7*U)*D)</f>
        <v>0.93876168625562417</v>
      </c>
      <c r="AJ75" s="3">
        <f ca="1">AI74*So*(1-AI$6*AI$7*U)*(1-(AI$7*Uo-AI$6*AI$7*U)*D)</f>
        <v>0.76069655310617668</v>
      </c>
      <c r="AK75" s="3">
        <f ca="1">AJ74*So*(1-AJ$6*AJ$7*U)*(1-(AJ$7*Uo-AJ$6*AJ$7*U)*D)</f>
        <v>0.61657640067494168</v>
      </c>
      <c r="AL75" s="3">
        <f ca="1">AK74*So*(1-AK$6*AK$7*U)*(1-(AK$7*Uo-AK$6*AK$7*U)*D)</f>
        <v>0.49990325700773175</v>
      </c>
      <c r="AM75" s="3">
        <f ca="1">AL74*So*(1-AL$6*AL$7*U)*(1-(AL$7*Uo-AL$6*AL$7*U)*D)</f>
        <v>0.405429297423472</v>
      </c>
      <c r="AN75" s="3">
        <f ca="1">AM74*So*(1-AM$6*AM$7*U)*(1-(AM$7*Uo-AM$6*AM$7*U)*D)</f>
        <v>0.32891455150182397</v>
      </c>
      <c r="AO75" s="14">
        <f ca="1">SUMPRODUCT(F75:AN75, fec)</f>
        <v>3581.3266428080974</v>
      </c>
      <c r="AP75" s="15">
        <f ca="1">SUMPRODUCT(F75:AN75, fec)/SUMPRODUCT($F$19:$AN$19, fec)</f>
        <v>0.26293173219234656</v>
      </c>
      <c r="AQ75" s="14">
        <f ca="1">SUMPRODUCT(F75:AN75,Vul_Ret,Vul_Cap)</f>
        <v>986.57610014855686</v>
      </c>
      <c r="AR75" s="12">
        <f ca="1">AQ75*U</f>
        <v>197.31522002971138</v>
      </c>
      <c r="AS75" s="14">
        <f ca="1">SUMPRODUCT(F75:AN75,Vul_Ret,Vul_Cap,Wt)</f>
        <v>2226.1280530469771</v>
      </c>
      <c r="AT75" s="12">
        <f ca="1">AS75*U</f>
        <v>445.22561060939546</v>
      </c>
      <c r="AU75" s="12">
        <f ca="1">SUMPRODUCT(F75:AN75, Vul_Cap,trophyvul)*Uo</f>
        <v>64.624733857959228</v>
      </c>
    </row>
    <row r="76" spans="4:48" x14ac:dyDescent="0.15">
      <c r="D76" s="3">
        <v>2057</v>
      </c>
      <c r="E76" s="2">
        <f ca="1">EXP((_xlfn.NORM.INV(RAND(),0,sig_rec))-0.5*sig_rec*sig_rec)</f>
        <v>1.0000000159794522</v>
      </c>
      <c r="F76" s="3">
        <f ca="1">bha*AO75/(1+bhb*AO75)*E76</f>
        <v>865.24866053455219</v>
      </c>
      <c r="G76" s="3">
        <f ca="1">F75*So*(1-F$6*F$7*U)*(1-(F$7*Uo-F$6*F$7*U)*D)</f>
        <v>733.64748328063422</v>
      </c>
      <c r="H76" s="3">
        <f ca="1">G75*So*(1-G$6*G$7*U)*(1-(G$7*Uo-G$6*G$7*U)*D)</f>
        <v>621.6607626237311</v>
      </c>
      <c r="I76" s="3">
        <f ca="1">H75*So*(1-H$6*H$7*U)*(1-(H$7*Uo-H$6*H$7*U)*D)</f>
        <v>522.74785915542861</v>
      </c>
      <c r="J76" s="3">
        <f ca="1">I75*So*(1-I$6*I$7*U)*(1-(I$7*Uo-I$6*I$7*U)*D)</f>
        <v>417.47607844559053</v>
      </c>
      <c r="K76" s="3">
        <f ca="1">J75*So*(1-J$6*J$7*U)*(1-(J$7*Uo-J$6*J$7*U)*D)</f>
        <v>302.69893987073084</v>
      </c>
      <c r="L76" s="3">
        <f ca="1">K75*So*(1-K$6*K$7*U)*(1-(K$7*Uo-K$6*K$7*U)*D)</f>
        <v>210.29330607549906</v>
      </c>
      <c r="M76" s="3">
        <f ca="1">L75*So*(1-L$6*L$7*U)*(1-(L$7*Uo-L$6*L$7*U)*D)</f>
        <v>146.95211828295888</v>
      </c>
      <c r="N76" s="3">
        <f ca="1">M75*So*(1-M$6*M$7*U)*(1-(M$7*Uo-M$6*M$7*U)*D)</f>
        <v>105.36873040159425</v>
      </c>
      <c r="O76" s="3">
        <f ca="1">N75*So*(1-N$6*N$7*U)*(1-(N$7*Uo-N$6*N$7*U)*D)</f>
        <v>77.953476962311584</v>
      </c>
      <c r="P76" s="3">
        <f ca="1">O75*So*(1-O$6*O$7*U)*(1-(O$7*Uo-O$6*O$7*U)*D)</f>
        <v>59.29869027124888</v>
      </c>
      <c r="Q76" s="3">
        <f ca="1">P75*So*(1-P$6*P$7*U)*(1-(P$7*Uo-P$6*P$7*U)*D)</f>
        <v>46.051237610039813</v>
      </c>
      <c r="R76" s="3">
        <f ca="1">Q75*So*(1-Q$6*Q$7*U)*(1-(Q$7*Uo-Q$6*Q$7*U)*D)</f>
        <v>36.265878790611779</v>
      </c>
      <c r="S76" s="3">
        <f ca="1">R75*So*(1-R$6*R$7*U)*(1-(R$7*Uo-R$6*R$7*U)*D)</f>
        <v>28.818935428238273</v>
      </c>
      <c r="T76" s="3">
        <f ca="1">S75*So*(1-S$6*S$7*U)*(1-(S$7*Uo-S$6*S$7*U)*D)</f>
        <v>23.034556904221372</v>
      </c>
      <c r="U76" s="3">
        <f ca="1">T75*So*(1-T$6*T$7*U)*(1-(T$7*Uo-T$6*T$7*U)*D)</f>
        <v>18.480907208660408</v>
      </c>
      <c r="V76" s="3">
        <f ca="1">U75*So*(1-U$6*U$7*U)*(1-(U$7*Uo-U$6*U$7*U)*D)</f>
        <v>14.864777825501028</v>
      </c>
      <c r="W76" s="3">
        <f ca="1">V75*So*(1-V$6*V$7*U)*(1-(V$7*Uo-V$6*V$7*U)*D)</f>
        <v>11.976743924428854</v>
      </c>
      <c r="X76" s="3">
        <f ca="1">W75*So*(1-W$6*W$7*U)*(1-(W$7*Uo-W$6*W$7*U)*D)</f>
        <v>9.6614469018285316</v>
      </c>
      <c r="Y76" s="3">
        <f ca="1">X75*So*(1-X$6*X$7*U)*(1-(X$7*Uo-X$6*X$7*U)*D)</f>
        <v>7.8005146265348326</v>
      </c>
      <c r="Z76" s="3">
        <f ca="1">Y75*So*(1-Y$6*Y$7*U)*(1-(Y$7*Uo-Y$6*Y$7*U)*D)</f>
        <v>6.3020932788211912</v>
      </c>
      <c r="AA76" s="3">
        <f ca="1">Z75*So*(1-Z$6*Z$7*U)*(1-(Z$7*Uo-Z$6*Z$7*U)*D)</f>
        <v>5.0940168827460433</v>
      </c>
      <c r="AB76" s="3">
        <f ca="1">AA75*So*(1-AA$6*AA$7*U)*(1-(AA$7*Uo-AA$6*AA$7*U)*D)</f>
        <v>4.1191051748848491</v>
      </c>
      <c r="AC76" s="3">
        <f ca="1">AB75*So*(1-AB$6*AB$7*U)*(1-(AB$7*Uo-AB$6*AB$7*U)*D)</f>
        <v>3.3318009618398303</v>
      </c>
      <c r="AD76" s="3">
        <f ca="1">AC75*So*(1-AC$6*AC$7*U)*(1-(AC$7*Uo-AC$6*AC$7*U)*D)</f>
        <v>2.6956573528554562</v>
      </c>
      <c r="AE76" s="3">
        <f ca="1">AD75*So*(1-AD$6*AD$7*U)*(1-(AD$7*Uo-AD$6*AD$7*U)*D)</f>
        <v>2.1814368477055854</v>
      </c>
      <c r="AF76" s="3">
        <f ca="1">AE75*So*(1-AE$6*AE$7*U)*(1-(AE$7*Uo-AE$6*AE$7*U)*D)</f>
        <v>1.7656553092600196</v>
      </c>
      <c r="AG76" s="3">
        <f ca="1">AF75*So*(1-AF$6*AF$7*U)*(1-(AF$7*Uo-AF$6*AF$7*U)*D)</f>
        <v>1.4294200661510903</v>
      </c>
      <c r="AH76" s="3">
        <f ca="1">AG75*So*(1-AG$6*AG$7*U)*(1-(AG$7*Uo-AG$6*AG$7*U)*D)</f>
        <v>1.1574755475052656</v>
      </c>
      <c r="AI76" s="3">
        <f ca="1">AH75*So*(1-AH$6*AH$7*U)*(1-(AH$7*Uo-AH$6*AH$7*U)*D)</f>
        <v>0.93749285962360196</v>
      </c>
      <c r="AJ76" s="3">
        <f ca="1">AI75*So*(1-AI$6*AI$7*U)*(1-(AI$7*Uo-AI$6*AI$7*U)*D)</f>
        <v>0.75950937896079951</v>
      </c>
      <c r="AK76" s="3">
        <f ca="1">AJ75*So*(1-AJ$6*AJ$7*U)*(1-(AJ$7*Uo-AJ$6*AJ$7*U)*D)</f>
        <v>0.61547562706855763</v>
      </c>
      <c r="AL76" s="3">
        <f ca="1">AK75*So*(1-AK$6*AK$7*U)*(1-(AK$7*Uo-AK$6*AK$7*U)*D)</f>
        <v>0.49888977476694901</v>
      </c>
      <c r="AM76" s="3">
        <f ca="1">AL75*So*(1-AL$6*AL$7*U)*(1-(AL$7*Uo-AL$6*AL$7*U)*D)</f>
        <v>0.40450066276106572</v>
      </c>
      <c r="AN76" s="3">
        <f ca="1">AM75*So*(1-AM$6*AM$7*U)*(1-(AM$7*Uo-AM$6*AM$7*U)*D)</f>
        <v>0.32806637302119968</v>
      </c>
      <c r="AO76" s="14">
        <f ca="1">SUMPRODUCT(F76:AN76, fec)</f>
        <v>3580.3470322829476</v>
      </c>
      <c r="AP76" s="15">
        <f ca="1">SUMPRODUCT(F76:AN76, fec)/SUMPRODUCT($F$19:$AN$19, fec)</f>
        <v>0.26285981172321854</v>
      </c>
      <c r="AQ76" s="14">
        <f ca="1">SUMPRODUCT(F76:AN76,Vul_Ret,Vul_Cap)</f>
        <v>986.47404896795251</v>
      </c>
      <c r="AR76" s="12">
        <f ca="1">AQ76*U</f>
        <v>197.2948097935905</v>
      </c>
      <c r="AS76" s="14">
        <f ca="1">SUMPRODUCT(F76:AN76,Vul_Ret,Vul_Cap,Wt)</f>
        <v>2225.8605519991415</v>
      </c>
      <c r="AT76" s="12">
        <f ca="1">AS76*U</f>
        <v>445.17211039982834</v>
      </c>
      <c r="AU76" s="12">
        <f ca="1">SUMPRODUCT(F76:AN76, Vul_Cap,trophyvul)*Uo</f>
        <v>64.606073736065454</v>
      </c>
    </row>
    <row r="77" spans="4:48" x14ac:dyDescent="0.15">
      <c r="D77" s="3">
        <v>2058</v>
      </c>
      <c r="E77" s="2">
        <f ca="1">EXP((_xlfn.NORM.INV(RAND(),0,sig_rec))-0.5*sig_rec*sig_rec)</f>
        <v>1.0000000063076453</v>
      </c>
      <c r="F77" s="3">
        <f ca="1">bha*AO76/(1+bhb*AO76)*E77</f>
        <v>865.20537359147659</v>
      </c>
      <c r="G77" s="3">
        <f ca="1">F76*So*(1-F$6*F$7*U)*(1-(F$7*Uo-F$6*F$7*U)*D)</f>
        <v>733.60653810258634</v>
      </c>
      <c r="H77" s="3">
        <f ca="1">G76*So*(1-G$6*G$7*U)*(1-(G$7*Uo-G$6*G$7*U)*D)</f>
        <v>621.62201766596331</v>
      </c>
      <c r="I77" s="3">
        <f ca="1">H76*So*(1-H$6*H$7*U)*(1-(H$7*Uo-H$6*H$7*U)*D)</f>
        <v>522.71149637708322</v>
      </c>
      <c r="J77" s="3">
        <f ca="1">I76*So*(1-I$6*I$7*U)*(1-(I$7*Uo-I$6*I$7*U)*D)</f>
        <v>417.44363938615504</v>
      </c>
      <c r="K77" s="3">
        <f ca="1">J76*So*(1-J$6*J$7*U)*(1-(J$7*Uo-J$6*J$7*U)*D)</f>
        <v>302.67268005992599</v>
      </c>
      <c r="L77" s="3">
        <f ca="1">K76*So*(1-K$6*K$7*U)*(1-(K$7*Uo-K$6*K$7*U)*D)</f>
        <v>210.27291789374652</v>
      </c>
      <c r="M77" s="3">
        <f ca="1">L76*So*(1-L$6*L$7*U)*(1-(L$7*Uo-L$6*L$7*U)*D)</f>
        <v>146.93620857565301</v>
      </c>
      <c r="N77" s="3">
        <f ca="1">M76*So*(1-M$6*M$7*U)*(1-(M$7*Uo-M$6*M$7*U)*D)</f>
        <v>105.35597880737984</v>
      </c>
      <c r="O77" s="3">
        <f ca="1">N76*So*(1-N$6*N$7*U)*(1-(N$7*Uo-N$6*N$7*U)*D)</f>
        <v>77.942936934557409</v>
      </c>
      <c r="P77" s="3">
        <f ca="1">O76*So*(1-O$6*O$7*U)*(1-(O$7*Uo-O$6*O$7*U)*D)</f>
        <v>59.289731039119189</v>
      </c>
      <c r="Q77" s="3">
        <f ca="1">P76*So*(1-P$6*P$7*U)*(1-(P$7*Uo-P$6*P$7*U)*D)</f>
        <v>46.043464604109545</v>
      </c>
      <c r="R77" s="3">
        <f ca="1">Q76*So*(1-Q$6*Q$7*U)*(1-(Q$7*Uo-Q$6*Q$7*U)*D)</f>
        <v>36.259042128960807</v>
      </c>
      <c r="S77" s="3">
        <f ca="1">R76*So*(1-R$6*R$7*U)*(1-(R$7*Uo-R$6*R$7*U)*D)</f>
        <v>28.812870152755625</v>
      </c>
      <c r="T77" s="3">
        <f ca="1">S76*So*(1-S$6*S$7*U)*(1-(S$7*Uo-S$6*S$7*U)*D)</f>
        <v>23.029148336528571</v>
      </c>
      <c r="U77" s="3">
        <f ca="1">T76*So*(1-T$6*T$7*U)*(1-(T$7*Uo-T$6*T$7*U)*D)</f>
        <v>18.476070116186495</v>
      </c>
      <c r="V77" s="3">
        <f ca="1">U76*So*(1-U$6*U$7*U)*(1-(U$7*Uo-U$6*U$7*U)*D)</f>
        <v>14.860444416884407</v>
      </c>
      <c r="W77" s="3">
        <f ca="1">V76*So*(1-V$6*V$7*U)*(1-(V$7*Uo-V$6*V$7*U)*D)</f>
        <v>11.972860036265596</v>
      </c>
      <c r="X77" s="3">
        <f ca="1">W76*So*(1-W$6*W$7*U)*(1-(W$7*Uo-W$6*W$7*U)*D)</f>
        <v>9.6579663457912712</v>
      </c>
      <c r="Y77" s="3">
        <f ca="1">X76*So*(1-X$6*X$7*U)*(1-(X$7*Uo-X$6*X$7*U)*D)</f>
        <v>7.7973989776882577</v>
      </c>
      <c r="Z77" s="3">
        <f ca="1">Y76*So*(1-Y$6*Y$7*U)*(1-(Y$7*Uo-Y$6*Y$7*U)*D)</f>
        <v>6.2993093633098463</v>
      </c>
      <c r="AA77" s="3">
        <f ca="1">Z76*So*(1-Z$6*Z$7*U)*(1-(Z$7*Uo-Z$6*Z$7*U)*D)</f>
        <v>5.091537370611559</v>
      </c>
      <c r="AB77" s="3">
        <f ca="1">AA76*So*(1-AA$6*AA$7*U)*(1-(AA$7*Uo-AA$6*AA$7*U)*D)</f>
        <v>4.1169108384447233</v>
      </c>
      <c r="AC77" s="3">
        <f ca="1">AB76*So*(1-AB$6*AB$7*U)*(1-(AB$7*Uo-AB$6*AB$7*U)*D)</f>
        <v>3.3298677475684415</v>
      </c>
      <c r="AD77" s="3">
        <f ca="1">AC76*So*(1-AC$6*AC$7*U)*(1-(AC$7*Uo-AC$6*AC$7*U)*D)</f>
        <v>2.6939617696340057</v>
      </c>
      <c r="AE77" s="3">
        <f ca="1">AD76*So*(1-AD$6*AD$7*U)*(1-(AD$7*Uo-AD$6*AD$7*U)*D)</f>
        <v>2.1799522841088583</v>
      </c>
      <c r="AF77" s="3">
        <f ca="1">AE76*So*(1-AE$6*AE$7*U)*(1-(AE$7*Uo-AE$6*AE$7*U)*D)</f>
        <v>1.764334927896599</v>
      </c>
      <c r="AG77" s="3">
        <f ca="1">AF76*So*(1-AF$6*AF$7*U)*(1-(AF$7*Uo-AF$6*AF$7*U)*D)</f>
        <v>1.4282025928491262</v>
      </c>
      <c r="AH77" s="3">
        <f ca="1">AG76*So*(1-AG$6*AG$7*U)*(1-(AG$7*Uo-AG$6*AG$7*U)*D)</f>
        <v>1.1563280655808001</v>
      </c>
      <c r="AI77" s="3">
        <f ca="1">AH76*So*(1-AH$6*AH$7*U)*(1-(AH$7*Uo-AH$6*AH$7*U)*D)</f>
        <v>0.93640532159359791</v>
      </c>
      <c r="AJ77" s="3">
        <f ca="1">AI76*So*(1-AI$6*AI$7*U)*(1-(AI$7*Uo-AI$6*AI$7*U)*D)</f>
        <v>0.75848282904786057</v>
      </c>
      <c r="AK77" s="3">
        <f ca="1">AJ76*So*(1-AJ$6*AJ$7*U)*(1-(AJ$7*Uo-AJ$6*AJ$7*U)*D)</f>
        <v>0.61451509063838439</v>
      </c>
      <c r="AL77" s="3">
        <f ca="1">AK76*So*(1-AK$6*AK$7*U)*(1-(AK$7*Uo-AK$6*AK$7*U)*D)</f>
        <v>0.4979991070476571</v>
      </c>
      <c r="AM77" s="3">
        <f ca="1">AL76*So*(1-AL$6*AL$7*U)*(1-(AL$7*Uo-AL$6*AL$7*U)*D)</f>
        <v>0.40368059561337988</v>
      </c>
      <c r="AN77" s="3">
        <f ca="1">AM76*So*(1-AM$6*AM$7*U)*(1-(AM$7*Uo-AM$6*AM$7*U)*D)</f>
        <v>0.32731493791896737</v>
      </c>
      <c r="AO77" s="14">
        <f ca="1">SUMPRODUCT(F77:AN77, fec)</f>
        <v>3579.4696187462969</v>
      </c>
      <c r="AP77" s="15">
        <f ca="1">SUMPRODUCT(F77:AN77, fec)/SUMPRODUCT($F$19:$AN$19, fec)</f>
        <v>0.26279539429245891</v>
      </c>
      <c r="AQ77" s="14">
        <f ca="1">SUMPRODUCT(F77:AN77,Vul_Ret,Vul_Cap)</f>
        <v>986.38269912315161</v>
      </c>
      <c r="AR77" s="12">
        <f ca="1">AQ77*U</f>
        <v>197.27653982463033</v>
      </c>
      <c r="AS77" s="14">
        <f ca="1">SUMPRODUCT(F77:AN77,Vul_Ret,Vul_Cap,Wt)</f>
        <v>2225.6210807643747</v>
      </c>
      <c r="AT77" s="12">
        <f ca="1">AS77*U</f>
        <v>445.12421615287496</v>
      </c>
      <c r="AU77" s="12">
        <f ca="1">SUMPRODUCT(F77:AN77, Vul_Cap,trophyvul)*Uo</f>
        <v>64.589349974439443</v>
      </c>
      <c r="AV77" s="2"/>
    </row>
    <row r="78" spans="4:48" x14ac:dyDescent="0.15">
      <c r="D78" s="3">
        <v>2059</v>
      </c>
      <c r="E78" s="2">
        <f ca="1">EXP((_xlfn.NORM.INV(RAND(),0,sig_rec))-0.5*sig_rec*sig_rec)</f>
        <v>0.99999999872812062</v>
      </c>
      <c r="F78" s="3">
        <f ca="1">bha*AO77/(1+bhb*AO77)*E78</f>
        <v>865.16658702548261</v>
      </c>
      <c r="G78" s="3">
        <f ca="1">F77*So*(1-F$6*F$7*U)*(1-(F$7*Uo-F$6*F$7*U)*D)</f>
        <v>733.56983699468162</v>
      </c>
      <c r="H78" s="3">
        <f ca="1">G77*So*(1-G$6*G$7*U)*(1-(G$7*Uo-G$6*G$7*U)*D)</f>
        <v>621.58732467679374</v>
      </c>
      <c r="I78" s="3">
        <f ca="1">H77*So*(1-H$6*H$7*U)*(1-(H$7*Uo-H$6*H$7*U)*D)</f>
        <v>522.67891842449308</v>
      </c>
      <c r="J78" s="3">
        <f ca="1">I77*So*(1-I$6*I$7*U)*(1-(I$7*Uo-I$6*I$7*U)*D)</f>
        <v>417.41460165742052</v>
      </c>
      <c r="K78" s="3">
        <f ca="1">J77*So*(1-J$6*J$7*U)*(1-(J$7*Uo-J$6*J$7*U)*D)</f>
        <v>302.64916154577662</v>
      </c>
      <c r="L78" s="3">
        <f ca="1">K77*So*(1-K$6*K$7*U)*(1-(K$7*Uo-K$6*K$7*U)*D)</f>
        <v>210.25467624729862</v>
      </c>
      <c r="M78" s="3">
        <f ca="1">L77*So*(1-L$6*L$7*U)*(1-(L$7*Uo-L$6*L$7*U)*D)</f>
        <v>146.92196293853607</v>
      </c>
      <c r="N78" s="3">
        <f ca="1">M77*So*(1-M$6*M$7*U)*(1-(M$7*Uo-M$6*M$7*U)*D)</f>
        <v>105.34457248806078</v>
      </c>
      <c r="O78" s="3">
        <f ca="1">N77*So*(1-N$6*N$7*U)*(1-(N$7*Uo-N$6*N$7*U)*D)</f>
        <v>77.933504376151504</v>
      </c>
      <c r="P78" s="3">
        <f ca="1">O77*So*(1-O$6*O$7*U)*(1-(O$7*Uo-O$6*O$7*U)*D)</f>
        <v>59.281714521639259</v>
      </c>
      <c r="Q78" s="3">
        <f ca="1">P77*So*(1-P$6*P$7*U)*(1-(P$7*Uo-P$6*P$7*U)*D)</f>
        <v>46.03650805775824</v>
      </c>
      <c r="R78" s="3">
        <f ca="1">Q77*So*(1-Q$6*Q$7*U)*(1-(Q$7*Uo-Q$6*Q$7*U)*D)</f>
        <v>36.252921951434182</v>
      </c>
      <c r="S78" s="3">
        <f ca="1">R77*So*(1-R$6*R$7*U)*(1-(R$7*Uo-R$6*R$7*U)*D)</f>
        <v>28.807438494927474</v>
      </c>
      <c r="T78" s="3">
        <f ca="1">S77*So*(1-S$6*S$7*U)*(1-(S$7*Uo-S$6*S$7*U)*D)</f>
        <v>23.024301588141924</v>
      </c>
      <c r="U78" s="3">
        <f ca="1">T77*So*(1-T$6*T$7*U)*(1-(T$7*Uo-T$6*T$7*U)*D)</f>
        <v>18.471731891824906</v>
      </c>
      <c r="V78" s="3">
        <f ca="1">U77*So*(1-U$6*U$7*U)*(1-(U$7*Uo-U$6*U$7*U)*D)</f>
        <v>14.856554924716283</v>
      </c>
      <c r="W78" s="3">
        <f ca="1">V77*So*(1-V$6*V$7*U)*(1-(V$7*Uo-V$6*V$7*U)*D)</f>
        <v>11.969369685084043</v>
      </c>
      <c r="X78" s="3">
        <f ca="1">W77*So*(1-W$6*W$7*U)*(1-(W$7*Uo-W$6*W$7*U)*D)</f>
        <v>9.6548344043046495</v>
      </c>
      <c r="Y78" s="3">
        <f ca="1">X77*So*(1-X$6*X$7*U)*(1-(X$7*Uo-X$6*X$7*U)*D)</f>
        <v>7.794589948734056</v>
      </c>
      <c r="Z78" s="3">
        <f ca="1">Y77*So*(1-Y$6*Y$7*U)*(1-(Y$7*Uo-Y$6*Y$7*U)*D)</f>
        <v>6.2967933195753405</v>
      </c>
      <c r="AA78" s="3">
        <f ca="1">Z77*So*(1-Z$6*Z$7*U)*(1-(Z$7*Uo-Z$6*Z$7*U)*D)</f>
        <v>5.0892882116043019</v>
      </c>
      <c r="AB78" s="3">
        <f ca="1">AA77*So*(1-AA$6*AA$7*U)*(1-(AA$7*Uo-AA$6*AA$7*U)*D)</f>
        <v>4.1149069325654377</v>
      </c>
      <c r="AC78" s="3">
        <f ca="1">AB77*So*(1-AB$6*AB$7*U)*(1-(AB$7*Uo-AB$6*AB$7*U)*D)</f>
        <v>3.3280938549803523</v>
      </c>
      <c r="AD78" s="3">
        <f ca="1">AC77*So*(1-AC$6*AC$7*U)*(1-(AC$7*Uo-AC$6*AC$7*U)*D)</f>
        <v>2.6923986494478718</v>
      </c>
      <c r="AE78" s="3">
        <f ca="1">AD77*So*(1-AD$6*AD$7*U)*(1-(AD$7*Uo-AD$6*AD$7*U)*D)</f>
        <v>2.1785810821967968</v>
      </c>
      <c r="AF78" s="3">
        <f ca="1">AE77*So*(1-AE$6*AE$7*U)*(1-(AE$7*Uo-AE$6*AE$7*U)*D)</f>
        <v>1.7631342204779339</v>
      </c>
      <c r="AG78" s="3">
        <f ca="1">AF77*So*(1-AF$6*AF$7*U)*(1-(AF$7*Uo-AF$6*AF$7*U)*D)</f>
        <v>1.4271345632756882</v>
      </c>
      <c r="AH78" s="3">
        <f ca="1">AG77*So*(1-AG$6*AG$7*U)*(1-(AG$7*Uo-AG$6*AG$7*U)*D)</f>
        <v>1.1553431916578063</v>
      </c>
      <c r="AI78" s="3">
        <f ca="1">AH77*So*(1-AH$6*AH$7*U)*(1-(AH$7*Uo-AH$6*AH$7*U)*D)</f>
        <v>0.93547700117869337</v>
      </c>
      <c r="AJ78" s="3">
        <f ca="1">AI77*So*(1-AI$6*AI$7*U)*(1-(AI$7*Uo-AI$6*AI$7*U)*D)</f>
        <v>0.75760295149655232</v>
      </c>
      <c r="AK78" s="3">
        <f ca="1">AJ77*So*(1-AJ$6*AJ$7*U)*(1-(AJ$7*Uo-AJ$6*AJ$7*U)*D)</f>
        <v>0.61368451443976313</v>
      </c>
      <c r="AL78" s="3">
        <f ca="1">AK77*So*(1-AK$6*AK$7*U)*(1-(AK$7*Uo-AK$6*AK$7*U)*D)</f>
        <v>0.49722190927819981</v>
      </c>
      <c r="AM78" s="3">
        <f ca="1">AL77*So*(1-AL$6*AL$7*U)*(1-(AL$7*Uo-AL$6*AL$7*U)*D)</f>
        <v>0.40295990480430216</v>
      </c>
      <c r="AN78" s="3">
        <f ca="1">AM77*So*(1-AM$6*AM$7*U)*(1-(AM$7*Uo-AM$6*AM$7*U)*D)</f>
        <v>0.32665135377128768</v>
      </c>
      <c r="AO78" s="14">
        <f ca="1">SUMPRODUCT(F78:AN78, fec)</f>
        <v>3578.6835910146324</v>
      </c>
      <c r="AP78" s="15">
        <f ca="1">SUMPRODUCT(F78:AN78, fec)/SUMPRODUCT($F$19:$AN$19, fec)</f>
        <v>0.26273768617095794</v>
      </c>
      <c r="AQ78" s="14">
        <f ca="1">SUMPRODUCT(F78:AN78,Vul_Ret,Vul_Cap)</f>
        <v>986.30091936806548</v>
      </c>
      <c r="AR78" s="12">
        <f ca="1">AQ78*U</f>
        <v>197.2601838736131</v>
      </c>
      <c r="AS78" s="14">
        <f ca="1">SUMPRODUCT(F78:AN78,Vul_Ret,Vul_Cap,Wt)</f>
        <v>2225.4066959939764</v>
      </c>
      <c r="AT78" s="12">
        <f ca="1">AS78*U</f>
        <v>445.08133919879532</v>
      </c>
      <c r="AU78" s="12">
        <f ca="1">SUMPRODUCT(F78:AN78, Vul_Cap,trophyvul)*Uo</f>
        <v>64.574360331010084</v>
      </c>
    </row>
    <row r="79" spans="4:48" x14ac:dyDescent="0.15">
      <c r="D79" s="3">
        <v>2060</v>
      </c>
      <c r="E79" s="2">
        <f ca="1">EXP((_xlfn.NORM.INV(RAND(),0,sig_rec))-0.5*sig_rec*sig_rec)</f>
        <v>1.0000000043712056</v>
      </c>
      <c r="F79" s="3">
        <f ca="1">bha*AO78/(1+bhb*AO78)*E79</f>
        <v>865.13183778373434</v>
      </c>
      <c r="G79" s="3">
        <f ca="1">F78*So*(1-F$6*F$7*U)*(1-(F$7*Uo-F$6*F$7*U)*D)</f>
        <v>733.53695155989089</v>
      </c>
      <c r="H79" s="3">
        <f ca="1">G78*So*(1-G$6*G$7*U)*(1-(G$7*Uo-G$6*G$7*U)*D)</f>
        <v>621.55622770274795</v>
      </c>
      <c r="I79" s="3">
        <f ca="1">H78*So*(1-H$6*H$7*U)*(1-(H$7*Uo-H$6*H$7*U)*D)</f>
        <v>522.64974749177077</v>
      </c>
      <c r="J79" s="3">
        <f ca="1">I78*So*(1-I$6*I$7*U)*(1-(I$7*Uo-I$6*I$7*U)*D)</f>
        <v>417.38858632544964</v>
      </c>
      <c r="K79" s="3">
        <f ca="1">J78*So*(1-J$6*J$7*U)*(1-(J$7*Uo-J$6*J$7*U)*D)</f>
        <v>302.62810901694269</v>
      </c>
      <c r="L79" s="3">
        <f ca="1">K78*So*(1-K$6*K$7*U)*(1-(K$7*Uo-K$6*K$7*U)*D)</f>
        <v>210.23833887064038</v>
      </c>
      <c r="M79" s="3">
        <f ca="1">L78*So*(1-L$6*L$7*U)*(1-(L$7*Uo-L$6*L$7*U)*D)</f>
        <v>146.90921712927923</v>
      </c>
      <c r="N79" s="3">
        <f ca="1">M78*So*(1-M$6*M$7*U)*(1-(M$7*Uo-M$6*M$7*U)*D)</f>
        <v>105.33435920866252</v>
      </c>
      <c r="O79" s="3">
        <f ca="1">N78*So*(1-N$6*N$7*U)*(1-(N$7*Uo-N$6*N$7*U)*D)</f>
        <v>77.925066939124875</v>
      </c>
      <c r="P79" s="3">
        <f ca="1">O78*So*(1-O$6*O$7*U)*(1-(O$7*Uo-O$6*O$7*U)*D)</f>
        <v>59.274540321427928</v>
      </c>
      <c r="Q79" s="3">
        <f ca="1">P78*So*(1-P$6*P$7*U)*(1-(P$7*Uo-P$6*P$7*U)*D)</f>
        <v>46.030283498039516</v>
      </c>
      <c r="R79" s="3">
        <f ca="1">Q78*So*(1-Q$6*Q$7*U)*(1-(Q$7*Uo-Q$6*Q$7*U)*D)</f>
        <v>36.247444623998163</v>
      </c>
      <c r="S79" s="3">
        <f ca="1">R78*So*(1-R$6*R$7*U)*(1-(R$7*Uo-R$6*R$7*U)*D)</f>
        <v>28.802576076415445</v>
      </c>
      <c r="T79" s="3">
        <f ca="1">S78*So*(1-S$6*S$7*U)*(1-(S$7*Uo-S$6*S$7*U)*D)</f>
        <v>23.019961162238644</v>
      </c>
      <c r="U79" s="3">
        <f ca="1">T78*So*(1-T$6*T$7*U)*(1-(T$7*Uo-T$6*T$7*U)*D)</f>
        <v>18.467844303997644</v>
      </c>
      <c r="V79" s="3">
        <f ca="1">U78*So*(1-U$6*U$7*U)*(1-(U$7*Uo-U$6*U$7*U)*D)</f>
        <v>14.853066570964735</v>
      </c>
      <c r="W79" s="3">
        <f ca="1">V78*So*(1-V$6*V$7*U)*(1-(V$7*Uo-V$6*V$7*U)*D)</f>
        <v>11.966236887144662</v>
      </c>
      <c r="X79" s="3">
        <f ca="1">W78*So*(1-W$6*W$7*U)*(1-(W$7*Uo-W$6*W$7*U)*D)</f>
        <v>9.6520198084128843</v>
      </c>
      <c r="Y79" s="3">
        <f ca="1">X78*So*(1-X$6*X$7*U)*(1-(X$7*Uo-X$6*X$7*U)*D)</f>
        <v>7.7920622737808003</v>
      </c>
      <c r="Z79" s="3">
        <f ca="1">Y78*So*(1-Y$6*Y$7*U)*(1-(Y$7*Uo-Y$6*Y$7*U)*D)</f>
        <v>6.2945248868833721</v>
      </c>
      <c r="AA79" s="3">
        <f ca="1">Z78*So*(1-Z$6*Z$7*U)*(1-(Z$7*Uo-Z$6*Z$7*U)*D)</f>
        <v>5.0872554694449015</v>
      </c>
      <c r="AB79" s="3">
        <f ca="1">AA78*So*(1-AA$6*AA$7*U)*(1-(AA$7*Uo-AA$6*AA$7*U)*D)</f>
        <v>4.1130891947550818</v>
      </c>
      <c r="AC79" s="3">
        <f ca="1">AB78*So*(1-AB$6*AB$7*U)*(1-(AB$7*Uo-AB$6*AB$7*U)*D)</f>
        <v>3.3264739056774597</v>
      </c>
      <c r="AD79" s="3">
        <f ca="1">AC78*So*(1-AC$6*AC$7*U)*(1-(AC$7*Uo-AC$6*AC$7*U)*D)</f>
        <v>2.6909643504394727</v>
      </c>
      <c r="AE79" s="3">
        <f ca="1">AD78*So*(1-AD$6*AD$7*U)*(1-(AD$7*Uo-AD$6*AD$7*U)*D)</f>
        <v>2.1773170018727566</v>
      </c>
      <c r="AF79" s="3">
        <f ca="1">AE78*So*(1-AE$6*AE$7*U)*(1-(AE$7*Uo-AE$6*AE$7*U)*D)</f>
        <v>1.7620251994080858</v>
      </c>
      <c r="AG79" s="3">
        <f ca="1">AF78*So*(1-AF$6*AF$7*U)*(1-(AF$7*Uo-AF$6*AF$7*U)*D)</f>
        <v>1.4261633355170218</v>
      </c>
      <c r="AH79" s="3">
        <f ca="1">AG78*So*(1-AG$6*AG$7*U)*(1-(AG$7*Uo-AG$6*AG$7*U)*D)</f>
        <v>1.1544792101034114</v>
      </c>
      <c r="AI79" s="3">
        <f ca="1">AH78*So*(1-AH$6*AH$7*U)*(1-(AH$7*Uo-AH$6*AH$7*U)*D)</f>
        <v>0.93468023170518022</v>
      </c>
      <c r="AJ79" s="3">
        <f ca="1">AI78*So*(1-AI$6*AI$7*U)*(1-(AI$7*Uo-AI$6*AI$7*U)*D)</f>
        <v>0.75685188967530026</v>
      </c>
      <c r="AK79" s="3">
        <f ca="1">AJ78*So*(1-AJ$6*AJ$7*U)*(1-(AJ$7*Uo-AJ$6*AJ$7*U)*D)</f>
        <v>0.61297261008654402</v>
      </c>
      <c r="AL79" s="3">
        <f ca="1">AK78*So*(1-AK$6*AK$7*U)*(1-(AK$7*Uo-AK$6*AK$7*U)*D)</f>
        <v>0.49654986608581797</v>
      </c>
      <c r="AM79" s="3">
        <f ca="1">AL78*So*(1-AL$6*AL$7*U)*(1-(AL$7*Uo-AL$6*AL$7*U)*D)</f>
        <v>0.40233102909998358</v>
      </c>
      <c r="AN79" s="3">
        <f ca="1">AM78*So*(1-AM$6*AM$7*U)*(1-(AM$7*Uo-AM$6*AM$7*U)*D)</f>
        <v>0.32606818323746978</v>
      </c>
      <c r="AO79" s="14">
        <f ca="1">SUMPRODUCT(F79:AN79, fec)</f>
        <v>3577.9792941481496</v>
      </c>
      <c r="AP79" s="15">
        <f ca="1">SUMPRODUCT(F79:AN79, fec)/SUMPRODUCT($F$19:$AN$19, fec)</f>
        <v>0.26268597851802611</v>
      </c>
      <c r="AQ79" s="14">
        <f ca="1">SUMPRODUCT(F79:AN79,Vul_Ret,Vul_Cap)</f>
        <v>986.2276954721782</v>
      </c>
      <c r="AR79" s="12">
        <f ca="1">AQ79*U</f>
        <v>197.24553909443566</v>
      </c>
      <c r="AS79" s="14">
        <f ca="1">SUMPRODUCT(F79:AN79,Vul_Ret,Vul_Cap,Wt)</f>
        <v>2225.2147535087502</v>
      </c>
      <c r="AT79" s="12">
        <f ca="1">AS79*U</f>
        <v>445.04295070175004</v>
      </c>
      <c r="AU79" s="12">
        <f ca="1">SUMPRODUCT(F79:AN79, Vul_Cap,trophyvul)*Uo</f>
        <v>64.560923777881598</v>
      </c>
    </row>
    <row r="80" spans="4:48" x14ac:dyDescent="0.15">
      <c r="D80" s="3">
        <v>2061</v>
      </c>
      <c r="E80" s="2">
        <f ca="1">EXP((_xlfn.NORM.INV(RAND(),0,sig_rec))-0.5*sig_rec*sig_rec)</f>
        <v>1.0000000022768332</v>
      </c>
      <c r="F80" s="3">
        <f ca="1">bha*AO79/(1+bhb*AO79)*E80</f>
        <v>865.10068497088264</v>
      </c>
      <c r="G80" s="3">
        <f ca="1">F79*So*(1-F$6*F$7*U)*(1-(F$7*Uo-F$6*F$7*U)*D)</f>
        <v>733.50748919594469</v>
      </c>
      <c r="H80" s="3">
        <f ca="1">G79*So*(1-G$6*G$7*U)*(1-(G$7*Uo-G$6*G$7*U)*D)</f>
        <v>621.52836376156051</v>
      </c>
      <c r="I80" s="3">
        <f ca="1">H79*So*(1-H$6*H$7*U)*(1-(H$7*Uo-H$6*H$7*U)*D)</f>
        <v>522.62360019920607</v>
      </c>
      <c r="J80" s="3">
        <f ca="1">I79*So*(1-I$6*I$7*U)*(1-(I$7*Uo-I$6*I$7*U)*D)</f>
        <v>417.36529169093967</v>
      </c>
      <c r="K80" s="3">
        <f ca="1">J79*So*(1-J$6*J$7*U)*(1-(J$7*Uo-J$6*J$7*U)*D)</f>
        <v>302.60924774402957</v>
      </c>
      <c r="L80" s="3">
        <f ca="1">K79*So*(1-K$6*K$7*U)*(1-(K$7*Uo-K$6*K$7*U)*D)</f>
        <v>210.2237145159306</v>
      </c>
      <c r="M80" s="3">
        <f ca="1">L79*So*(1-L$6*L$7*U)*(1-(L$7*Uo-L$6*L$7*U)*D)</f>
        <v>146.89780187204147</v>
      </c>
      <c r="N80" s="3">
        <f ca="1">M79*So*(1-M$6*M$7*U)*(1-(M$7*Uo-M$6*M$7*U)*D)</f>
        <v>105.32522121714774</v>
      </c>
      <c r="O80" s="3">
        <f ca="1">N79*So*(1-N$6*N$7*U)*(1-(N$7*Uo-N$6*N$7*U)*D)</f>
        <v>77.917512012829377</v>
      </c>
      <c r="P80" s="3">
        <f ca="1">O79*So*(1-O$6*O$7*U)*(1-(O$7*Uo-O$6*O$7*U)*D)</f>
        <v>59.268122989046333</v>
      </c>
      <c r="Q80" s="3">
        <f ca="1">P79*So*(1-P$6*P$7*U)*(1-(P$7*Uo-P$6*P$7*U)*D)</f>
        <v>46.024712969719545</v>
      </c>
      <c r="R80" s="3">
        <f ca="1">Q79*So*(1-Q$6*Q$7*U)*(1-(Q$7*Uo-Q$6*Q$7*U)*D)</f>
        <v>36.242543635777459</v>
      </c>
      <c r="S80" s="3">
        <f ca="1">R79*So*(1-R$6*R$7*U)*(1-(R$7*Uo-R$6*R$7*U)*D)</f>
        <v>28.798224395732085</v>
      </c>
      <c r="T80" s="3">
        <f ca="1">S79*So*(1-S$6*S$7*U)*(1-(S$7*Uo-S$6*S$7*U)*D)</f>
        <v>23.016075614229187</v>
      </c>
      <c r="U80" s="3">
        <f ca="1">T79*So*(1-T$6*T$7*U)*(1-(T$7*Uo-T$6*T$7*U)*D)</f>
        <v>18.464362838577816</v>
      </c>
      <c r="V80" s="3">
        <f ca="1">U79*So*(1-U$6*U$7*U)*(1-(U$7*Uo-U$6*U$7*U)*D)</f>
        <v>14.849940572756392</v>
      </c>
      <c r="W80" s="3">
        <f ca="1">V79*So*(1-V$6*V$7*U)*(1-(V$7*Uo-V$6*V$7*U)*D)</f>
        <v>11.963427186810453</v>
      </c>
      <c r="X80" s="3">
        <f ca="1">W79*So*(1-W$6*W$7*U)*(1-(W$7*Uo-W$6*W$7*U)*D)</f>
        <v>9.6494935410686349</v>
      </c>
      <c r="Y80" s="3">
        <f ca="1">X79*So*(1-X$6*X$7*U)*(1-(X$7*Uo-X$6*X$7*U)*D)</f>
        <v>7.7897907168026297</v>
      </c>
      <c r="Z80" s="3">
        <f ca="1">Y79*So*(1-Y$6*Y$7*U)*(1-(Y$7*Uo-Y$6*Y$7*U)*D)</f>
        <v>6.2924836617510858</v>
      </c>
      <c r="AA80" s="3">
        <f ca="1">Z79*So*(1-Z$6*Z$7*U)*(1-(Z$7*Uo-Z$6*Z$7*U)*D)</f>
        <v>5.0854227752411063</v>
      </c>
      <c r="AB80" s="3">
        <f ca="1">AA79*So*(1-AA$6*AA$7*U)*(1-(AA$7*Uo-AA$6*AA$7*U)*D)</f>
        <v>4.1114463619140391</v>
      </c>
      <c r="AC80" s="3">
        <f ca="1">AB79*So*(1-AB$6*AB$7*U)*(1-(AB$7*Uo-AB$6*AB$7*U)*D)</f>
        <v>3.3250044538787669</v>
      </c>
      <c r="AD80" s="3">
        <f ca="1">AC79*So*(1-AC$6*AC$7*U)*(1-(AC$7*Uo-AC$6*AC$7*U)*D)</f>
        <v>2.6896545238499732</v>
      </c>
      <c r="AE80" s="3">
        <f ca="1">AD79*So*(1-AD$6*AD$7*U)*(1-(AD$7*Uo-AD$6*AD$7*U)*D)</f>
        <v>2.17615709800139</v>
      </c>
      <c r="AF80" s="3">
        <f ca="1">AE79*So*(1-AE$6*AE$7*U)*(1-(AE$7*Uo-AE$6*AE$7*U)*D)</f>
        <v>1.7610028177289108</v>
      </c>
      <c r="AG80" s="3">
        <f ca="1">AF79*So*(1-AF$6*AF$7*U)*(1-(AF$7*Uo-AF$6*AF$7*U)*D)</f>
        <v>1.4252662709772022</v>
      </c>
      <c r="AH80" s="3">
        <f ca="1">AG79*So*(1-AG$6*AG$7*U)*(1-(AG$7*Uo-AG$6*AG$7*U)*D)</f>
        <v>1.1536935362892462</v>
      </c>
      <c r="AI80" s="3">
        <f ca="1">AH79*So*(1-AH$6*AH$7*U)*(1-(AH$7*Uo-AH$6*AH$7*U)*D)</f>
        <v>0.93398126495202693</v>
      </c>
      <c r="AJ80" s="3">
        <f ca="1">AI79*So*(1-AI$6*AI$7*U)*(1-(AI$7*Uo-AI$6*AI$7*U)*D)</f>
        <v>0.75620725973687941</v>
      </c>
      <c r="AK80" s="3">
        <f ca="1">AJ79*So*(1-AJ$6*AJ$7*U)*(1-(AJ$7*Uo-AJ$6*AJ$7*U)*D)</f>
        <v>0.61236492987093794</v>
      </c>
      <c r="AL80" s="3">
        <f ca="1">AK79*So*(1-AK$6*AK$7*U)*(1-(AK$7*Uo-AK$6*AK$7*U)*D)</f>
        <v>0.49597384371122766</v>
      </c>
      <c r="AM80" s="3">
        <f ca="1">AL79*So*(1-AL$6*AL$7*U)*(1-(AL$7*Uo-AL$6*AL$7*U)*D)</f>
        <v>0.40178724005097904</v>
      </c>
      <c r="AN80" s="3">
        <f ca="1">AM79*So*(1-AM$6*AM$7*U)*(1-(AM$7*Uo-AM$6*AM$7*U)*D)</f>
        <v>0.32555930789790238</v>
      </c>
      <c r="AO80" s="14">
        <f ca="1">SUMPRODUCT(F80:AN80, fec)</f>
        <v>3577.3480852751136</v>
      </c>
      <c r="AP80" s="15">
        <f ca="1">SUMPRODUCT(F80:AN80, fec)/SUMPRODUCT($F$19:$AN$19, fec)</f>
        <v>0.2626396367963918</v>
      </c>
      <c r="AQ80" s="14">
        <f ca="1">SUMPRODUCT(F80:AN80,Vul_Ret,Vul_Cap)</f>
        <v>986.16212271456868</v>
      </c>
      <c r="AR80" s="12">
        <f ca="1">AQ80*U</f>
        <v>197.23242454291375</v>
      </c>
      <c r="AS80" s="14">
        <f ca="1">SUMPRODUCT(F80:AN80,Vul_Ret,Vul_Cap,Wt)</f>
        <v>2225.0428861198779</v>
      </c>
      <c r="AT80" s="12">
        <f ca="1">AS80*U</f>
        <v>445.00857722397564</v>
      </c>
      <c r="AU80" s="12">
        <f ca="1">SUMPRODUCT(F80:AN80, Vul_Cap,trophyvul)*Uo</f>
        <v>64.548877970025657</v>
      </c>
    </row>
    <row r="81" spans="4:48" x14ac:dyDescent="0.15">
      <c r="D81" s="3">
        <v>2062</v>
      </c>
      <c r="E81" s="2">
        <f ca="1">EXP((_xlfn.NORM.INV(RAND(),0,sig_rec))-0.5*sig_rec*sig_rec)</f>
        <v>0.99999999673666495</v>
      </c>
      <c r="F81" s="3">
        <f ca="1">bha*AO80/(1+bhb*AO80)*E81</f>
        <v>865.07275333874907</v>
      </c>
      <c r="G81" s="3">
        <f ca="1">F80*So*(1-F$6*F$7*U)*(1-(F$7*Uo-F$6*F$7*U)*D)</f>
        <v>733.4810760869384</v>
      </c>
      <c r="H81" s="3">
        <f ca="1">G80*So*(1-G$6*G$7*U)*(1-(G$7*Uo-G$6*G$7*U)*D)</f>
        <v>621.50340019998794</v>
      </c>
      <c r="I81" s="3">
        <f ca="1">H80*So*(1-H$6*H$7*U)*(1-(H$7*Uo-H$6*H$7*U)*D)</f>
        <v>522.6001713401422</v>
      </c>
      <c r="J81" s="3">
        <f ca="1">I80*So*(1-I$6*I$7*U)*(1-(I$7*Uo-I$6*I$7*U)*D)</f>
        <v>417.34441160357608</v>
      </c>
      <c r="K81" s="3">
        <f ca="1">J80*So*(1-J$6*J$7*U)*(1-(J$7*Uo-J$6*J$7*U)*D)</f>
        <v>302.59235899321925</v>
      </c>
      <c r="L81" s="3">
        <f ca="1">K80*So*(1-K$6*K$7*U)*(1-(K$7*Uo-K$6*K$7*U)*D)</f>
        <v>210.2106123395823</v>
      </c>
      <c r="M81" s="3">
        <f ca="1">L80*So*(1-L$6*L$7*U)*(1-(L$7*Uo-L$6*L$7*U)*D)</f>
        <v>146.88758353806773</v>
      </c>
      <c r="N81" s="3">
        <f ca="1">M80*So*(1-M$6*M$7*U)*(1-(M$7*Uo-M$6*M$7*U)*D)</f>
        <v>105.31703715274858</v>
      </c>
      <c r="O81" s="3">
        <f ca="1">N80*So*(1-N$6*N$7*U)*(1-(N$7*Uo-N$6*N$7*U)*D)</f>
        <v>77.910752494197709</v>
      </c>
      <c r="P81" s="3">
        <f ca="1">O80*So*(1-O$6*O$7*U)*(1-(O$7*Uo-O$6*O$7*U)*D)</f>
        <v>59.262376875267513</v>
      </c>
      <c r="Q81" s="3">
        <f ca="1">P80*So*(1-P$6*P$7*U)*(1-(P$7*Uo-P$6*P$7*U)*D)</f>
        <v>46.019730124145497</v>
      </c>
      <c r="R81" s="3">
        <f ca="1">Q80*So*(1-Q$6*Q$7*U)*(1-(Q$7*Uo-Q$6*Q$7*U)*D)</f>
        <v>36.238157607702718</v>
      </c>
      <c r="S81" s="3">
        <f ca="1">R80*So*(1-R$6*R$7*U)*(1-(R$7*Uo-R$6*R$7*U)*D)</f>
        <v>28.794330610666552</v>
      </c>
      <c r="T81" s="3">
        <f ca="1">S80*So*(1-S$6*S$7*U)*(1-(S$7*Uo-S$6*S$7*U)*D)</f>
        <v>23.012598195702754</v>
      </c>
      <c r="U81" s="3">
        <f ca="1">T80*So*(1-T$6*T$7*U)*(1-(T$7*Uo-T$6*T$7*U)*D)</f>
        <v>18.46124623174396</v>
      </c>
      <c r="V81" s="3">
        <f ca="1">U80*So*(1-U$6*U$7*U)*(1-(U$7*Uo-U$6*U$7*U)*D)</f>
        <v>14.847141136409654</v>
      </c>
      <c r="W81" s="3">
        <f ca="1">V80*So*(1-V$6*V$7*U)*(1-(V$7*Uo-V$6*V$7*U)*D)</f>
        <v>11.960909346351517</v>
      </c>
      <c r="X81" s="3">
        <f ca="1">W80*So*(1-W$6*W$7*U)*(1-(W$7*Uo-W$6*W$7*U)*D)</f>
        <v>9.6472278174762494</v>
      </c>
      <c r="Y81" s="3">
        <f ca="1">X80*So*(1-X$6*X$7*U)*(1-(X$7*Uo-X$6*X$7*U)*D)</f>
        <v>7.7877518592062911</v>
      </c>
      <c r="Z81" s="3">
        <f ca="1">Y80*So*(1-Y$6*Y$7*U)*(1-(Y$7*Uo-Y$6*Y$7*U)*D)</f>
        <v>6.2906492648135801</v>
      </c>
      <c r="AA81" s="3">
        <f ca="1">Z80*So*(1-Z$6*Z$7*U)*(1-(Z$7*Uo-Z$6*Z$7*U)*D)</f>
        <v>5.0837736447723785</v>
      </c>
      <c r="AB81" s="3">
        <f ca="1">AA80*So*(1-AA$6*AA$7*U)*(1-(AA$7*Uo-AA$6*AA$7*U)*D)</f>
        <v>4.1099652049401163</v>
      </c>
      <c r="AC81" s="3">
        <f ca="1">AB80*So*(1-AB$6*AB$7*U)*(1-(AB$7*Uo-AB$6*AB$7*U)*D)</f>
        <v>3.323676394540688</v>
      </c>
      <c r="AD81" s="3">
        <f ca="1">AC80*So*(1-AC$6*AC$7*U)*(1-(AC$7*Uo-AC$6*AC$7*U)*D)</f>
        <v>2.6884663835578797</v>
      </c>
      <c r="AE81" s="3">
        <f ca="1">AD80*So*(1-AD$6*AD$7*U)*(1-(AD$7*Uo-AD$6*AD$7*U)*D)</f>
        <v>2.1750978537830763</v>
      </c>
      <c r="AF81" s="3">
        <f ca="1">AE80*So*(1-AE$6*AE$7*U)*(1-(AE$7*Uo-AE$6*AE$7*U)*D)</f>
        <v>1.7600646934300541</v>
      </c>
      <c r="AG81" s="3">
        <f ca="1">AF80*So*(1-AF$6*AF$7*U)*(1-(AF$7*Uo-AF$6*AF$7*U)*D)</f>
        <v>1.4244392872746521</v>
      </c>
      <c r="AH81" s="3">
        <f ca="1">AG80*So*(1-AG$6*AG$7*U)*(1-(AG$7*Uo-AG$6*AG$7*U)*D)</f>
        <v>1.1529678567436781</v>
      </c>
      <c r="AI81" s="3">
        <f ca="1">AH80*So*(1-AH$6*AH$7*U)*(1-(AH$7*Uo-AH$6*AH$7*U)*D)</f>
        <v>0.93334564967513678</v>
      </c>
      <c r="AJ81" s="3">
        <f ca="1">AI80*So*(1-AI$6*AI$7*U)*(1-(AI$7*Uo-AI$6*AI$7*U)*D)</f>
        <v>0.75564175753075591</v>
      </c>
      <c r="AK81" s="3">
        <f ca="1">AJ80*So*(1-AJ$6*AJ$7*U)*(1-(AJ$7*Uo-AJ$6*AJ$7*U)*D)</f>
        <v>0.61184336313850485</v>
      </c>
      <c r="AL81" s="3">
        <f ca="1">AK80*So*(1-AK$6*AK$7*U)*(1-(AK$7*Uo-AK$6*AK$7*U)*D)</f>
        <v>0.49548215209675428</v>
      </c>
      <c r="AM81" s="3">
        <f ca="1">AL80*So*(1-AL$6*AL$7*U)*(1-(AL$7*Uo-AL$6*AL$7*U)*D)</f>
        <v>0.40132114700393295</v>
      </c>
      <c r="AN81" s="3">
        <f ca="1">AM80*So*(1-AM$6*AM$7*U)*(1-(AM$7*Uo-AM$6*AM$7*U)*D)</f>
        <v>0.32511928320770533</v>
      </c>
      <c r="AO81" s="14">
        <f ca="1">SUMPRODUCT(F81:AN81, fec)</f>
        <v>3576.7822225791319</v>
      </c>
      <c r="AP81" s="15">
        <f ca="1">SUMPRODUCT(F81:AN81, fec)/SUMPRODUCT($F$19:$AN$19, fec)</f>
        <v>0.26259809262193445</v>
      </c>
      <c r="AQ81" s="14">
        <f ca="1">SUMPRODUCT(F81:AN81,Vul_Ret,Vul_Cap)</f>
        <v>986.103388947393</v>
      </c>
      <c r="AR81" s="12">
        <f ca="1">AQ81*U</f>
        <v>197.2206777894786</v>
      </c>
      <c r="AS81" s="14">
        <f ca="1">SUMPRODUCT(F81:AN81,Vul_Ret,Vul_Cap,Wt)</f>
        <v>2224.8889710620379</v>
      </c>
      <c r="AT81" s="12">
        <f ca="1">AS81*U</f>
        <v>444.97779421240762</v>
      </c>
      <c r="AU81" s="12">
        <f ca="1">SUMPRODUCT(F81:AN81, Vul_Cap,trophyvul)*Uo</f>
        <v>64.538077087950853</v>
      </c>
    </row>
    <row r="82" spans="4:48" x14ac:dyDescent="0.15">
      <c r="D82" s="3">
        <v>2063</v>
      </c>
      <c r="E82" s="2">
        <f ca="1">EXP((_xlfn.NORM.INV(RAND(),0,sig_rec))-0.5*sig_rec*sig_rec)</f>
        <v>0.99999999721756794</v>
      </c>
      <c r="F82" s="3">
        <f ca="1">bha*AO81/(1+bhb*AO81)*E82</f>
        <v>865.04771120830605</v>
      </c>
      <c r="G82" s="3">
        <f ca="1">F81*So*(1-F$6*F$7*U)*(1-(F$7*Uo-F$6*F$7*U)*D)</f>
        <v>733.45739407633539</v>
      </c>
      <c r="H82" s="3">
        <f ca="1">G81*So*(1-G$6*G$7*U)*(1-(G$7*Uo-G$6*G$7*U)*D)</f>
        <v>621.48102028253788</v>
      </c>
      <c r="I82" s="3">
        <f ca="1">H81*So*(1-H$6*H$7*U)*(1-(H$7*Uo-H$6*H$7*U)*D)</f>
        <v>522.57918120949694</v>
      </c>
      <c r="J82" s="3">
        <f ca="1">I81*So*(1-I$6*I$7*U)*(1-(I$7*Uo-I$6*I$7*U)*D)</f>
        <v>417.3257023386351</v>
      </c>
      <c r="K82" s="3">
        <f ca="1">J81*So*(1-J$6*J$7*U)*(1-(J$7*Uo-J$6*J$7*U)*D)</f>
        <v>302.57722080368325</v>
      </c>
      <c r="L82" s="3">
        <f ca="1">K81*So*(1-K$6*K$7*U)*(1-(K$7*Uo-K$6*K$7*U)*D)</f>
        <v>210.19888039590921</v>
      </c>
      <c r="M82" s="3">
        <f ca="1">L81*So*(1-L$6*L$7*U)*(1-(L$7*Uo-L$6*L$7*U)*D)</f>
        <v>146.8784287810636</v>
      </c>
      <c r="N82" s="3">
        <f ca="1">M81*So*(1-M$6*M$7*U)*(1-(M$7*Uo-M$6*M$7*U)*D)</f>
        <v>105.30971121154975</v>
      </c>
      <c r="O82" s="3">
        <f ca="1">N81*So*(1-N$6*N$7*U)*(1-(N$7*Uo-N$6*N$7*U)*D)</f>
        <v>77.904698610726768</v>
      </c>
      <c r="P82" s="3">
        <f ca="1">O81*So*(1-O$6*O$7*U)*(1-(O$7*Uo-O$6*O$7*U)*D)</f>
        <v>59.257235731379609</v>
      </c>
      <c r="Q82" s="3">
        <f ca="1">P81*So*(1-P$6*P$7*U)*(1-(P$7*Uo-P$6*P$7*U)*D)</f>
        <v>46.015268457535733</v>
      </c>
      <c r="R82" s="3">
        <f ca="1">Q81*So*(1-Q$6*Q$7*U)*(1-(Q$7*Uo-Q$6*Q$7*U)*D)</f>
        <v>36.234234299297377</v>
      </c>
      <c r="S82" s="3">
        <f ca="1">R81*So*(1-R$6*R$7*U)*(1-(R$7*Uo-R$6*R$7*U)*D)</f>
        <v>28.790845956175382</v>
      </c>
      <c r="T82" s="3">
        <f ca="1">S81*So*(1-S$6*S$7*U)*(1-(S$7*Uo-S$6*S$7*U)*D)</f>
        <v>23.009486680564105</v>
      </c>
      <c r="U82" s="3">
        <f ca="1">T81*So*(1-T$6*T$7*U)*(1-(T$7*Uo-T$6*T$7*U)*D)</f>
        <v>18.458456986490194</v>
      </c>
      <c r="V82" s="3">
        <f ca="1">U81*So*(1-U$6*U$7*U)*(1-(U$7*Uo-U$6*U$7*U)*D)</f>
        <v>14.844635081804167</v>
      </c>
      <c r="W82" s="3">
        <f ca="1">V81*So*(1-V$6*V$7*U)*(1-(V$7*Uo-V$6*V$7*U)*D)</f>
        <v>11.958654535687451</v>
      </c>
      <c r="X82" s="3">
        <f ca="1">W81*So*(1-W$6*W$7*U)*(1-(W$7*Uo-W$6*W$7*U)*D)</f>
        <v>9.6451974477388713</v>
      </c>
      <c r="Y82" s="3">
        <f ca="1">X81*So*(1-X$6*X$7*U)*(1-(X$7*Uo-X$6*X$7*U)*D)</f>
        <v>7.7859232769036097</v>
      </c>
      <c r="Z82" s="3">
        <f ca="1">Y81*So*(1-Y$6*Y$7*U)*(1-(Y$7*Uo-Y$6*Y$7*U)*D)</f>
        <v>6.2890027843745351</v>
      </c>
      <c r="AA82" s="3">
        <f ca="1">Z81*So*(1-Z$6*Z$7*U)*(1-(Z$7*Uo-Z$6*Z$7*U)*D)</f>
        <v>5.0822916133033686</v>
      </c>
      <c r="AB82" s="3">
        <f ca="1">AA81*So*(1-AA$6*AA$7*U)*(1-(AA$7*Uo-AA$6*AA$7*U)*D)</f>
        <v>4.1086324015244644</v>
      </c>
      <c r="AC82" s="3">
        <f ca="1">AB81*So*(1-AB$6*AB$7*U)*(1-(AB$7*Uo-AB$6*AB$7*U)*D)</f>
        <v>3.3224790333112093</v>
      </c>
      <c r="AD82" s="3">
        <f ca="1">AC81*So*(1-AC$6*AC$7*U)*(1-(AC$7*Uo-AC$6*AC$7*U)*D)</f>
        <v>2.6873925675870081</v>
      </c>
      <c r="AE82" s="3">
        <f ca="1">AD81*So*(1-AD$6*AD$7*U)*(1-(AD$7*Uo-AD$6*AD$7*U)*D)</f>
        <v>2.1741370161080482</v>
      </c>
      <c r="AF82" s="3">
        <f ca="1">AE81*So*(1-AE$6*AE$7*U)*(1-(AE$7*Uo-AE$6*AE$7*U)*D)</f>
        <v>1.7592079821420288</v>
      </c>
      <c r="AG82" s="3">
        <f ca="1">AF81*So*(1-AF$6*AF$7*U)*(1-(AF$7*Uo-AF$6*AF$7*U)*D)</f>
        <v>1.4236804576497444</v>
      </c>
      <c r="AH82" s="3">
        <f ca="1">AG81*So*(1-AG$6*AG$7*U)*(1-(AG$7*Uo-AG$6*AG$7*U)*D)</f>
        <v>1.1522988690278333</v>
      </c>
      <c r="AI82" s="3">
        <f ca="1">AH81*So*(1-AH$6*AH$7*U)*(1-(AH$7*Uo-AH$6*AH$7*U)*D)</f>
        <v>0.93275857015565478</v>
      </c>
      <c r="AJ82" s="3">
        <f ca="1">AI81*So*(1-AI$6*AI$7*U)*(1-(AI$7*Uo-AI$6*AI$7*U)*D)</f>
        <v>0.75512751012241275</v>
      </c>
      <c r="AK82" s="3">
        <f ca="1">AJ81*So*(1-AJ$6*AJ$7*U)*(1-(AJ$7*Uo-AJ$6*AJ$7*U)*D)</f>
        <v>0.61138581824297278</v>
      </c>
      <c r="AL82" s="3">
        <f ca="1">AK81*So*(1-AK$6*AK$7*U)*(1-(AK$7*Uo-AK$6*AK$7*U)*D)</f>
        <v>0.4950601373887884</v>
      </c>
      <c r="AM82" s="3">
        <f ca="1">AL81*So*(1-AL$6*AL$7*U)*(1-(AL$7*Uo-AL$6*AL$7*U)*D)</f>
        <v>0.40092329085648748</v>
      </c>
      <c r="AN82" s="3">
        <f ca="1">AM81*So*(1-AM$6*AM$7*U)*(1-(AM$7*Uo-AM$6*AM$7*U)*D)</f>
        <v>0.3247421287780512</v>
      </c>
      <c r="AO82" s="14">
        <f ca="1">SUMPRODUCT(F82:AN82, fec)</f>
        <v>3576.2747617608111</v>
      </c>
      <c r="AP82" s="15">
        <f ca="1">SUMPRODUCT(F82:AN82, fec)/SUMPRODUCT($F$19:$AN$19, fec)</f>
        <v>0.2625608361621673</v>
      </c>
      <c r="AQ82" s="14">
        <f ca="1">SUMPRODUCT(F82:AN82,Vul_Ret,Vul_Cap)</f>
        <v>986.05077279250168</v>
      </c>
      <c r="AR82" s="12">
        <f ca="1">AQ82*U</f>
        <v>197.21015455850034</v>
      </c>
      <c r="AS82" s="14">
        <f ca="1">SUMPRODUCT(F82:AN82,Vul_Ret,Vul_Cap,Wt)</f>
        <v>2224.7511111336958</v>
      </c>
      <c r="AT82" s="12">
        <f ca="1">AS82*U</f>
        <v>444.95022222673919</v>
      </c>
      <c r="AU82" s="12">
        <f ca="1">SUMPRODUCT(F82:AN82, Vul_Cap,trophyvul)*Uo</f>
        <v>64.528390121290457</v>
      </c>
    </row>
    <row r="83" spans="4:48" x14ac:dyDescent="0.15">
      <c r="D83" s="3">
        <v>2064</v>
      </c>
      <c r="E83" s="2">
        <f ca="1">EXP((_xlfn.NORM.INV(RAND(),0,sig_rec))-0.5*sig_rec*sig_rec)</f>
        <v>1.0000000108811078</v>
      </c>
      <c r="F83" s="3">
        <f ca="1">bha*AO82/(1+bhb*AO82)*E83</f>
        <v>865.02525957998364</v>
      </c>
      <c r="G83" s="3">
        <f ca="1">F82*So*(1-F$6*F$7*U)*(1-(F$7*Uo-F$6*F$7*U)*D)</f>
        <v>733.43616194797858</v>
      </c>
      <c r="H83" s="3">
        <f ca="1">G82*So*(1-G$6*G$7*U)*(1-(G$7*Uo-G$6*G$7*U)*D)</f>
        <v>621.46095443409024</v>
      </c>
      <c r="I83" s="3">
        <f ca="1">H82*So*(1-H$6*H$7*U)*(1-(H$7*Uo-H$6*H$7*U)*D)</f>
        <v>522.56036348632301</v>
      </c>
      <c r="J83" s="3">
        <f ca="1">I82*So*(1-I$6*I$7*U)*(1-(I$7*Uo-I$6*I$7*U)*D)</f>
        <v>417.30894053583802</v>
      </c>
      <c r="K83" s="3">
        <f ca="1">J82*So*(1-J$6*J$7*U)*(1-(J$7*Uo-J$6*J$7*U)*D)</f>
        <v>302.56365647352402</v>
      </c>
      <c r="L83" s="3">
        <f ca="1">K82*So*(1-K$6*K$7*U)*(1-(K$7*Uo-K$6*K$7*U)*D)</f>
        <v>210.1883644975492</v>
      </c>
      <c r="M83" s="3">
        <f ca="1">L82*So*(1-L$6*L$7*U)*(1-(L$7*Uo-L$6*L$7*U)*D)</f>
        <v>146.8702314334889</v>
      </c>
      <c r="N83" s="3">
        <f ca="1">M82*So*(1-M$6*M$7*U)*(1-(M$7*Uo-M$6*M$7*U)*D)</f>
        <v>105.3031477921436</v>
      </c>
      <c r="O83" s="3">
        <f ca="1">N82*So*(1-N$6*N$7*U)*(1-(N$7*Uo-N$6*N$7*U)*D)</f>
        <v>77.899279494726514</v>
      </c>
      <c r="P83" s="3">
        <f ca="1">O82*So*(1-O$6*O$7*U)*(1-(O$7*Uo-O$6*O$7*U)*D)</f>
        <v>59.252631278355558</v>
      </c>
      <c r="Q83" s="3">
        <f ca="1">P82*So*(1-P$6*P$7*U)*(1-(P$7*Uo-P$6*P$7*U)*D)</f>
        <v>46.011276529964576</v>
      </c>
      <c r="R83" s="3">
        <f ca="1">Q82*So*(1-Q$6*Q$7*U)*(1-(Q$7*Uo-Q$6*Q$7*U)*D)</f>
        <v>36.230721347942222</v>
      </c>
      <c r="S83" s="3">
        <f ca="1">R82*So*(1-R$6*R$7*U)*(1-(R$7*Uo-R$6*R$7*U)*D)</f>
        <v>28.78772892773372</v>
      </c>
      <c r="T83" s="3">
        <f ca="1">S82*So*(1-S$6*S$7*U)*(1-(S$7*Uo-S$6*S$7*U)*D)</f>
        <v>23.006702100773548</v>
      </c>
      <c r="U83" s="3">
        <f ca="1">T82*So*(1-T$6*T$7*U)*(1-(T$7*Uo-T$6*T$7*U)*D)</f>
        <v>18.455961233170157</v>
      </c>
      <c r="V83" s="3">
        <f ca="1">U82*So*(1-U$6*U$7*U)*(1-(U$7*Uo-U$6*U$7*U)*D)</f>
        <v>14.842392257705185</v>
      </c>
      <c r="W83" s="3">
        <f ca="1">V82*So*(1-V$6*V$7*U)*(1-(V$7*Uo-V$6*V$7*U)*D)</f>
        <v>11.956636029835096</v>
      </c>
      <c r="X83" s="3">
        <f ca="1">W82*So*(1-W$6*W$7*U)*(1-(W$7*Uo-W$6*W$7*U)*D)</f>
        <v>9.6433791834721312</v>
      </c>
      <c r="Y83" s="3">
        <f ca="1">X82*So*(1-X$6*X$7*U)*(1-(X$7*Uo-X$6*X$7*U)*D)</f>
        <v>7.7842846400539294</v>
      </c>
      <c r="Z83" s="3">
        <f ca="1">Y82*So*(1-Y$6*Y$7*U)*(1-(Y$7*Uo-Y$6*Y$7*U)*D)</f>
        <v>6.2875261118506893</v>
      </c>
      <c r="AA83" s="3">
        <f ca="1">Z82*So*(1-Z$6*Z$7*U)*(1-(Z$7*Uo-Z$6*Z$7*U)*D)</f>
        <v>5.0809614018459239</v>
      </c>
      <c r="AB83" s="3">
        <f ca="1">AA82*So*(1-AA$6*AA$7*U)*(1-(AA$7*Uo-AA$6*AA$7*U)*D)</f>
        <v>4.1074346451058803</v>
      </c>
      <c r="AC83" s="3">
        <f ca="1">AB82*So*(1-AB$6*AB$7*U)*(1-(AB$7*Uo-AB$6*AB$7*U)*D)</f>
        <v>3.3214016004904385</v>
      </c>
      <c r="AD83" s="3">
        <f ca="1">AC82*So*(1-AC$6*AC$7*U)*(1-(AC$7*Uo-AC$6*AC$7*U)*D)</f>
        <v>2.6864244289095769</v>
      </c>
      <c r="AE83" s="3">
        <f ca="1">AD82*So*(1-AD$6*AD$7*U)*(1-(AD$7*Uo-AD$6*AD$7*U)*D)</f>
        <v>2.1732686314166725</v>
      </c>
      <c r="AF83" s="3">
        <f ca="1">AE82*So*(1-AE$6*AE$7*U)*(1-(AE$7*Uo-AE$6*AE$7*U)*D)</f>
        <v>1.7584308615612179</v>
      </c>
      <c r="AG83" s="3">
        <f ca="1">AF82*So*(1-AF$6*AF$7*U)*(1-(AF$7*Uo-AF$6*AF$7*U)*D)</f>
        <v>1.4229874813499739</v>
      </c>
      <c r="AH83" s="3">
        <f ca="1">AG82*So*(1-AG$6*AG$7*U)*(1-(AG$7*Uo-AG$6*AG$7*U)*D)</f>
        <v>1.1516850144912607</v>
      </c>
      <c r="AI83" s="3">
        <f ca="1">AH82*So*(1-AH$6*AH$7*U)*(1-(AH$7*Uo-AH$6*AH$7*U)*D)</f>
        <v>0.9322173546988376</v>
      </c>
      <c r="AJ83" s="3">
        <f ca="1">AI82*So*(1-AI$6*AI$7*U)*(1-(AI$7*Uo-AI$6*AI$7*U)*D)</f>
        <v>0.75465253078764571</v>
      </c>
      <c r="AK83" s="3">
        <f ca="1">AJ82*So*(1-AJ$6*AJ$7*U)*(1-(AJ$7*Uo-AJ$6*AJ$7*U)*D)</f>
        <v>0.61096974333790599</v>
      </c>
      <c r="AL83" s="3">
        <f ca="1">AK82*So*(1-AK$6*AK$7*U)*(1-(AK$7*Uo-AK$6*AK$7*U)*D)</f>
        <v>0.49468992459824385</v>
      </c>
      <c r="AM83" s="3">
        <f ca="1">AL82*So*(1-AL$6*AL$7*U)*(1-(AL$7*Uo-AL$6*AL$7*U)*D)</f>
        <v>0.40058181432743084</v>
      </c>
      <c r="AN83" s="3">
        <f ca="1">AM82*So*(1-AM$6*AM$7*U)*(1-(AM$7*Uo-AM$6*AM$7*U)*D)</f>
        <v>0.32442019046696691</v>
      </c>
      <c r="AO83" s="14">
        <f ca="1">SUMPRODUCT(F83:AN83, fec)</f>
        <v>3575.8194913057341</v>
      </c>
      <c r="AP83" s="15">
        <f ca="1">SUMPRODUCT(F83:AN83, fec)/SUMPRODUCT($F$19:$AN$19, fec)</f>
        <v>0.26252741138377972</v>
      </c>
      <c r="AQ83" s="14">
        <f ca="1">SUMPRODUCT(F83:AN83,Vul_Ret,Vul_Cap)</f>
        <v>986.00363187357493</v>
      </c>
      <c r="AR83" s="12">
        <f ca="1">AQ83*U</f>
        <v>197.200726374715</v>
      </c>
      <c r="AS83" s="14">
        <f ca="1">SUMPRODUCT(F83:AN83,Vul_Ret,Vul_Cap,Wt)</f>
        <v>2224.6276154705292</v>
      </c>
      <c r="AT83" s="12">
        <f ca="1">AS83*U</f>
        <v>444.92552309410587</v>
      </c>
      <c r="AU83" s="12">
        <f ca="1">SUMPRODUCT(F83:AN83, Vul_Cap,trophyvul)*Uo</f>
        <v>64.519699611682398</v>
      </c>
      <c r="AV83" s="10"/>
    </row>
    <row r="84" spans="4:48" x14ac:dyDescent="0.15">
      <c r="D84" s="3">
        <v>2065</v>
      </c>
      <c r="E84" s="2">
        <f ca="1">EXP((_xlfn.NORM.INV(RAND(),0,sig_rec))-0.5*sig_rec*sig_rec)</f>
        <v>0.999999999012393</v>
      </c>
      <c r="F84" s="3">
        <f ca="1">bha*AO83/(1+bhb*AO83)*E84</f>
        <v>865.00509171074043</v>
      </c>
      <c r="G84" s="3">
        <f ca="1">F83*So*(1-F$6*F$7*U)*(1-(F$7*Uo-F$6*F$7*U)*D)</f>
        <v>733.41712619319537</v>
      </c>
      <c r="H84" s="3">
        <f ca="1">G83*So*(1-G$6*G$7*U)*(1-(G$7*Uo-G$6*G$7*U)*D)</f>
        <v>621.44296437923515</v>
      </c>
      <c r="I84" s="3">
        <f ca="1">H83*So*(1-H$6*H$7*U)*(1-(H$7*Uo-H$6*H$7*U)*D)</f>
        <v>522.54349150356541</v>
      </c>
      <c r="J84" s="3">
        <f ca="1">I83*So*(1-I$6*I$7*U)*(1-(I$7*Uo-I$6*I$7*U)*D)</f>
        <v>417.29391352289264</v>
      </c>
      <c r="K84" s="3">
        <f ca="1">J83*So*(1-J$6*J$7*U)*(1-(J$7*Uo-J$6*J$7*U)*D)</f>
        <v>302.55150406518931</v>
      </c>
      <c r="L84" s="3">
        <f ca="1">K83*So*(1-K$6*K$7*U)*(1-(K$7*Uo-K$6*K$7*U)*D)</f>
        <v>210.17894189671989</v>
      </c>
      <c r="M84" s="3">
        <f ca="1">L83*So*(1-L$6*L$7*U)*(1-(L$7*Uo-L$6*L$7*U)*D)</f>
        <v>146.86288376149864</v>
      </c>
      <c r="N84" s="3">
        <f ca="1">M83*So*(1-M$6*M$7*U)*(1-(M$7*Uo-M$6*M$7*U)*D)</f>
        <v>105.29727077868202</v>
      </c>
      <c r="O84" s="3">
        <f ca="1">N83*So*(1-N$6*N$7*U)*(1-(N$7*Uo-N$6*N$7*U)*D)</f>
        <v>77.894424428305015</v>
      </c>
      <c r="P84" s="3">
        <f ca="1">O83*So*(1-O$6*O$7*U)*(1-(O$7*Uo-O$6*O$7*U)*D)</f>
        <v>59.248509615760824</v>
      </c>
      <c r="Q84" s="3">
        <f ca="1">P83*So*(1-P$6*P$7*U)*(1-(P$7*Uo-P$6*P$7*U)*D)</f>
        <v>46.007701325033999</v>
      </c>
      <c r="R84" s="3">
        <f ca="1">Q83*So*(1-Q$6*Q$7*U)*(1-(Q$7*Uo-Q$6*Q$7*U)*D)</f>
        <v>36.227578251741335</v>
      </c>
      <c r="S84" s="3">
        <f ca="1">R83*So*(1-R$6*R$7*U)*(1-(R$7*Uo-R$6*R$7*U)*D)</f>
        <v>28.784937923775605</v>
      </c>
      <c r="T84" s="3">
        <f ca="1">S83*So*(1-S$6*S$7*U)*(1-(S$7*Uo-S$6*S$7*U)*D)</f>
        <v>23.004211290155961</v>
      </c>
      <c r="U84" s="3">
        <f ca="1">T83*So*(1-T$6*T$7*U)*(1-(T$7*Uo-T$6*T$7*U)*D)</f>
        <v>18.45372771543121</v>
      </c>
      <c r="V84" s="3">
        <f ca="1">U83*So*(1-U$6*U$7*U)*(1-(U$7*Uo-U$6*U$7*U)*D)</f>
        <v>14.840385429627325</v>
      </c>
      <c r="W84" s="3">
        <f ca="1">V83*So*(1-V$6*V$7*U)*(1-(V$7*Uo-V$6*V$7*U)*D)</f>
        <v>11.95482954343225</v>
      </c>
      <c r="X84" s="3">
        <f ca="1">W83*So*(1-W$6*W$7*U)*(1-(W$7*Uo-W$6*W$7*U)*D)</f>
        <v>9.6417514738280214</v>
      </c>
      <c r="Y84" s="3">
        <f ca="1">X83*So*(1-X$6*X$7*U)*(1-(X$7*Uo-X$6*X$7*U)*D)</f>
        <v>7.7828171857400257</v>
      </c>
      <c r="Z84" s="3">
        <f ca="1">Y83*So*(1-Y$6*Y$7*U)*(1-(Y$7*Uo-Y$6*Y$7*U)*D)</f>
        <v>6.2862028298693771</v>
      </c>
      <c r="AA84" s="3">
        <f ca="1">Z83*So*(1-Z$6*Z$7*U)*(1-(Z$7*Uo-Z$6*Z$7*U)*D)</f>
        <v>5.07976838025664</v>
      </c>
      <c r="AB84" s="3">
        <f ca="1">AA83*So*(1-AA$6*AA$7*U)*(1-(AA$7*Uo-AA$6*AA$7*U)*D)</f>
        <v>4.1063595874269145</v>
      </c>
      <c r="AC84" s="3">
        <f ca="1">AB83*So*(1-AB$6*AB$7*U)*(1-(AB$7*Uo-AB$6*AB$7*U)*D)</f>
        <v>3.3204333391088152</v>
      </c>
      <c r="AD84" s="3">
        <f ca="1">AC83*So*(1-AC$6*AC$7*U)*(1-(AC$7*Uo-AC$6*AC$7*U)*D)</f>
        <v>2.6855532595745086</v>
      </c>
      <c r="AE84" s="3">
        <f ca="1">AD83*So*(1-AD$6*AD$7*U)*(1-(AD$7*Uo-AD$6*AD$7*U)*D)</f>
        <v>2.1724857069403982</v>
      </c>
      <c r="AF84" s="3">
        <f ca="1">AE83*So*(1-AE$6*AE$7*U)*(1-(AE$7*Uo-AE$6*AE$7*U)*D)</f>
        <v>1.7577285164791421</v>
      </c>
      <c r="AG84" s="3">
        <f ca="1">AF83*So*(1-AF$6*AF$7*U)*(1-(AF$7*Uo-AF$6*AF$7*U)*D)</f>
        <v>1.4223588843510866</v>
      </c>
      <c r="AH84" s="3">
        <f ca="1">AG83*So*(1-AG$6*AG$7*U)*(1-(AG$7*Uo-AG$6*AG$7*U)*D)</f>
        <v>1.1511244319423082</v>
      </c>
      <c r="AI84" s="3">
        <f ca="1">AH83*So*(1-AH$6*AH$7*U)*(1-(AH$7*Uo-AH$6*AH$7*U)*D)</f>
        <v>0.93172074234623115</v>
      </c>
      <c r="AJ84" s="3">
        <f ca="1">AI83*So*(1-AI$6*AI$7*U)*(1-(AI$7*Uo-AI$6*AI$7*U)*D)</f>
        <v>0.75421465797976539</v>
      </c>
      <c r="AK84" s="3">
        <f ca="1">AJ83*So*(1-AJ$6*AJ$7*U)*(1-(AJ$7*Uo-AJ$6*AJ$7*U)*D)</f>
        <v>0.61058544002705673</v>
      </c>
      <c r="AL84" s="3">
        <f ca="1">AK83*So*(1-AK$6*AK$7*U)*(1-(AK$7*Uo-AK$6*AK$7*U)*D)</f>
        <v>0.49435326637478977</v>
      </c>
      <c r="AM84" s="3">
        <f ca="1">AL83*So*(1-AL$6*AL$7*U)*(1-(AL$7*Uo-AL$6*AL$7*U)*D)</f>
        <v>0.40028225372837761</v>
      </c>
      <c r="AN84" s="3">
        <f ca="1">AM83*So*(1-AM$6*AM$7*U)*(1-(AM$7*Uo-AM$6*AM$7*U)*D)</f>
        <v>0.32414387356764213</v>
      </c>
      <c r="AO84" s="14">
        <f ca="1">SUMPRODUCT(F84:AN84, fec)</f>
        <v>3575.4108866089</v>
      </c>
      <c r="AP84" s="15">
        <f ca="1">SUMPRODUCT(F84:AN84, fec)/SUMPRODUCT($F$19:$AN$19, fec)</f>
        <v>0.2624974126845725</v>
      </c>
      <c r="AQ84" s="14">
        <f ca="1">SUMPRODUCT(F84:AN84,Vul_Ret,Vul_Cap)</f>
        <v>985.96138909272474</v>
      </c>
      <c r="AR84" s="12">
        <f ca="1">AQ84*U</f>
        <v>197.19227781854497</v>
      </c>
      <c r="AS84" s="14">
        <f ca="1">SUMPRODUCT(F84:AN84,Vul_Ret,Vul_Cap,Wt)</f>
        <v>2224.5169714118751</v>
      </c>
      <c r="AT84" s="12">
        <f ca="1">AS84*U</f>
        <v>444.90339428237507</v>
      </c>
      <c r="AU84" s="12">
        <f ca="1">SUMPRODUCT(F84:AN84, Vul_Cap,trophyvul)*Uo</f>
        <v>64.511900758173837</v>
      </c>
    </row>
    <row r="85" spans="4:48" x14ac:dyDescent="0.15">
      <c r="D85" s="3">
        <v>2066</v>
      </c>
      <c r="E85" s="2">
        <f ca="1">EXP((_xlfn.NORM.INV(RAND(),0,sig_rec))-0.5*sig_rec*sig_rec)</f>
        <v>0.99999999520809513</v>
      </c>
      <c r="F85" s="3">
        <f ca="1">bha*AO84/(1+bhb*AO84)*E85</f>
        <v>864.98699342463215</v>
      </c>
      <c r="G85" s="3">
        <f ca="1">F84*So*(1-F$6*F$7*U)*(1-(F$7*Uo-F$6*F$7*U)*D)</f>
        <v>733.40002673796221</v>
      </c>
      <c r="H85" s="3">
        <f ca="1">G84*So*(1-G$6*G$7*U)*(1-(G$7*Uo-G$6*G$7*U)*D)</f>
        <v>621.42683531920864</v>
      </c>
      <c r="I85" s="3">
        <f ca="1">H84*So*(1-H$6*H$7*U)*(1-(H$7*Uo-H$6*H$7*U)*D)</f>
        <v>522.52836491192784</v>
      </c>
      <c r="J85" s="3">
        <f ca="1">I84*So*(1-I$6*I$7*U)*(1-(I$7*Uo-I$6*I$7*U)*D)</f>
        <v>417.28044029337548</v>
      </c>
      <c r="K85" s="3">
        <f ca="1">J84*So*(1-J$6*J$7*U)*(1-(J$7*Uo-J$6*J$7*U)*D)</f>
        <v>302.54060938998208</v>
      </c>
      <c r="L85" s="3">
        <f ca="1">K84*So*(1-K$6*K$7*U)*(1-(K$7*Uo-K$6*K$7*U)*D)</f>
        <v>210.17050010184255</v>
      </c>
      <c r="M85" s="3">
        <f ca="1">L84*So*(1-L$6*L$7*U)*(1-(L$7*Uo-L$6*L$7*U)*D)</f>
        <v>146.85629999872168</v>
      </c>
      <c r="N85" s="3">
        <f ca="1">M84*So*(1-M$6*M$7*U)*(1-(M$7*Uo-M$6*M$7*U)*D)</f>
        <v>105.29200293236897</v>
      </c>
      <c r="O85" s="3">
        <f ca="1">N84*So*(1-N$6*N$7*U)*(1-(N$7*Uo-N$6*N$7*U)*D)</f>
        <v>77.890077107350734</v>
      </c>
      <c r="P85" s="3">
        <f ca="1">O84*So*(1-O$6*O$7*U)*(1-(O$7*Uo-O$6*O$7*U)*D)</f>
        <v>59.244816957094073</v>
      </c>
      <c r="Q85" s="3">
        <f ca="1">P84*So*(1-P$6*P$7*U)*(1-(P$7*Uo-P$6*P$7*U)*D)</f>
        <v>46.004500990845798</v>
      </c>
      <c r="R85" s="3">
        <f ca="1">Q84*So*(1-Q$6*Q$7*U)*(1-(Q$7*Uo-Q$6*Q$7*U)*D)</f>
        <v>36.224763267542748</v>
      </c>
      <c r="S85" s="3">
        <f ca="1">R84*So*(1-R$6*R$7*U)*(1-(R$7*Uo-R$6*R$7*U)*D)</f>
        <v>28.782440765958565</v>
      </c>
      <c r="T85" s="3">
        <f ca="1">S84*So*(1-S$6*S$7*U)*(1-(S$7*Uo-S$6*S$7*U)*D)</f>
        <v>23.001981004990874</v>
      </c>
      <c r="U85" s="3">
        <f ca="1">T84*So*(1-T$6*T$7*U)*(1-(T$7*Uo-T$6*T$7*U)*D)</f>
        <v>18.45172983060937</v>
      </c>
      <c r="V85" s="3">
        <f ca="1">U84*So*(1-U$6*U$7*U)*(1-(U$7*Uo-U$6*U$7*U)*D)</f>
        <v>14.838589464427185</v>
      </c>
      <c r="W85" s="3">
        <f ca="1">V84*So*(1-V$6*V$7*U)*(1-(V$7*Uo-V$6*V$7*U)*D)</f>
        <v>11.953213140417343</v>
      </c>
      <c r="X85" s="3">
        <f ca="1">W84*So*(1-W$6*W$7*U)*(1-(W$7*Uo-W$6*W$7*U)*D)</f>
        <v>9.6402947352525885</v>
      </c>
      <c r="Y85" s="3">
        <f ca="1">X84*So*(1-X$6*X$7*U)*(1-(X$7*Uo-X$6*X$7*U)*D)</f>
        <v>7.7815035210639252</v>
      </c>
      <c r="Z85" s="3">
        <f ca="1">Y84*So*(1-Y$6*Y$7*U)*(1-(Y$7*Uo-Y$6*Y$7*U)*D)</f>
        <v>6.2850177864277104</v>
      </c>
      <c r="AA85" s="3">
        <f ca="1">Z84*So*(1-Z$6*Z$7*U)*(1-(Z$7*Uo-Z$6*Z$7*U)*D)</f>
        <v>5.0786992847416066</v>
      </c>
      <c r="AB85" s="3">
        <f ca="1">AA84*So*(1-AA$6*AA$7*U)*(1-(AA$7*Uo-AA$6*AA$7*U)*D)</f>
        <v>4.1053954046170666</v>
      </c>
      <c r="AC85" s="3">
        <f ca="1">AB84*So*(1-AB$6*AB$7*U)*(1-(AB$7*Uo-AB$6*AB$7*U)*D)</f>
        <v>3.3195642668856076</v>
      </c>
      <c r="AD85" s="3">
        <f ca="1">AC84*So*(1-AC$6*AC$7*U)*(1-(AC$7*Uo-AC$6*AC$7*U)*D)</f>
        <v>2.6847703619239645</v>
      </c>
      <c r="AE85" s="3">
        <f ca="1">AD84*So*(1-AD$6*AD$7*U)*(1-(AD$7*Uo-AD$6*AD$7*U)*D)</f>
        <v>2.1717812006425863</v>
      </c>
      <c r="AF85" s="3">
        <f ca="1">AE84*So*(1-AE$6*AE$7*U)*(1-(AE$7*Uo-AE$6*AE$7*U)*D)</f>
        <v>1.7570952911804825</v>
      </c>
      <c r="AG85" s="3">
        <f ca="1">AF84*So*(1-AF$6*AF$7*U)*(1-(AF$7*Uo-AF$6*AF$7*U)*D)</f>
        <v>1.4217907717290847</v>
      </c>
      <c r="AH85" s="3">
        <f ca="1">AG84*So*(1-AG$6*AG$7*U)*(1-(AG$7*Uo-AG$6*AG$7*U)*D)</f>
        <v>1.1506159289703928</v>
      </c>
      <c r="AI85" s="3">
        <f ca="1">AH84*So*(1-AH$6*AH$7*U)*(1-(AH$7*Uo-AH$6*AH$7*U)*D)</f>
        <v>0.93126722738156253</v>
      </c>
      <c r="AJ85" s="3">
        <f ca="1">AI84*So*(1-AI$6*AI$7*U)*(1-(AI$7*Uo-AI$6*AI$7*U)*D)</f>
        <v>0.75381287151464371</v>
      </c>
      <c r="AK85" s="3">
        <f ca="1">AJ84*So*(1-AJ$6*AJ$7*U)*(1-(AJ$7*Uo-AJ$6*AJ$7*U)*D)</f>
        <v>0.61023115941423411</v>
      </c>
      <c r="AL85" s="3">
        <f ca="1">AK84*So*(1-AK$6*AK$7*U)*(1-(AK$7*Uo-AK$6*AK$7*U)*D)</f>
        <v>0.49404231546589689</v>
      </c>
      <c r="AM85" s="3">
        <f ca="1">AL84*So*(1-AL$6*AL$7*U)*(1-(AL$7*Uo-AL$6*AL$7*U)*D)</f>
        <v>0.40000984407190476</v>
      </c>
      <c r="AN85" s="3">
        <f ca="1">AM84*So*(1-AM$6*AM$7*U)*(1-(AM$7*Uo-AM$6*AM$7*U)*D)</f>
        <v>0.323901474313676</v>
      </c>
      <c r="AO85" s="14">
        <f ca="1">SUMPRODUCT(F85:AN85, fec)</f>
        <v>3575.0440630353141</v>
      </c>
      <c r="AP85" s="15">
        <f ca="1">SUMPRODUCT(F85:AN85, fec)/SUMPRODUCT($F$19:$AN$19, fec)</f>
        <v>0.26247048144728763</v>
      </c>
      <c r="AQ85" s="14">
        <f ca="1">SUMPRODUCT(F85:AN85,Vul_Ret,Vul_Cap)</f>
        <v>985.92352867597288</v>
      </c>
      <c r="AR85" s="12">
        <f ca="1">AQ85*U</f>
        <v>197.1847057351946</v>
      </c>
      <c r="AS85" s="14">
        <f ca="1">SUMPRODUCT(F85:AN85,Vul_Ret,Vul_Cap,Wt)</f>
        <v>2224.4178254537919</v>
      </c>
      <c r="AT85" s="12">
        <f ca="1">AS85*U</f>
        <v>444.8835650907584</v>
      </c>
      <c r="AU85" s="12">
        <f ca="1">SUMPRODUCT(F85:AN85, Vul_Cap,trophyvul)*Uo</f>
        <v>64.504900639541162</v>
      </c>
    </row>
    <row r="86" spans="4:48" x14ac:dyDescent="0.15">
      <c r="D86" s="3">
        <v>2067</v>
      </c>
      <c r="E86" s="2">
        <f ca="1">EXP((_xlfn.NORM.INV(RAND(),0,sig_rec))-0.5*sig_rec*sig_rec)</f>
        <v>1.0000000132251061</v>
      </c>
      <c r="F86" s="3">
        <f ca="1">bha*AO85/(1+bhb*AO85)*E86</f>
        <v>864.97076140558988</v>
      </c>
      <c r="G86" s="3">
        <f ca="1">F85*So*(1-F$6*F$7*U)*(1-(F$7*Uo-F$6*F$7*U)*D)</f>
        <v>733.38468199185263</v>
      </c>
      <c r="H86" s="3">
        <f ca="1">G85*So*(1-G$6*G$7*U)*(1-(G$7*Uo-G$6*G$7*U)*D)</f>
        <v>621.41234689240252</v>
      </c>
      <c r="I86" s="3">
        <f ca="1">H85*So*(1-H$6*H$7*U)*(1-(H$7*Uo-H$6*H$7*U)*D)</f>
        <v>522.51480310200122</v>
      </c>
      <c r="J86" s="3">
        <f ca="1">I85*So*(1-I$6*I$7*U)*(1-(I$7*Uo-I$6*I$7*U)*D)</f>
        <v>417.26836085707725</v>
      </c>
      <c r="K86" s="3">
        <f ca="1">J85*So*(1-J$6*J$7*U)*(1-(J$7*Uo-J$6*J$7*U)*D)</f>
        <v>302.53084121715113</v>
      </c>
      <c r="L86" s="3">
        <f ca="1">K85*So*(1-K$6*K$7*U)*(1-(K$7*Uo-K$6*K$7*U)*D)</f>
        <v>210.16293200416004</v>
      </c>
      <c r="M86" s="3">
        <f ca="1">L85*So*(1-L$6*L$7*U)*(1-(L$7*Uo-L$6*L$7*U)*D)</f>
        <v>146.85040154500484</v>
      </c>
      <c r="N86" s="3">
        <f ca="1">M85*So*(1-M$6*M$7*U)*(1-(M$7*Uo-M$6*M$7*U)*D)</f>
        <v>105.28728276378817</v>
      </c>
      <c r="O86" s="3">
        <f ca="1">N85*So*(1-N$6*N$7*U)*(1-(N$7*Uo-N$6*N$7*U)*D)</f>
        <v>77.886180397089589</v>
      </c>
      <c r="P86" s="3">
        <f ca="1">O85*So*(1-O$6*O$7*U)*(1-(O$7*Uo-O$6*O$7*U)*D)</f>
        <v>59.241510478664068</v>
      </c>
      <c r="Q86" s="3">
        <f ca="1">P85*So*(1-P$6*P$7*U)*(1-(P$7*Uo-P$6*P$7*U)*D)</f>
        <v>46.001633763967099</v>
      </c>
      <c r="R86" s="3">
        <f ca="1">Q85*So*(1-Q$6*Q$7*U)*(1-(Q$7*Uo-Q$6*Q$7*U)*D)</f>
        <v>36.222243442708958</v>
      </c>
      <c r="S86" s="3">
        <f ca="1">R85*So*(1-R$6*R$7*U)*(1-(R$7*Uo-R$6*R$7*U)*D)</f>
        <v>28.780204289774872</v>
      </c>
      <c r="T86" s="3">
        <f ca="1">S85*So*(1-S$6*S$7*U)*(1-(S$7*Uo-S$6*S$7*U)*D)</f>
        <v>22.999985531635115</v>
      </c>
      <c r="U86" s="3">
        <f ca="1">T85*So*(1-T$6*T$7*U)*(1-(T$7*Uo-T$6*T$7*U)*D)</f>
        <v>18.449940913841381</v>
      </c>
      <c r="V86" s="3">
        <f ca="1">U85*So*(1-U$6*U$7*U)*(1-(U$7*Uo-U$6*U$7*U)*D)</f>
        <v>14.836982970979053</v>
      </c>
      <c r="W86" s="3">
        <f ca="1">V85*So*(1-V$6*V$7*U)*(1-(V$7*Uo-V$6*V$7*U)*D)</f>
        <v>11.951766577258196</v>
      </c>
      <c r="X86" s="3">
        <f ca="1">W85*So*(1-W$6*W$7*U)*(1-(W$7*Uo-W$6*W$7*U)*D)</f>
        <v>9.6389912786522203</v>
      </c>
      <c r="Y86" s="3">
        <f ca="1">X85*So*(1-X$6*X$7*U)*(1-(X$7*Uo-X$6*X$7*U)*D)</f>
        <v>7.7803278408584386</v>
      </c>
      <c r="Z86" s="3">
        <f ca="1">Y85*So*(1-Y$6*Y$7*U)*(1-(Y$7*Uo-Y$6*Y$7*U)*D)</f>
        <v>6.2839569358825091</v>
      </c>
      <c r="AA86" s="3">
        <f ca="1">Z85*So*(1-Z$6*Z$7*U)*(1-(Z$7*Uo-Z$6*Z$7*U)*D)</f>
        <v>5.0777418738144595</v>
      </c>
      <c r="AB86" s="3">
        <f ca="1">AA85*So*(1-AA$6*AA$7*U)*(1-(AA$7*Uo-AA$6*AA$7*U)*D)</f>
        <v>4.104531377069752</v>
      </c>
      <c r="AC86" s="3">
        <f ca="1">AB85*So*(1-AB$6*AB$7*U)*(1-(AB$7*Uo-AB$6*AB$7*U)*D)</f>
        <v>3.3187848254523447</v>
      </c>
      <c r="AD86" s="3">
        <f ca="1">AC85*So*(1-AC$6*AC$7*U)*(1-(AC$7*Uo-AC$6*AC$7*U)*D)</f>
        <v>2.6840676646826869</v>
      </c>
      <c r="AE86" s="3">
        <f ca="1">AD85*So*(1-AD$6*AD$7*U)*(1-(AD$7*Uo-AD$6*AD$7*U)*D)</f>
        <v>2.1711480788106448</v>
      </c>
      <c r="AF86" s="3">
        <f ca="1">AE85*So*(1-AE$6*AE$7*U)*(1-(AE$7*Uo-AE$6*AE$7*U)*D)</f>
        <v>1.7565254901021428</v>
      </c>
      <c r="AG86" s="3">
        <f ca="1">AF85*So*(1-AF$6*AF$7*U)*(1-(AF$7*Uo-AF$6*AF$7*U)*D)</f>
        <v>1.4212785686911189</v>
      </c>
      <c r="AH86" s="3">
        <f ca="1">AG85*So*(1-AG$6*AG$7*U)*(1-(AG$7*Uo-AG$6*AG$7*U)*D)</f>
        <v>1.1501563547802807</v>
      </c>
      <c r="AI86" s="3">
        <f ca="1">AH85*So*(1-AH$6*AH$7*U)*(1-(AH$7*Uo-AH$6*AH$7*U)*D)</f>
        <v>0.93085584513683695</v>
      </c>
      <c r="AJ86" s="3">
        <f ca="1">AI85*So*(1-AI$6*AI$7*U)*(1-(AI$7*Uo-AI$6*AI$7*U)*D)</f>
        <v>0.7534459531857346</v>
      </c>
      <c r="AK86" s="3">
        <f ca="1">AJ85*So*(1-AJ$6*AJ$7*U)*(1-(AJ$7*Uo-AJ$6*AJ$7*U)*D)</f>
        <v>0.60990607607376335</v>
      </c>
      <c r="AL86" s="3">
        <f ca="1">AK85*So*(1-AK$6*AK$7*U)*(1-(AK$7*Uo-AK$6*AK$7*U)*D)</f>
        <v>0.49375565678914263</v>
      </c>
      <c r="AM86" s="3">
        <f ca="1">AL85*So*(1-AL$6*AL$7*U)*(1-(AL$7*Uo-AL$6*AL$7*U)*D)</f>
        <v>0.3997582356917429</v>
      </c>
      <c r="AN86" s="3">
        <f ca="1">AM85*So*(1-AM$6*AM$7*U)*(1-(AM$7*Uo-AM$6*AM$7*U)*D)</f>
        <v>0.32368104513269935</v>
      </c>
      <c r="AO86" s="14">
        <f ca="1">SUMPRODUCT(F86:AN86, fec)</f>
        <v>3574.7147380647216</v>
      </c>
      <c r="AP86" s="15">
        <f ca="1">SUMPRODUCT(F86:AN86, fec)/SUMPRODUCT($F$19:$AN$19, fec)</f>
        <v>0.26244630326037305</v>
      </c>
      <c r="AQ86" s="14">
        <f ca="1">SUMPRODUCT(F86:AN86,Vul_Ret,Vul_Cap)</f>
        <v>985.88959135084917</v>
      </c>
      <c r="AR86" s="12">
        <f ca="1">AQ86*U</f>
        <v>197.17791827016984</v>
      </c>
      <c r="AS86" s="14">
        <f ca="1">SUMPRODUCT(F86:AN86,Vul_Ret,Vul_Cap,Wt)</f>
        <v>2224.3289695496037</v>
      </c>
      <c r="AT86" s="12">
        <f ca="1">AS86*U</f>
        <v>444.86579390992074</v>
      </c>
      <c r="AU86" s="12">
        <f ca="1">SUMPRODUCT(F86:AN86, Vul_Cap,trophyvul)*Uo</f>
        <v>64.498617508252835</v>
      </c>
    </row>
    <row r="87" spans="4:48" x14ac:dyDescent="0.15">
      <c r="D87" s="3">
        <v>2068</v>
      </c>
      <c r="E87" s="2">
        <f ca="1">EXP((_xlfn.NORM.INV(RAND(),0,sig_rec))-0.5*sig_rec*sig_rec)</f>
        <v>1.0000000057408485</v>
      </c>
      <c r="F87" s="3">
        <f ca="1">bha*AO86/(1+bhb*AO86)*E87</f>
        <v>864.95616592204817</v>
      </c>
      <c r="G87" s="3">
        <f ca="1">F86*So*(1-F$6*F$7*U)*(1-(F$7*Uo-F$6*F$7*U)*D)</f>
        <v>733.3709195720545</v>
      </c>
      <c r="H87" s="3">
        <f ca="1">G86*So*(1-G$6*G$7*U)*(1-(G$7*Uo-G$6*G$7*U)*D)</f>
        <v>621.39934523662828</v>
      </c>
      <c r="I87" s="3">
        <f ca="1">H86*So*(1-H$6*H$7*U)*(1-(H$7*Uo-H$6*H$7*U)*D)</f>
        <v>522.50262078696494</v>
      </c>
      <c r="J87" s="3">
        <f ca="1">I86*So*(1-I$6*I$7*U)*(1-(I$7*Uo-I$6*I$7*U)*D)</f>
        <v>417.25753098720162</v>
      </c>
      <c r="K87" s="3">
        <f ca="1">J86*So*(1-J$6*J$7*U)*(1-(J$7*Uo-J$6*J$7*U)*D)</f>
        <v>302.52208355282795</v>
      </c>
      <c r="L87" s="3">
        <f ca="1">K86*So*(1-K$6*K$7*U)*(1-(K$7*Uo-K$6*K$7*U)*D)</f>
        <v>210.1561464428874</v>
      </c>
      <c r="M87" s="3">
        <f ca="1">L86*So*(1-L$6*L$7*U)*(1-(L$7*Uo-L$6*L$7*U)*D)</f>
        <v>146.84511356128178</v>
      </c>
      <c r="N87" s="3">
        <f ca="1">M86*So*(1-M$6*M$7*U)*(1-(M$7*Uo-M$6*M$7*U)*D)</f>
        <v>105.28305392127778</v>
      </c>
      <c r="O87" s="3">
        <f ca="1">N86*So*(1-N$6*N$7*U)*(1-(N$7*Uo-N$6*N$7*U)*D)</f>
        <v>77.882688812815857</v>
      </c>
      <c r="P87" s="3">
        <f ca="1">O86*So*(1-O$6*O$7*U)*(1-(O$7*Uo-O$6*O$7*U)*D)</f>
        <v>59.238546724995558</v>
      </c>
      <c r="Q87" s="3">
        <f ca="1">P86*So*(1-P$6*P$7*U)*(1-(P$7*Uo-P$6*P$7*U)*D)</f>
        <v>45.99906639322316</v>
      </c>
      <c r="R87" s="3">
        <f ca="1">Q86*So*(1-Q$6*Q$7*U)*(1-(Q$7*Uo-Q$6*Q$7*U)*D)</f>
        <v>36.219985894256766</v>
      </c>
      <c r="S87" s="3">
        <f ca="1">R86*So*(1-R$6*R$7*U)*(1-(R$7*Uo-R$6*R$7*U)*D)</f>
        <v>28.77820231469072</v>
      </c>
      <c r="T87" s="3">
        <f ca="1">S86*So*(1-S$6*S$7*U)*(1-(S$7*Uo-S$6*S$7*U)*D)</f>
        <v>22.99819836840302</v>
      </c>
      <c r="U87" s="3">
        <f ca="1">T86*So*(1-T$6*T$7*U)*(1-(T$7*Uo-T$6*T$7*U)*D)</f>
        <v>18.448340340155969</v>
      </c>
      <c r="V87" s="3">
        <f ca="1">U86*So*(1-U$6*U$7*U)*(1-(U$7*Uo-U$6*U$7*U)*D)</f>
        <v>14.835544508142949</v>
      </c>
      <c r="W87" s="3">
        <f ca="1">V86*So*(1-V$6*V$7*U)*(1-(V$7*Uo-V$6*V$7*U)*D)</f>
        <v>11.950472624437007</v>
      </c>
      <c r="X87" s="3">
        <f ca="1">W86*So*(1-W$6*W$7*U)*(1-(W$7*Uo-W$6*W$7*U)*D)</f>
        <v>9.6378247797777128</v>
      </c>
      <c r="Y87" s="3">
        <f ca="1">X86*So*(1-X$6*X$7*U)*(1-(X$7*Uo-X$6*X$7*U)*D)</f>
        <v>7.779275868905744</v>
      </c>
      <c r="Z87" s="3">
        <f ca="1">Y86*So*(1-Y$6*Y$7*U)*(1-(Y$7*Uo-Y$6*Y$7*U)*D)</f>
        <v>6.2830075147633577</v>
      </c>
      <c r="AA87" s="3">
        <f ca="1">Z86*So*(1-Z$6*Z$7*U)*(1-(Z$7*Uo-Z$6*Z$7*U)*D)</f>
        <v>5.0768847998302205</v>
      </c>
      <c r="AB87" s="3">
        <f ca="1">AA86*So*(1-AA$6*AA$7*U)*(1-(AA$7*Uo-AA$6*AA$7*U)*D)</f>
        <v>4.1037576113925773</v>
      </c>
      <c r="AC87" s="3">
        <f ca="1">AB86*So*(1-AB$6*AB$7*U)*(1-(AB$7*Uo-AB$6*AB$7*U)*D)</f>
        <v>3.3180863491229813</v>
      </c>
      <c r="AD87" s="3">
        <f ca="1">AC86*So*(1-AC$6*AC$7*U)*(1-(AC$7*Uo-AC$6*AC$7*U)*D)</f>
        <v>2.6834374393340155</v>
      </c>
      <c r="AE87" s="3">
        <f ca="1">AD86*So*(1-AD$6*AD$7*U)*(1-(AD$7*Uo-AD$6*AD$7*U)*D)</f>
        <v>2.1705798142815724</v>
      </c>
      <c r="AF87" s="3">
        <f ca="1">AE86*So*(1-AE$6*AE$7*U)*(1-(AE$7*Uo-AE$6*AE$7*U)*D)</f>
        <v>1.7560134244134735</v>
      </c>
      <c r="AG87" s="3">
        <f ca="1">AF86*So*(1-AF$6*AF$7*U)*(1-(AF$7*Uo-AF$6*AF$7*U)*D)</f>
        <v>1.4208176682122853</v>
      </c>
      <c r="AH87" s="3">
        <f ca="1">AG86*So*(1-AG$6*AG$7*U)*(1-(AG$7*Uo-AG$6*AG$7*U)*D)</f>
        <v>1.149742008597447</v>
      </c>
      <c r="AI87" s="3">
        <f ca="1">AH86*So*(1-AH$6*AH$7*U)*(1-(AH$7*Uo-AH$6*AH$7*U)*D)</f>
        <v>0.93048404659801198</v>
      </c>
      <c r="AJ87" s="3">
        <f ca="1">AI86*So*(1-AI$6*AI$7*U)*(1-(AI$7*Uo-AI$6*AI$7*U)*D)</f>
        <v>0.75311312252404305</v>
      </c>
      <c r="AK87" s="3">
        <f ca="1">AJ86*So*(1-AJ$6*AJ$7*U)*(1-(AJ$7*Uo-AJ$6*AJ$7*U)*D)</f>
        <v>0.6096092043610597</v>
      </c>
      <c r="AL87" s="3">
        <f ca="1">AK86*So*(1-AK$6*AK$7*U)*(1-(AK$7*Uo-AK$6*AK$7*U)*D)</f>
        <v>0.49349262246877218</v>
      </c>
      <c r="AM87" s="3">
        <f ca="1">AL86*So*(1-AL$6*AL$7*U)*(1-(AL$7*Uo-AL$6*AL$7*U)*D)</f>
        <v>0.39952628356279035</v>
      </c>
      <c r="AN87" s="3">
        <f ca="1">AM86*So*(1-AM$6*AM$7*U)*(1-(AM$7*Uo-AM$6*AM$7*U)*D)</f>
        <v>0.32347744798462447</v>
      </c>
      <c r="AO87" s="14">
        <f ca="1">SUMPRODUCT(F87:AN87, fec)</f>
        <v>3574.4191720618728</v>
      </c>
      <c r="AP87" s="15">
        <f ca="1">SUMPRODUCT(F87:AN87, fec)/SUMPRODUCT($F$19:$AN$19, fec)</f>
        <v>0.26242460356948832</v>
      </c>
      <c r="AQ87" s="14">
        <f ca="1">SUMPRODUCT(F87:AN87,Vul_Ret,Vul_Cap)</f>
        <v>985.85916396670461</v>
      </c>
      <c r="AR87" s="12">
        <f ca="1">AQ87*U</f>
        <v>197.17183279334094</v>
      </c>
      <c r="AS87" s="14">
        <f ca="1">SUMPRODUCT(F87:AN87,Vul_Ret,Vul_Cap,Wt)</f>
        <v>2224.249323646085</v>
      </c>
      <c r="AT87" s="12">
        <f ca="1">AS87*U</f>
        <v>444.84986472921702</v>
      </c>
      <c r="AU87" s="12">
        <f ca="1">SUMPRODUCT(F87:AN87, Vul_Cap,trophyvul)*Uo</f>
        <v>64.492979675114327</v>
      </c>
    </row>
    <row r="88" spans="4:48" x14ac:dyDescent="0.15">
      <c r="D88" s="3">
        <v>2069</v>
      </c>
      <c r="E88" s="2">
        <f ca="1">EXP((_xlfn.NORM.INV(RAND(),0,sig_rec))-0.5*sig_rec*sig_rec)</f>
        <v>0.99999999623383984</v>
      </c>
      <c r="F88" s="3">
        <f ca="1">bha*AO87/(1+bhb*AO87)*E88</f>
        <v>864.94306233267207</v>
      </c>
      <c r="G88" s="3">
        <f ca="1">F87*So*(1-F$6*F$7*U)*(1-(F$7*Uo-F$6*F$7*U)*D)</f>
        <v>733.35854469921014</v>
      </c>
      <c r="H88" s="3">
        <f ca="1">G87*So*(1-G$6*G$7*U)*(1-(G$7*Uo-G$6*G$7*U)*D)</f>
        <v>621.38768429134086</v>
      </c>
      <c r="I88" s="3">
        <f ca="1">H87*So*(1-H$6*H$7*U)*(1-(H$7*Uo-H$6*H$7*U)*D)</f>
        <v>522.49168859475708</v>
      </c>
      <c r="J88" s="3">
        <f ca="1">I87*So*(1-I$6*I$7*U)*(1-(I$7*Uo-I$6*I$7*U)*D)</f>
        <v>417.24780272177532</v>
      </c>
      <c r="K88" s="3">
        <f ca="1">J87*So*(1-J$6*J$7*U)*(1-(J$7*Uo-J$6*J$7*U)*D)</f>
        <v>302.5142318317134</v>
      </c>
      <c r="L88" s="3">
        <f ca="1">K87*So*(1-K$6*K$7*U)*(1-(K$7*Uo-K$6*K$7*U)*D)</f>
        <v>210.15006284169627</v>
      </c>
      <c r="M88" s="3">
        <f ca="1">L87*So*(1-L$6*L$7*U)*(1-(L$7*Uo-L$6*L$7*U)*D)</f>
        <v>146.84037235165854</v>
      </c>
      <c r="N88" s="3">
        <f ca="1">M87*So*(1-M$6*M$7*U)*(1-(M$7*Uo-M$6*M$7*U)*D)</f>
        <v>105.27926274965282</v>
      </c>
      <c r="O88" s="3">
        <f ca="1">N87*So*(1-N$6*N$7*U)*(1-(N$7*Uo-N$6*N$7*U)*D)</f>
        <v>77.879560670303022</v>
      </c>
      <c r="P88" s="3">
        <f ca="1">O87*So*(1-O$6*O$7*U)*(1-(O$7*Uo-O$6*O$7*U)*D)</f>
        <v>59.235891101403666</v>
      </c>
      <c r="Q88" s="3">
        <f ca="1">P87*So*(1-P$6*P$7*U)*(1-(P$7*Uo-P$6*P$7*U)*D)</f>
        <v>45.996765136879937</v>
      </c>
      <c r="R88" s="3">
        <f ca="1">Q87*So*(1-Q$6*Q$7*U)*(1-(Q$7*Uo-Q$6*Q$7*U)*D)</f>
        <v>36.21796444144038</v>
      </c>
      <c r="S88" s="3">
        <f ca="1">R87*So*(1-R$6*R$7*U)*(1-(R$7*Uo-R$6*R$7*U)*D)</f>
        <v>28.776408715511941</v>
      </c>
      <c r="T88" s="3">
        <f ca="1">S87*So*(1-S$6*S$7*U)*(1-(S$7*Uo-S$6*S$7*U)*D)</f>
        <v>22.996598594487232</v>
      </c>
      <c r="U88" s="3">
        <f ca="1">T87*So*(1-T$6*T$7*U)*(1-(T$7*Uo-T$6*T$7*U)*D)</f>
        <v>18.446906852491217</v>
      </c>
      <c r="V88" s="3">
        <f ca="1">U87*So*(1-U$6*U$7*U)*(1-(U$7*Uo-U$6*U$7*U)*D)</f>
        <v>14.834257491438702</v>
      </c>
      <c r="W88" s="3">
        <f ca="1">V87*So*(1-V$6*V$7*U)*(1-(V$7*Uo-V$6*V$7*U)*D)</f>
        <v>11.949314012151898</v>
      </c>
      <c r="X88" s="3">
        <f ca="1">W87*So*(1-W$6*W$7*U)*(1-(W$7*Uo-W$6*W$7*U)*D)</f>
        <v>9.6367813448609319</v>
      </c>
      <c r="Y88" s="3">
        <f ca="1">X87*So*(1-X$6*X$7*U)*(1-(X$7*Uo-X$6*X$7*U)*D)</f>
        <v>7.7783344305038149</v>
      </c>
      <c r="Z88" s="3">
        <f ca="1">Y87*So*(1-Y$6*Y$7*U)*(1-(Y$7*Uo-Y$6*Y$7*U)*D)</f>
        <v>6.2821579943036427</v>
      </c>
      <c r="AA88" s="3">
        <f ca="1">Z87*So*(1-Z$6*Z$7*U)*(1-(Z$7*Uo-Z$6*Z$7*U)*D)</f>
        <v>5.0761177510267927</v>
      </c>
      <c r="AB88" s="3">
        <f ca="1">AA87*So*(1-AA$6*AA$7*U)*(1-(AA$7*Uo-AA$6*AA$7*U)*D)</f>
        <v>4.1030649365828387</v>
      </c>
      <c r="AC88" s="3">
        <f ca="1">AB87*So*(1-AB$6*AB$7*U)*(1-(AB$7*Uo-AB$6*AB$7*U)*D)</f>
        <v>3.3174608401196406</v>
      </c>
      <c r="AD88" s="3">
        <f ca="1">AC87*So*(1-AC$6*AC$7*U)*(1-(AC$7*Uo-AC$6*AC$7*U)*D)</f>
        <v>2.6828726791488027</v>
      </c>
      <c r="AE88" s="3">
        <f ca="1">AD87*So*(1-AD$6*AD$7*U)*(1-(AD$7*Uo-AD$6*AD$7*U)*D)</f>
        <v>2.1700701570779657</v>
      </c>
      <c r="AF88" s="3">
        <f ca="1">AE87*So*(1-AE$6*AE$7*U)*(1-(AE$7*Uo-AE$6*AE$7*U)*D)</f>
        <v>1.7555538149785355</v>
      </c>
      <c r="AG88" s="3">
        <f ca="1">AF87*So*(1-AF$6*AF$7*U)*(1-(AF$7*Uo-AF$6*AF$7*U)*D)</f>
        <v>1.4204034687134188</v>
      </c>
      <c r="AH88" s="3">
        <f ca="1">AG87*So*(1-AG$6*AG$7*U)*(1-(AG$7*Uo-AG$6*AG$7*U)*D)</f>
        <v>1.1493691635732759</v>
      </c>
      <c r="AI88" s="3">
        <f ca="1">AH87*So*(1-AH$6*AH$7*U)*(1-(AH$7*Uo-AH$6*AH$7*U)*D)</f>
        <v>0.93014883781418611</v>
      </c>
      <c r="AJ88" s="3">
        <f ca="1">AI87*So*(1-AI$6*AI$7*U)*(1-(AI$7*Uo-AI$6*AI$7*U)*D)</f>
        <v>0.75281231723825448</v>
      </c>
      <c r="AK88" s="3">
        <f ca="1">AJ87*So*(1-AJ$6*AJ$7*U)*(1-(AJ$7*Uo-AJ$6*AJ$7*U)*D)</f>
        <v>0.6093399128027166</v>
      </c>
      <c r="AL88" s="3">
        <f ca="1">AK87*So*(1-AK$6*AK$7*U)*(1-(AK$7*Uo-AK$6*AK$7*U)*D)</f>
        <v>0.49325241499128325</v>
      </c>
      <c r="AM88" s="3">
        <f ca="1">AL87*So*(1-AL$6*AL$7*U)*(1-(AL$7*Uo-AL$6*AL$7*U)*D)</f>
        <v>0.3993134472681128</v>
      </c>
      <c r="AN88" s="3">
        <f ca="1">AM87*So*(1-AM$6*AM$7*U)*(1-(AM$7*Uo-AM$6*AM$7*U)*D)</f>
        <v>0.32328975633494939</v>
      </c>
      <c r="AO88" s="14">
        <f ca="1">SUMPRODUCT(F88:AN88, fec)</f>
        <v>3574.1540211045126</v>
      </c>
      <c r="AP88" s="15">
        <f ca="1">SUMPRODUCT(F88:AN88, fec)/SUMPRODUCT($F$19:$AN$19, fec)</f>
        <v>0.26240513687251688</v>
      </c>
      <c r="AQ88" s="14">
        <f ca="1">SUMPRODUCT(F88:AN88,Vul_Ret,Vul_Cap)</f>
        <v>985.83187254425013</v>
      </c>
      <c r="AR88" s="12">
        <f ca="1">AQ88*U</f>
        <v>197.16637450885003</v>
      </c>
      <c r="AS88" s="14">
        <f ca="1">SUMPRODUCT(F88:AN88,Vul_Ret,Vul_Cap,Wt)</f>
        <v>2224.1779143807826</v>
      </c>
      <c r="AT88" s="12">
        <f ca="1">AS88*U</f>
        <v>444.83558287615654</v>
      </c>
      <c r="AU88" s="12">
        <f ca="1">SUMPRODUCT(F88:AN88, Vul_Cap,trophyvul)*Uo</f>
        <v>64.487922910881835</v>
      </c>
    </row>
    <row r="89" spans="4:48" x14ac:dyDescent="0.15">
      <c r="D89" s="3">
        <v>2070</v>
      </c>
      <c r="E89" s="2">
        <f ca="1">EXP((_xlfn.NORM.INV(RAND(),0,sig_rec))-0.5*sig_rec*sig_rec)</f>
        <v>1.0000000019665092</v>
      </c>
      <c r="F89" s="3">
        <f ca="1">bha*AO88/(1+bhb*AO88)*E89</f>
        <v>864.93131799024388</v>
      </c>
      <c r="G89" s="3">
        <f ca="1">F88*So*(1-F$6*F$7*U)*(1-(F$7*Uo-F$6*F$7*U)*D)</f>
        <v>733.34743473825051</v>
      </c>
      <c r="H89" s="3">
        <f ca="1">G88*So*(1-G$6*G$7*U)*(1-(G$7*Uo-G$6*G$7*U)*D)</f>
        <v>621.37719901932508</v>
      </c>
      <c r="I89" s="3">
        <f ca="1">H88*So*(1-H$6*H$7*U)*(1-(H$7*Uo-H$6*H$7*U)*D)</f>
        <v>522.48188371317713</v>
      </c>
      <c r="J89" s="3">
        <f ca="1">I88*So*(1-I$6*I$7*U)*(1-(I$7*Uo-I$6*I$7*U)*D)</f>
        <v>417.23907274991268</v>
      </c>
      <c r="K89" s="3">
        <f ca="1">J88*So*(1-J$6*J$7*U)*(1-(J$7*Uo-J$6*J$7*U)*D)</f>
        <v>302.50717878048255</v>
      </c>
      <c r="L89" s="3">
        <f ca="1">K88*So*(1-K$6*K$7*U)*(1-(K$7*Uo-K$6*K$7*U)*D)</f>
        <v>210.14460856323083</v>
      </c>
      <c r="M89" s="3">
        <f ca="1">L88*So*(1-L$6*L$7*U)*(1-(L$7*Uo-L$6*L$7*U)*D)</f>
        <v>146.83612161581635</v>
      </c>
      <c r="N89" s="3">
        <f ca="1">M88*So*(1-M$6*M$7*U)*(1-(M$7*Uo-M$6*M$7*U)*D)</f>
        <v>105.27586358272401</v>
      </c>
      <c r="O89" s="3">
        <f ca="1">N88*So*(1-N$6*N$7*U)*(1-(N$7*Uo-N$6*N$7*U)*D)</f>
        <v>77.876756279951664</v>
      </c>
      <c r="P89" s="3">
        <f ca="1">O88*So*(1-O$6*O$7*U)*(1-(O$7*Uo-O$6*O$7*U)*D)</f>
        <v>59.233511903765979</v>
      </c>
      <c r="Q89" s="3">
        <f ca="1">P88*So*(1-P$6*P$7*U)*(1-(P$7*Uo-P$6*P$7*U)*D)</f>
        <v>45.994703133312981</v>
      </c>
      <c r="R89" s="3">
        <f ca="1">Q88*So*(1-Q$6*Q$7*U)*(1-(Q$7*Uo-Q$6*Q$7*U)*D)</f>
        <v>36.216152517265712</v>
      </c>
      <c r="S89" s="3">
        <f ca="1">R88*So*(1-R$6*R$7*U)*(1-(R$7*Uo-R$6*R$7*U)*D)</f>
        <v>28.774802691903503</v>
      </c>
      <c r="T89" s="3">
        <f ca="1">S88*So*(1-S$6*S$7*U)*(1-(S$7*Uo-S$6*S$7*U)*D)</f>
        <v>22.995165333302161</v>
      </c>
      <c r="U89" s="3">
        <f ca="1">T88*So*(1-T$6*T$7*U)*(1-(T$7*Uo-T$6*T$7*U)*D)</f>
        <v>18.445623670220289</v>
      </c>
      <c r="V89" s="3">
        <f ca="1">U88*So*(1-U$6*U$7*U)*(1-(U$7*Uo-U$6*U$7*U)*D)</f>
        <v>14.833104828123863</v>
      </c>
      <c r="W89" s="3">
        <f ca="1">V88*So*(1-V$6*V$7*U)*(1-(V$7*Uo-V$6*V$7*U)*D)</f>
        <v>11.948277382405717</v>
      </c>
      <c r="X89" s="3">
        <f ca="1">W88*So*(1-W$6*W$7*U)*(1-(W$7*Uo-W$6*W$7*U)*D)</f>
        <v>9.6358470476489355</v>
      </c>
      <c r="Y89" s="3">
        <f ca="1">X88*So*(1-X$6*X$7*U)*(1-(X$7*Uo-X$6*X$7*U)*D)</f>
        <v>7.7774923125026447</v>
      </c>
      <c r="Z89" s="3">
        <f ca="1">Y88*So*(1-Y$6*Y$7*U)*(1-(Y$7*Uo-Y$6*Y$7*U)*D)</f>
        <v>6.2813977352663635</v>
      </c>
      <c r="AA89" s="3">
        <f ca="1">Z88*So*(1-Z$6*Z$7*U)*(1-(Z$7*Uo-Z$6*Z$7*U)*D)</f>
        <v>5.0754314131742131</v>
      </c>
      <c r="AB89" s="3">
        <f ca="1">AA88*So*(1-AA$6*AA$7*U)*(1-(AA$7*Uo-AA$6*AA$7*U)*D)</f>
        <v>4.1024450188234098</v>
      </c>
      <c r="AC89" s="3">
        <f ca="1">AB88*So*(1-AB$6*AB$7*U)*(1-(AB$7*Uo-AB$6*AB$7*U)*D)</f>
        <v>3.3169008846413086</v>
      </c>
      <c r="AD89" s="3">
        <f ca="1">AC88*So*(1-AC$6*AC$7*U)*(1-(AC$7*Uo-AC$6*AC$7*U)*D)</f>
        <v>2.6823669174418874</v>
      </c>
      <c r="AE89" s="3">
        <f ca="1">AD88*So*(1-AD$6*AD$7*U)*(1-(AD$7*Uo-AD$6*AD$7*U)*D)</f>
        <v>2.1696134409250671</v>
      </c>
      <c r="AF89" s="3">
        <f ca="1">AE88*So*(1-AE$6*AE$7*U)*(1-(AE$7*Uo-AE$6*AE$7*U)*D)</f>
        <v>1.7551416068476777</v>
      </c>
      <c r="AG89" s="3">
        <f ca="1">AF88*So*(1-AF$6*AF$7*U)*(1-(AF$7*Uo-AF$6*AF$7*U)*D)</f>
        <v>1.4200317000090552</v>
      </c>
      <c r="AH89" s="3">
        <f ca="1">AG88*So*(1-AG$6*AG$7*U)*(1-(AG$7*Uo-AG$6*AG$7*U)*D)</f>
        <v>1.1490340972644766</v>
      </c>
      <c r="AI89" s="3">
        <f ca="1">AH88*So*(1-AH$6*AH$7*U)*(1-(AH$7*Uo-AH$6*AH$7*U)*D)</f>
        <v>0.92984720374034657</v>
      </c>
      <c r="AJ89" s="3">
        <f ca="1">AI88*So*(1-AI$6*AI$7*U)*(1-(AI$7*Uo-AI$6*AI$7*U)*D)</f>
        <v>0.75254111505887999</v>
      </c>
      <c r="AK89" s="3">
        <f ca="1">AJ88*So*(1-AJ$6*AJ$7*U)*(1-(AJ$7*Uo-AJ$6*AJ$7*U)*D)</f>
        <v>0.60909653280955078</v>
      </c>
      <c r="AL89" s="3">
        <f ca="1">AK88*So*(1-AK$6*AK$7*U)*(1-(AK$7*Uo-AK$6*AK$7*U)*D)</f>
        <v>0.49303452341330295</v>
      </c>
      <c r="AM89" s="3">
        <f ca="1">AL88*So*(1-AL$6*AL$7*U)*(1-(AL$7*Uo-AL$6*AL$7*U)*D)</f>
        <v>0.39911908149337061</v>
      </c>
      <c r="AN89" s="3">
        <f ca="1">AM88*So*(1-AM$6*AM$7*U)*(1-(AM$7*Uo-AM$6*AM$7*U)*D)</f>
        <v>0.32311753288764089</v>
      </c>
      <c r="AO89" s="14">
        <f ca="1">SUMPRODUCT(F89:AN89, fec)</f>
        <v>3573.9162393788115</v>
      </c>
      <c r="AP89" s="15">
        <f ca="1">SUMPRODUCT(F89:AN89, fec)/SUMPRODUCT($F$19:$AN$19, fec)</f>
        <v>0.26238767955369124</v>
      </c>
      <c r="AQ89" s="14">
        <f ca="1">SUMPRODUCT(F89:AN89,Vul_Ret,Vul_Cap)</f>
        <v>985.80738828331585</v>
      </c>
      <c r="AR89" s="12">
        <f ca="1">AQ89*U</f>
        <v>197.16147765666318</v>
      </c>
      <c r="AS89" s="14">
        <f ca="1">SUMPRODUCT(F89:AN89,Vul_Ret,Vul_Cap,Wt)</f>
        <v>2224.1138728870765</v>
      </c>
      <c r="AT89" s="12">
        <f ca="1">AS89*U</f>
        <v>444.82277457741532</v>
      </c>
      <c r="AU89" s="12">
        <f ca="1">SUMPRODUCT(F89:AN89, Vul_Cap,trophyvul)*Uo</f>
        <v>64.483388858424078</v>
      </c>
    </row>
    <row r="90" spans="4:48" x14ac:dyDescent="0.15">
      <c r="D90" s="3">
        <v>2071</v>
      </c>
      <c r="E90" s="2">
        <f ca="1">EXP((_xlfn.NORM.INV(RAND(),0,sig_rec))-0.5*sig_rec*sig_rec)</f>
        <v>1.0000000135290659</v>
      </c>
      <c r="F90" s="3">
        <f ca="1">bha*AO89/(1+bhb*AO89)*E90</f>
        <v>864.92079025721625</v>
      </c>
      <c r="G90" s="3">
        <f ca="1">F89*So*(1-F$6*F$7*U)*(1-(F$7*Uo-F$6*F$7*U)*D)</f>
        <v>733.3374772233949</v>
      </c>
      <c r="H90" s="3">
        <f ca="1">G89*So*(1-G$6*G$7*U)*(1-(G$7*Uo-G$6*G$7*U)*D)</f>
        <v>621.36778551146836</v>
      </c>
      <c r="I90" s="3">
        <f ca="1">H89*So*(1-H$6*H$7*U)*(1-(H$7*Uo-H$6*H$7*U)*D)</f>
        <v>522.47306737385713</v>
      </c>
      <c r="J90" s="3">
        <f ca="1">I89*So*(1-I$6*I$7*U)*(1-(I$7*Uo-I$6*I$7*U)*D)</f>
        <v>417.23124299914696</v>
      </c>
      <c r="K90" s="3">
        <f ca="1">J89*So*(1-J$6*J$7*U)*(1-(J$7*Uo-J$6*J$7*U)*D)</f>
        <v>302.50084949811907</v>
      </c>
      <c r="L90" s="3">
        <f ca="1">K89*So*(1-K$6*K$7*U)*(1-(K$7*Uo-K$6*K$7*U)*D)</f>
        <v>210.13970908897758</v>
      </c>
      <c r="M90" s="3">
        <f ca="1">L89*So*(1-L$6*L$7*U)*(1-(L$7*Uo-L$6*L$7*U)*D)</f>
        <v>146.83231060055778</v>
      </c>
      <c r="N90" s="3">
        <f ca="1">M89*So*(1-M$6*M$7*U)*(1-(M$7*Uo-M$6*M$7*U)*D)</f>
        <v>105.27281605649208</v>
      </c>
      <c r="O90" s="3">
        <f ca="1">N89*So*(1-N$6*N$7*U)*(1-(N$7*Uo-N$6*N$7*U)*D)</f>
        <v>77.874241861750448</v>
      </c>
      <c r="P90" s="3">
        <f ca="1">O89*So*(1-O$6*O$7*U)*(1-(O$7*Uo-O$6*O$7*U)*D)</f>
        <v>59.231378945030343</v>
      </c>
      <c r="Q90" s="3">
        <f ca="1">P89*So*(1-P$6*P$7*U)*(1-(P$7*Uo-P$6*P$7*U)*D)</f>
        <v>45.99285576532364</v>
      </c>
      <c r="R90" s="3">
        <f ca="1">Q89*So*(1-Q$6*Q$7*U)*(1-(Q$7*Uo-Q$6*Q$7*U)*D)</f>
        <v>36.2145289718827</v>
      </c>
      <c r="S90" s="3">
        <f ca="1">R89*So*(1-R$6*R$7*U)*(1-(R$7*Uo-R$6*R$7*U)*D)</f>
        <v>28.773363136660052</v>
      </c>
      <c r="T90" s="3">
        <f ca="1">S89*So*(1-S$6*S$7*U)*(1-(S$7*Uo-S$6*S$7*U)*D)</f>
        <v>22.993881963345526</v>
      </c>
      <c r="U90" s="3">
        <f ca="1">T89*So*(1-T$6*T$7*U)*(1-(T$7*Uo-T$6*T$7*U)*D)</f>
        <v>18.444474048186734</v>
      </c>
      <c r="V90" s="3">
        <f ca="1">U89*So*(1-U$6*U$7*U)*(1-(U$7*Uo-U$6*U$7*U)*D)</f>
        <v>14.832073024944584</v>
      </c>
      <c r="W90" s="3">
        <f ca="1">V89*So*(1-V$6*V$7*U)*(1-(V$7*Uo-V$6*V$7*U)*D)</f>
        <v>11.947348967820615</v>
      </c>
      <c r="X90" s="3">
        <f ca="1">W89*So*(1-W$6*W$7*U)*(1-(W$7*Uo-W$6*W$7*U)*D)</f>
        <v>9.6350111163419925</v>
      </c>
      <c r="Y90" s="3">
        <f ca="1">X89*So*(1-X$6*X$7*U)*(1-(X$7*Uo-X$6*X$7*U)*D)</f>
        <v>7.776738275534921</v>
      </c>
      <c r="Z90" s="3">
        <f ca="1">Y89*So*(1-Y$6*Y$7*U)*(1-(Y$7*Uo-Y$6*Y$7*U)*D)</f>
        <v>6.2807176824668032</v>
      </c>
      <c r="AA90" s="3">
        <f ca="1">Z89*So*(1-Z$6*Z$7*U)*(1-(Z$7*Uo-Z$6*Z$7*U)*D)</f>
        <v>5.0748171907042519</v>
      </c>
      <c r="AB90" s="3">
        <f ca="1">AA89*So*(1-AA$6*AA$7*U)*(1-(AA$7*Uo-AA$6*AA$7*U)*D)</f>
        <v>4.1018903304882199</v>
      </c>
      <c r="AC90" s="3">
        <f ca="1">AB89*So*(1-AB$6*AB$7*U)*(1-(AB$7*Uo-AB$6*AB$7*U)*D)</f>
        <v>3.3163997456643646</v>
      </c>
      <c r="AD90" s="3">
        <f ca="1">AC89*So*(1-AC$6*AC$7*U)*(1-(AC$7*Uo-AC$6*AC$7*U)*D)</f>
        <v>2.6819141597085778</v>
      </c>
      <c r="AE90" s="3">
        <f ca="1">AD89*So*(1-AD$6*AD$7*U)*(1-(AD$7*Uo-AD$6*AD$7*U)*D)</f>
        <v>2.1692044362765213</v>
      </c>
      <c r="AF90" s="3">
        <f ca="1">AE89*So*(1-AE$6*AE$7*U)*(1-(AE$7*Uo-AE$6*AE$7*U)*D)</f>
        <v>1.7547722171669538</v>
      </c>
      <c r="AG90" s="3">
        <f ca="1">AF89*So*(1-AF$6*AF$7*U)*(1-(AF$7*Uo-AF$6*AF$7*U)*D)</f>
        <v>1.4196982732534493</v>
      </c>
      <c r="AH90" s="3">
        <f ca="1">AG89*So*(1-AG$6*AG$7*U)*(1-(AG$7*Uo-AG$6*AG$7*U)*D)</f>
        <v>1.1487333553083923</v>
      </c>
      <c r="AI90" s="3">
        <f ca="1">AH89*So*(1-AH$6*AH$7*U)*(1-(AH$7*Uo-AH$6*AH$7*U)*D)</f>
        <v>0.92957613289541818</v>
      </c>
      <c r="AJ90" s="3">
        <f ca="1">AI89*So*(1-AI$6*AI$7*U)*(1-(AI$7*Uo-AI$6*AI$7*U)*D)</f>
        <v>0.752297076650145</v>
      </c>
      <c r="AK90" s="3">
        <f ca="1">AJ89*So*(1-AJ$6*AJ$7*U)*(1-(AJ$7*Uo-AJ$6*AJ$7*U)*D)</f>
        <v>0.6088771045359096</v>
      </c>
      <c r="AL90" s="3">
        <f ca="1">AK89*So*(1-AK$6*AK$7*U)*(1-(AK$7*Uo-AK$6*AK$7*U)*D)</f>
        <v>0.49283759763112844</v>
      </c>
      <c r="AM90" s="3">
        <f ca="1">AL89*So*(1-AL$6*AL$7*U)*(1-(AL$7*Uo-AL$6*AL$7*U)*D)</f>
        <v>0.39894277280470419</v>
      </c>
      <c r="AN90" s="3">
        <f ca="1">AM89*So*(1-AM$6*AM$7*U)*(1-(AM$7*Uo-AM$6*AM$7*U)*D)</f>
        <v>0.32296025546550011</v>
      </c>
      <c r="AO90" s="14">
        <f ca="1">SUMPRODUCT(F90:AN90, fec)</f>
        <v>3573.7030573086972</v>
      </c>
      <c r="AP90" s="15">
        <f ca="1">SUMPRODUCT(F90:AN90, fec)/SUMPRODUCT($F$19:$AN$19, fec)</f>
        <v>0.26237202827790496</v>
      </c>
      <c r="AQ90" s="14">
        <f ca="1">SUMPRODUCT(F90:AN90,Vul_Ret,Vul_Cap)</f>
        <v>985.78541858335632</v>
      </c>
      <c r="AR90" s="12">
        <f ca="1">AQ90*U</f>
        <v>197.15708371667128</v>
      </c>
      <c r="AS90" s="14">
        <f ca="1">SUMPRODUCT(F90:AN90,Vul_Ret,Vul_Cap,Wt)</f>
        <v>2224.0564275718525</v>
      </c>
      <c r="AT90" s="12">
        <f ca="1">AS90*U</f>
        <v>444.81128551437052</v>
      </c>
      <c r="AU90" s="12">
        <f ca="1">SUMPRODUCT(F90:AN90, Vul_Cap,trophyvul)*Uo</f>
        <v>64.479324492604846</v>
      </c>
    </row>
    <row r="91" spans="4:48" x14ac:dyDescent="0.15">
      <c r="D91" s="3">
        <v>2072</v>
      </c>
      <c r="E91" s="2">
        <f ca="1">EXP((_xlfn.NORM.INV(RAND(),0,sig_rec))-0.5*sig_rec*sig_rec)</f>
        <v>0.99999998446215377</v>
      </c>
      <c r="F91" s="3">
        <f ca="1">bha*AO90/(1+bhb*AO90)*E91</f>
        <v>864.91131658813595</v>
      </c>
      <c r="G91" s="3">
        <f ca="1">F90*So*(1-F$6*F$7*U)*(1-(F$7*Uo-F$6*F$7*U)*D)</f>
        <v>733.32855121849855</v>
      </c>
      <c r="H91" s="3">
        <f ca="1">G90*So*(1-G$6*G$7*U)*(1-(G$7*Uo-G$6*G$7*U)*D)</f>
        <v>621.35934847513067</v>
      </c>
      <c r="I91" s="3">
        <f ca="1">H90*So*(1-H$6*H$7*U)*(1-(H$7*Uo-H$6*H$7*U)*D)</f>
        <v>522.46515220681783</v>
      </c>
      <c r="J91" s="3">
        <f ca="1">I90*So*(1-I$6*I$7*U)*(1-(I$7*Uo-I$6*I$7*U)*D)</f>
        <v>417.22420265511232</v>
      </c>
      <c r="K91" s="3">
        <f ca="1">J90*So*(1-J$6*J$7*U)*(1-(J$7*Uo-J$6*J$7*U)*D)</f>
        <v>302.49517288149156</v>
      </c>
      <c r="L91" s="3">
        <f ca="1">K90*So*(1-K$6*K$7*U)*(1-(K$7*Uo-K$6*K$7*U)*D)</f>
        <v>210.13531238817873</v>
      </c>
      <c r="M91" s="3">
        <f ca="1">L90*So*(1-L$6*L$7*U)*(1-(L$7*Uo-L$6*L$7*U)*D)</f>
        <v>146.82888723828239</v>
      </c>
      <c r="N91" s="3">
        <f ca="1">M90*So*(1-M$6*M$7*U)*(1-(M$7*Uo-M$6*M$7*U)*D)</f>
        <v>105.27008378391577</v>
      </c>
      <c r="O91" s="3">
        <f ca="1">N90*So*(1-N$6*N$7*U)*(1-(N$7*Uo-N$6*N$7*U)*D)</f>
        <v>77.871987557802797</v>
      </c>
      <c r="P91" s="3">
        <f ca="1">O90*So*(1-O$6*O$7*U)*(1-(O$7*Uo-O$6*O$7*U)*D)</f>
        <v>59.229466532849656</v>
      </c>
      <c r="Q91" s="3">
        <f ca="1">P90*So*(1-P$6*P$7*U)*(1-(P$7*Uo-P$6*P$7*U)*D)</f>
        <v>45.991199593667957</v>
      </c>
      <c r="R91" s="3">
        <f ca="1">Q90*So*(1-Q$6*Q$7*U)*(1-(Q$7*Uo-Q$6*Q$7*U)*D)</f>
        <v>36.213074422619108</v>
      </c>
      <c r="S91" s="3">
        <f ca="1">R90*So*(1-R$6*R$7*U)*(1-(R$7*Uo-R$6*R$7*U)*D)</f>
        <v>28.772073246441813</v>
      </c>
      <c r="T91" s="3">
        <f ca="1">S90*So*(1-S$6*S$7*U)*(1-(S$7*Uo-S$6*S$7*U)*D)</f>
        <v>22.992731617895657</v>
      </c>
      <c r="U91" s="3">
        <f ca="1">T90*So*(1-T$6*T$7*U)*(1-(T$7*Uo-T$6*T$7*U)*D)</f>
        <v>18.443444654246044</v>
      </c>
      <c r="V91" s="3">
        <f ca="1">U90*So*(1-U$6*U$7*U)*(1-(U$7*Uo-U$6*U$7*U)*D)</f>
        <v>14.831148617168648</v>
      </c>
      <c r="W91" s="3">
        <f ca="1">V90*So*(1-V$6*V$7*U)*(1-(V$7*Uo-V$6*V$7*U)*D)</f>
        <v>11.946517900232823</v>
      </c>
      <c r="X91" s="3">
        <f ca="1">W90*So*(1-W$6*W$7*U)*(1-(W$7*Uo-W$6*W$7*U)*D)</f>
        <v>9.634262449018518</v>
      </c>
      <c r="Y91" s="3">
        <f ca="1">X90*So*(1-X$6*X$7*U)*(1-(X$7*Uo-X$6*X$7*U)*D)</f>
        <v>7.7760636260766773</v>
      </c>
      <c r="Z91" s="3">
        <f ca="1">Y90*So*(1-Y$6*Y$7*U)*(1-(Y$7*Uo-Y$6*Y$7*U)*D)</f>
        <v>6.2801087595484484</v>
      </c>
      <c r="AA91" s="3">
        <f ca="1">Z90*So*(1-Z$6*Z$7*U)*(1-(Z$7*Uo-Z$6*Z$7*U)*D)</f>
        <v>5.0742677678236685</v>
      </c>
      <c r="AB91" s="3">
        <f ca="1">AA90*So*(1-AA$6*AA$7*U)*(1-(AA$7*Uo-AA$6*AA$7*U)*D)</f>
        <v>4.1013939247632276</v>
      </c>
      <c r="AC91" s="3">
        <f ca="1">AB90*So*(1-AB$6*AB$7*U)*(1-(AB$7*Uo-AB$6*AB$7*U)*D)</f>
        <v>3.3159513378867334</v>
      </c>
      <c r="AD91" s="3">
        <f ca="1">AC90*So*(1-AC$6*AC$7*U)*(1-(AC$7*Uo-AC$6*AC$7*U)*D)</f>
        <v>2.6815089586594683</v>
      </c>
      <c r="AE91" s="3">
        <f ca="1">AD90*So*(1-AD$6*AD$7*U)*(1-(AD$7*Uo-AD$6*AD$7*U)*D)</f>
        <v>2.1688382954337948</v>
      </c>
      <c r="AF91" s="3">
        <f ca="1">AE90*So*(1-AE$6*AE$7*U)*(1-(AE$7*Uo-AE$6*AE$7*U)*D)</f>
        <v>1.7544414163061079</v>
      </c>
      <c r="AG91" s="3">
        <f ca="1">AF90*So*(1-AF$6*AF$7*U)*(1-(AF$7*Uo-AF$6*AF$7*U)*D)</f>
        <v>1.4193994814694499</v>
      </c>
      <c r="AH91" s="3">
        <f ca="1">AG90*So*(1-AG$6*AG$7*U)*(1-(AG$7*Uo-AG$6*AG$7*U)*D)</f>
        <v>1.1484636300369677</v>
      </c>
      <c r="AI91" s="3">
        <f ca="1">AH90*So*(1-AH$6*AH$7*U)*(1-(AH$7*Uo-AH$6*AH$7*U)*D)</f>
        <v>0.92933283067731864</v>
      </c>
      <c r="AJ91" s="3">
        <f ca="1">AI90*So*(1-AI$6*AI$7*U)*(1-(AI$7*Uo-AI$6*AI$7*U)*D)</f>
        <v>0.75207776555969441</v>
      </c>
      <c r="AK91" s="3">
        <f ca="1">AJ90*So*(1-AJ$6*AJ$7*U)*(1-(AJ$7*Uo-AJ$6*AJ$7*U)*D)</f>
        <v>0.60867965432789739</v>
      </c>
      <c r="AL91" s="3">
        <f ca="1">AK90*So*(1-AK$6*AK$7*U)*(1-(AK$7*Uo-AK$6*AK$7*U)*D)</f>
        <v>0.49266005187703454</v>
      </c>
      <c r="AM91" s="3">
        <f ca="1">AL90*So*(1-AL$6*AL$7*U)*(1-(AL$7*Uo-AL$6*AL$7*U)*D)</f>
        <v>0.39878342875505524</v>
      </c>
      <c r="AN91" s="3">
        <f ca="1">AM90*So*(1-AM$6*AM$7*U)*(1-(AM$7*Uo-AM$6*AM$7*U)*D)</f>
        <v>0.32281758952500067</v>
      </c>
      <c r="AO91" s="14">
        <f ca="1">SUMPRODUCT(F91:AN91, fec)</f>
        <v>3573.5119658656449</v>
      </c>
      <c r="AP91" s="15">
        <f ca="1">SUMPRODUCT(F91:AN91, fec)/SUMPRODUCT($F$19:$AN$19, fec)</f>
        <v>0.26235799883877803</v>
      </c>
      <c r="AQ91" s="14">
        <f ca="1">SUMPRODUCT(F91:AN91,Vul_Ret,Vul_Cap)</f>
        <v>985.76569783793491</v>
      </c>
      <c r="AR91" s="12">
        <f ca="1">AQ91*U</f>
        <v>197.153139567587</v>
      </c>
      <c r="AS91" s="14">
        <f ca="1">SUMPRODUCT(F91:AN91,Vul_Ret,Vul_Cap,Wt)</f>
        <v>2224.0048845476613</v>
      </c>
      <c r="AT91" s="12">
        <f ca="1">AS91*U</f>
        <v>444.80097690953227</v>
      </c>
      <c r="AU91" s="12">
        <f ca="1">SUMPRODUCT(F91:AN91, Vul_Cap,trophyvul)*Uo</f>
        <v>64.475681739755316</v>
      </c>
    </row>
    <row r="92" spans="4:48" x14ac:dyDescent="0.15">
      <c r="D92" s="3">
        <v>2073</v>
      </c>
      <c r="E92" s="2">
        <f ca="1">EXP((_xlfn.NORM.INV(RAND(),0,sig_rec))-0.5*sig_rec*sig_rec)</f>
        <v>1.0000000082448666</v>
      </c>
      <c r="F92" s="3">
        <f ca="1">bha*AO91/(1+bhb*AO91)*E92</f>
        <v>864.90286693428948</v>
      </c>
      <c r="G92" s="3">
        <f ca="1">F91*So*(1-F$6*F$7*U)*(1-(F$7*Uo-F$6*F$7*U)*D)</f>
        <v>733.32051890837306</v>
      </c>
      <c r="H92" s="3">
        <f ca="1">G91*So*(1-G$6*G$7*U)*(1-(G$7*Uo-G$6*G$7*U)*D)</f>
        <v>621.35178544070357</v>
      </c>
      <c r="I92" s="3">
        <f ca="1">H91*So*(1-H$6*H$7*U)*(1-(H$7*Uo-H$6*H$7*U)*D)</f>
        <v>522.45805808707553</v>
      </c>
      <c r="J92" s="3">
        <f ca="1">I91*So*(1-I$6*I$7*U)*(1-(I$7*Uo-I$6*I$7*U)*D)</f>
        <v>417.21788194795425</v>
      </c>
      <c r="K92" s="3">
        <f ca="1">J91*So*(1-J$6*J$7*U)*(1-(J$7*Uo-J$6*J$7*U)*D)</f>
        <v>302.49006858951526</v>
      </c>
      <c r="L92" s="3">
        <f ca="1">K91*So*(1-K$6*K$7*U)*(1-(K$7*Uo-K$6*K$7*U)*D)</f>
        <v>210.13136906831596</v>
      </c>
      <c r="M92" s="3">
        <f ca="1">L91*So*(1-L$6*L$7*U)*(1-(L$7*Uo-L$6*L$7*U)*D)</f>
        <v>146.82581517404185</v>
      </c>
      <c r="N92" s="3">
        <f ca="1">M91*So*(1-M$6*M$7*U)*(1-(M$7*Uo-M$6*M$7*U)*D)</f>
        <v>105.26762943560456</v>
      </c>
      <c r="O92" s="3">
        <f ca="1">N91*So*(1-N$6*N$7*U)*(1-(N$7*Uo-N$6*N$7*U)*D)</f>
        <v>77.869966452031747</v>
      </c>
      <c r="P92" s="3">
        <f ca="1">O91*So*(1-O$6*O$7*U)*(1-(O$7*Uo-O$6*O$7*U)*D)</f>
        <v>59.227751957952613</v>
      </c>
      <c r="Q92" s="3">
        <f ca="1">P91*So*(1-P$6*P$7*U)*(1-(P$7*Uo-P$6*P$7*U)*D)</f>
        <v>45.989714669091256</v>
      </c>
      <c r="R92" s="3">
        <f ca="1">Q91*So*(1-Q$6*Q$7*U)*(1-(Q$7*Uo-Q$6*Q$7*U)*D)</f>
        <v>36.211770414280721</v>
      </c>
      <c r="S92" s="3">
        <f ca="1">R91*So*(1-R$6*R$7*U)*(1-(R$7*Uo-R$6*R$7*U)*D)</f>
        <v>28.770917621913735</v>
      </c>
      <c r="T92" s="3">
        <f ca="1">S91*So*(1-S$6*S$7*U)*(1-(S$7*Uo-S$6*S$7*U)*D)</f>
        <v>22.991700869440439</v>
      </c>
      <c r="U92" s="3">
        <f ca="1">T91*So*(1-T$6*T$7*U)*(1-(T$7*Uo-T$6*T$7*U)*D)</f>
        <v>18.442521959562658</v>
      </c>
      <c r="V92" s="3">
        <f ca="1">U91*So*(1-U$6*U$7*U)*(1-(U$7*Uo-U$6*U$7*U)*D)</f>
        <v>14.830320884456937</v>
      </c>
      <c r="W92" s="3">
        <f ca="1">V91*So*(1-V$6*V$7*U)*(1-(V$7*Uo-V$6*V$7*U)*D)</f>
        <v>11.945773334451374</v>
      </c>
      <c r="X92" s="3">
        <f ca="1">W91*So*(1-W$6*W$7*U)*(1-(W$7*Uo-W$6*W$7*U)*D)</f>
        <v>9.6335922816638</v>
      </c>
      <c r="Y92" s="3">
        <f ca="1">X91*So*(1-X$6*X$7*U)*(1-(X$7*Uo-X$6*X$7*U)*D)</f>
        <v>7.7754594041747191</v>
      </c>
      <c r="Z92" s="3">
        <f ca="1">Y91*So*(1-Y$6*Y$7*U)*(1-(Y$7*Uo-Y$6*Y$7*U)*D)</f>
        <v>6.2795639460518089</v>
      </c>
      <c r="AA92" s="3">
        <f ca="1">Z91*So*(1-Z$6*Z$7*U)*(1-(Z$7*Uo-Z$6*Z$7*U)*D)</f>
        <v>5.0737758116342793</v>
      </c>
      <c r="AB92" s="3">
        <f ca="1">AA91*So*(1-AA$6*AA$7*U)*(1-(AA$7*Uo-AA$6*AA$7*U)*D)</f>
        <v>4.1009498891300469</v>
      </c>
      <c r="AC92" s="3">
        <f ca="1">AB91*So*(1-AB$6*AB$7*U)*(1-(AB$7*Uo-AB$6*AB$7*U)*D)</f>
        <v>3.3155500455324032</v>
      </c>
      <c r="AD92" s="3">
        <f ca="1">AC91*So*(1-AC$6*AC$7*U)*(1-(AC$7*Uo-AC$6*AC$7*U)*D)</f>
        <v>2.6811463939612823</v>
      </c>
      <c r="AE92" s="3">
        <f ca="1">AD91*So*(1-AD$6*AD$7*U)*(1-(AD$7*Uo-AD$6*AD$7*U)*D)</f>
        <v>2.168510613226116</v>
      </c>
      <c r="AF92" s="3">
        <f ca="1">AE91*So*(1-AE$6*AE$7*U)*(1-(AE$7*Uo-AE$6*AE$7*U)*D)</f>
        <v>1.7541452834714439</v>
      </c>
      <c r="AG92" s="3">
        <f ca="1">AF91*So*(1-AF$6*AF$7*U)*(1-(AF$7*Uo-AF$6*AF$7*U)*D)</f>
        <v>1.4191319033953498</v>
      </c>
      <c r="AH92" s="3">
        <f ca="1">AG91*So*(1-AG$6*AG$7*U)*(1-(AG$7*Uo-AG$6*AG$7*U)*D)</f>
        <v>1.148221922694399</v>
      </c>
      <c r="AI92" s="3">
        <f ca="1">AH91*So*(1-AH$6*AH$7*U)*(1-(AH$7*Uo-AH$6*AH$7*U)*D)</f>
        <v>0.92911462116086319</v>
      </c>
      <c r="AJ92" s="3">
        <f ca="1">AI91*So*(1-AI$6*AI$7*U)*(1-(AI$7*Uo-AI$6*AI$7*U)*D)</f>
        <v>0.75188092080210145</v>
      </c>
      <c r="AK92" s="3">
        <f ca="1">AJ91*So*(1-AJ$6*AJ$7*U)*(1-(AJ$7*Uo-AJ$6*AJ$7*U)*D)</f>
        <v>0.60850221086457812</v>
      </c>
      <c r="AL92" s="3">
        <f ca="1">AK91*So*(1-AK$6*AK$7*U)*(1-(AK$7*Uo-AK$6*AK$7*U)*D)</f>
        <v>0.49250028921064787</v>
      </c>
      <c r="AM92" s="3">
        <f ca="1">AL91*So*(1-AL$6*AL$7*U)*(1-(AL$7*Uo-AL$6*AL$7*U)*D)</f>
        <v>0.3986397662079631</v>
      </c>
      <c r="AN92" s="3">
        <f ca="1">AM91*So*(1-AM$6*AM$7*U)*(1-(AM$7*Uo-AM$6*AM$7*U)*D)</f>
        <v>0.32268865107688399</v>
      </c>
      <c r="AO92" s="14">
        <f ca="1">SUMPRODUCT(F92:AN92, fec)</f>
        <v>3573.3406861120511</v>
      </c>
      <c r="AP92" s="15">
        <f ca="1">SUMPRODUCT(F92:AN92, fec)/SUMPRODUCT($F$19:$AN$19, fec)</f>
        <v>0.26234542392261045</v>
      </c>
      <c r="AQ92" s="14">
        <f ca="1">SUMPRODUCT(F92:AN92,Vul_Ret,Vul_Cap)</f>
        <v>985.74799472188477</v>
      </c>
      <c r="AR92" s="12">
        <f ca="1">AQ92*U</f>
        <v>197.14959894437698</v>
      </c>
      <c r="AS92" s="14">
        <f ca="1">SUMPRODUCT(F92:AN92,Vul_Ret,Vul_Cap,Wt)</f>
        <v>2223.9586269393089</v>
      </c>
      <c r="AT92" s="12">
        <f ca="1">AS92*U</f>
        <v>444.79172538786179</v>
      </c>
      <c r="AU92" s="12">
        <f ca="1">SUMPRODUCT(F92:AN92, Vul_Cap,trophyvul)*Uo</f>
        <v>64.472417066143976</v>
      </c>
    </row>
    <row r="93" spans="4:48" x14ac:dyDescent="0.15">
      <c r="D93" s="3">
        <v>2074</v>
      </c>
      <c r="E93" s="2">
        <f ca="1">EXP((_xlfn.NORM.INV(RAND(),0,sig_rec))-0.5*sig_rec*sig_rec)</f>
        <v>1.0000000048004691</v>
      </c>
      <c r="F93" s="3">
        <f ca="1">bha*AO92/(1+bhb*AO92)*E93</f>
        <v>864.89527126560961</v>
      </c>
      <c r="G93" s="3">
        <f ca="1">F92*So*(1-F$6*F$7*U)*(1-(F$7*Uo-F$6*F$7*U)*D)</f>
        <v>733.31335481602684</v>
      </c>
      <c r="H93" s="3">
        <f ca="1">G92*So*(1-G$6*G$7*U)*(1-(G$7*Uo-G$6*G$7*U)*D)</f>
        <v>621.34497963690751</v>
      </c>
      <c r="I93" s="3">
        <f ca="1">H92*So*(1-H$6*H$7*U)*(1-(H$7*Uo-H$6*H$7*U)*D)</f>
        <v>522.45169885503105</v>
      </c>
      <c r="J93" s="3">
        <f ca="1">I92*So*(1-I$6*I$7*U)*(1-(I$7*Uo-I$6*I$7*U)*D)</f>
        <v>417.21221689335556</v>
      </c>
      <c r="K93" s="3">
        <f ca="1">J92*So*(1-J$6*J$7*U)*(1-(J$7*Uo-J$6*J$7*U)*D)</f>
        <v>302.48548603862395</v>
      </c>
      <c r="L93" s="3">
        <f ca="1">K92*So*(1-K$6*K$7*U)*(1-(K$7*Uo-K$6*K$7*U)*D)</f>
        <v>210.12782331963217</v>
      </c>
      <c r="M93" s="3">
        <f ca="1">L92*So*(1-L$6*L$7*U)*(1-(L$7*Uo-L$6*L$7*U)*D)</f>
        <v>146.82305989627932</v>
      </c>
      <c r="N93" s="3">
        <f ca="1">M92*So*(1-M$6*M$7*U)*(1-(M$7*Uo-M$6*M$7*U)*D)</f>
        <v>105.26542694721036</v>
      </c>
      <c r="O93" s="3">
        <f ca="1">N92*So*(1-N$6*N$7*U)*(1-(N$7*Uo-N$6*N$7*U)*D)</f>
        <v>77.868150931289435</v>
      </c>
      <c r="P93" s="3">
        <f ca="1">O92*So*(1-O$6*O$7*U)*(1-(O$7*Uo-O$6*O$7*U)*D)</f>
        <v>59.226214748552387</v>
      </c>
      <c r="Q93" s="3">
        <f ca="1">P92*So*(1-P$6*P$7*U)*(1-(P$7*Uo-P$6*P$7*U)*D)</f>
        <v>45.988383358598199</v>
      </c>
      <c r="R93" s="3">
        <f ca="1">Q92*So*(1-Q$6*Q$7*U)*(1-(Q$7*Uo-Q$6*Q$7*U)*D)</f>
        <v>36.210601239561882</v>
      </c>
      <c r="S93" s="3">
        <f ca="1">R92*So*(1-R$6*R$7*U)*(1-(R$7*Uo-R$6*R$7*U)*D)</f>
        <v>28.769881600612585</v>
      </c>
      <c r="T93" s="3">
        <f ca="1">S92*So*(1-S$6*S$7*U)*(1-(S$7*Uo-S$6*S$7*U)*D)</f>
        <v>22.990777412404885</v>
      </c>
      <c r="U93" s="3">
        <f ca="1">T92*So*(1-T$6*T$7*U)*(1-(T$7*Uo-T$6*T$7*U)*D)</f>
        <v>18.441695193898795</v>
      </c>
      <c r="V93" s="3">
        <f ca="1">U92*So*(1-U$6*U$7*U)*(1-(U$7*Uo-U$6*U$7*U)*D)</f>
        <v>14.829578948311626</v>
      </c>
      <c r="W93" s="3">
        <f ca="1">V92*So*(1-V$6*V$7*U)*(1-(V$7*Uo-V$6*V$7*U)*D)</f>
        <v>11.945106635761283</v>
      </c>
      <c r="X93" s="3">
        <f ca="1">W92*So*(1-W$6*W$7*U)*(1-(W$7*Uo-W$6*W$7*U)*D)</f>
        <v>9.6329918687882419</v>
      </c>
      <c r="Y93" s="3">
        <f ca="1">X92*So*(1-X$6*X$7*U)*(1-(X$7*Uo-X$6*X$7*U)*D)</f>
        <v>7.7749185367146332</v>
      </c>
      <c r="Z93" s="3">
        <f ca="1">Y92*So*(1-Y$6*Y$7*U)*(1-(Y$7*Uo-Y$6*Y$7*U)*D)</f>
        <v>6.2790760063623452</v>
      </c>
      <c r="AA93" s="3">
        <f ca="1">Z92*So*(1-Z$6*Z$7*U)*(1-(Z$7*Uo-Z$6*Z$7*U)*D)</f>
        <v>5.0733356502219635</v>
      </c>
      <c r="AB93" s="3">
        <f ca="1">AA92*So*(1-AA$6*AA$7*U)*(1-(AA$7*Uo-AA$6*AA$7*U)*D)</f>
        <v>4.1005522972463222</v>
      </c>
      <c r="AC93" s="3">
        <f ca="1">AB92*So*(1-AB$6*AB$7*U)*(1-(AB$7*Uo-AB$6*AB$7*U)*D)</f>
        <v>3.3151910889457366</v>
      </c>
      <c r="AD93" s="3">
        <f ca="1">AC92*So*(1-AC$6*AC$7*U)*(1-(AC$7*Uo-AC$6*AC$7*U)*D)</f>
        <v>2.680821924920846</v>
      </c>
      <c r="AE93" s="3">
        <f ca="1">AD92*So*(1-AD$6*AD$7*U)*(1-(AD$7*Uo-AD$6*AD$7*U)*D)</f>
        <v>2.1682174106270868</v>
      </c>
      <c r="AF93" s="3">
        <f ca="1">AE92*So*(1-AE$6*AE$7*U)*(1-(AE$7*Uo-AE$6*AE$7*U)*D)</f>
        <v>1.7538802557834474</v>
      </c>
      <c r="AG93" s="3">
        <f ca="1">AF92*So*(1-AF$6*AF$7*U)*(1-(AF$7*Uo-AF$6*AF$7*U)*D)</f>
        <v>1.4188923675810394</v>
      </c>
      <c r="AH93" s="3">
        <f ca="1">AG92*So*(1-AG$6*AG$7*U)*(1-(AG$7*Uo-AG$6*AG$7*U)*D)</f>
        <v>1.148005465654133</v>
      </c>
      <c r="AI93" s="3">
        <f ca="1">AH92*So*(1-AH$6*AH$7*U)*(1-(AH$7*Uo-AH$6*AH$7*U)*D)</f>
        <v>0.92891907833290677</v>
      </c>
      <c r="AJ93" s="3">
        <f ca="1">AI92*So*(1-AI$6*AI$7*U)*(1-(AI$7*Uo-AI$6*AI$7*U)*D)</f>
        <v>0.75170437740801865</v>
      </c>
      <c r="AK93" s="3">
        <f ca="1">AJ92*So*(1-AJ$6*AJ$7*U)*(1-(AJ$7*Uo-AJ$6*AJ$7*U)*D)</f>
        <v>0.60834294479439566</v>
      </c>
      <c r="AL93" s="3">
        <f ca="1">AK92*So*(1-AK$6*AK$7*U)*(1-(AK$7*Uo-AK$6*AK$7*U)*D)</f>
        <v>0.49235671457926022</v>
      </c>
      <c r="AM93" s="3">
        <f ca="1">AL92*So*(1-AL$6*AL$7*U)*(1-(AL$7*Uo-AL$6*AL$7*U)*D)</f>
        <v>0.39851049298653085</v>
      </c>
      <c r="AN93" s="3">
        <f ca="1">AM92*So*(1-AM$6*AM$7*U)*(1-(AM$7*Uo-AM$6*AM$7*U)*D)</f>
        <v>0.32257240182932578</v>
      </c>
      <c r="AO93" s="14">
        <f ca="1">SUMPRODUCT(F93:AN93, fec)</f>
        <v>3573.1871635319453</v>
      </c>
      <c r="AP93" s="15">
        <f ca="1">SUMPRODUCT(F93:AN93, fec)/SUMPRODUCT($F$19:$AN$19, fec)</f>
        <v>0.26233415269215765</v>
      </c>
      <c r="AQ93" s="14">
        <f ca="1">SUMPRODUCT(F93:AN93,Vul_Ret,Vul_Cap)</f>
        <v>985.73210789506606</v>
      </c>
      <c r="AR93" s="12">
        <f ca="1">AQ93*U</f>
        <v>197.14642157901324</v>
      </c>
      <c r="AS93" s="14">
        <f ca="1">SUMPRODUCT(F93:AN93,Vul_Ret,Vul_Cap,Wt)</f>
        <v>2223.9171134063386</v>
      </c>
      <c r="AT93" s="12">
        <f ca="1">AS93*U</f>
        <v>444.78342268126772</v>
      </c>
      <c r="AU93" s="12">
        <f ca="1">SUMPRODUCT(F93:AN93, Vul_Cap,trophyvul)*Uo</f>
        <v>64.469491246774595</v>
      </c>
    </row>
    <row r="94" spans="4:48" x14ac:dyDescent="0.15">
      <c r="D94" s="3">
        <v>2075</v>
      </c>
      <c r="E94" s="2">
        <f ca="1">EXP((_xlfn.NORM.INV(RAND(),0,sig_rec))-0.5*sig_rec*sig_rec)</f>
        <v>1.0000000071797923</v>
      </c>
      <c r="F94" s="3">
        <f ca="1">bha*AO93/(1+bhb*AO93)*E94</f>
        <v>864.88846728932697</v>
      </c>
      <c r="G94" s="3">
        <f ca="1">F93*So*(1-F$6*F$7*U)*(1-(F$7*Uo-F$6*F$7*U)*D)</f>
        <v>733.30691478039432</v>
      </c>
      <c r="H94" s="3">
        <f ca="1">G93*So*(1-G$6*G$7*U)*(1-(G$7*Uo-G$6*G$7*U)*D)</f>
        <v>621.33890947700024</v>
      </c>
      <c r="I94" s="3">
        <f ca="1">H93*So*(1-H$6*H$7*U)*(1-(H$7*Uo-H$6*H$7*U)*D)</f>
        <v>522.44597632579928</v>
      </c>
      <c r="J94" s="3">
        <f ca="1">I93*So*(1-I$6*I$7*U)*(1-(I$7*Uo-I$6*I$7*U)*D)</f>
        <v>417.2071386880184</v>
      </c>
      <c r="K94" s="3">
        <f ca="1">J93*So*(1-J$6*J$7*U)*(1-(J$7*Uo-J$6*J$7*U)*D)</f>
        <v>302.48137883980075</v>
      </c>
      <c r="L94" s="3">
        <f ca="1">K93*So*(1-K$6*K$7*U)*(1-(K$7*Uo-K$6*K$7*U)*D)</f>
        <v>210.12464000373515</v>
      </c>
      <c r="M94" s="3">
        <f ca="1">L93*So*(1-L$6*L$7*U)*(1-(L$7*Uo-L$6*L$7*U)*D)</f>
        <v>146.82058240958284</v>
      </c>
      <c r="N94" s="3">
        <f ca="1">M93*So*(1-M$6*M$7*U)*(1-(M$7*Uo-M$6*M$7*U)*D)</f>
        <v>105.26345157598776</v>
      </c>
      <c r="O94" s="3">
        <f ca="1">N93*So*(1-N$6*N$7*U)*(1-(N$7*Uo-N$6*N$7*U)*D)</f>
        <v>77.866521715360236</v>
      </c>
      <c r="P94" s="3">
        <f ca="1">O93*So*(1-O$6*O$7*U)*(1-(O$7*Uo-O$6*O$7*U)*D)</f>
        <v>59.224833902685042</v>
      </c>
      <c r="Q94" s="3">
        <f ca="1">P93*So*(1-P$6*P$7*U)*(1-(P$7*Uo-P$6*P$7*U)*D)</f>
        <v>45.987189766525844</v>
      </c>
      <c r="R94" s="3">
        <f ca="1">Q93*So*(1-Q$6*Q$7*U)*(1-(Q$7*Uo-Q$6*Q$7*U)*D)</f>
        <v>36.209553014893885</v>
      </c>
      <c r="S94" s="3">
        <f ca="1">R93*So*(1-R$6*R$7*U)*(1-(R$7*Uo-R$6*R$7*U)*D)</f>
        <v>28.768952703244501</v>
      </c>
      <c r="T94" s="3">
        <f ca="1">S93*So*(1-S$6*S$7*U)*(1-(S$7*Uo-S$6*S$7*U)*D)</f>
        <v>22.989949530046658</v>
      </c>
      <c r="U94" s="3">
        <f ca="1">T93*So*(1-T$6*T$7*U)*(1-(T$7*Uo-T$6*T$7*U)*D)</f>
        <v>18.440954486924959</v>
      </c>
      <c r="V94" s="3">
        <f ca="1">U93*So*(1-U$6*U$7*U)*(1-(U$7*Uo-U$6*U$7*U)*D)</f>
        <v>14.828914148415446</v>
      </c>
      <c r="W94" s="3">
        <f ca="1">V93*So*(1-V$6*V$7*U)*(1-(V$7*Uo-V$6*V$7*U)*D)</f>
        <v>11.944509042058375</v>
      </c>
      <c r="X94" s="3">
        <f ca="1">W93*So*(1-W$6*W$7*U)*(1-(W$7*Uo-W$6*W$7*U)*D)</f>
        <v>9.6324542474153283</v>
      </c>
      <c r="Y94" s="3">
        <f ca="1">X93*So*(1-X$6*X$7*U)*(1-(X$7*Uo-X$6*X$7*U)*D)</f>
        <v>7.7744339655329409</v>
      </c>
      <c r="Z94" s="3">
        <f ca="1">Y93*So*(1-Y$6*Y$7*U)*(1-(Y$7*Uo-Y$6*Y$7*U)*D)</f>
        <v>6.2786392285830903</v>
      </c>
      <c r="AA94" s="3">
        <f ca="1">Z93*So*(1-Z$6*Z$7*U)*(1-(Z$7*Uo-Z$6*Z$7*U)*D)</f>
        <v>5.072941437846235</v>
      </c>
      <c r="AB94" s="3">
        <f ca="1">AA93*So*(1-AA$6*AA$7*U)*(1-(AA$7*Uo-AA$6*AA$7*U)*D)</f>
        <v>4.1001965651530181</v>
      </c>
      <c r="AC94" s="3">
        <f ca="1">AB93*So*(1-AB$6*AB$7*U)*(1-(AB$7*Uo-AB$6*AB$7*U)*D)</f>
        <v>3.3148696772958508</v>
      </c>
      <c r="AD94" s="3">
        <f ca="1">AC93*So*(1-AC$6*AC$7*U)*(1-(AC$7*Uo-AC$6*AC$7*U)*D)</f>
        <v>2.6805316868986737</v>
      </c>
      <c r="AE94" s="3">
        <f ca="1">AD93*So*(1-AD$6*AD$7*U)*(1-(AD$7*Uo-AD$6*AD$7*U)*D)</f>
        <v>2.1679550156216267</v>
      </c>
      <c r="AF94" s="3">
        <f ca="1">AE93*So*(1-AE$6*AE$7*U)*(1-(AE$7*Uo-AE$6*AE$7*U)*D)</f>
        <v>1.7536431150259868</v>
      </c>
      <c r="AG94" s="3">
        <f ca="1">AF93*So*(1-AF$6*AF$7*U)*(1-(AF$7*Uo-AF$6*AF$7*U)*D)</f>
        <v>1.4186779920858972</v>
      </c>
      <c r="AH94" s="3">
        <f ca="1">AG93*So*(1-AG$6*AG$7*U)*(1-(AG$7*Uo-AG$6*AG$7*U)*D)</f>
        <v>1.1478116933744806</v>
      </c>
      <c r="AI94" s="3">
        <f ca="1">AH93*So*(1-AH$6*AH$7*U)*(1-(AH$7*Uo-AH$6*AH$7*U)*D)</f>
        <v>0.92874396316538699</v>
      </c>
      <c r="AJ94" s="3">
        <f ca="1">AI93*So*(1-AI$6*AI$7*U)*(1-(AI$7*Uo-AI$6*AI$7*U)*D)</f>
        <v>0.75154617260056233</v>
      </c>
      <c r="AK94" s="3">
        <f ca="1">AJ93*So*(1-AJ$6*AJ$7*U)*(1-(AJ$7*Uo-AJ$6*AJ$7*U)*D)</f>
        <v>0.60820010445190387</v>
      </c>
      <c r="AL94" s="3">
        <f ca="1">AK93*So*(1-AK$6*AK$7*U)*(1-(AK$7*Uo-AK$6*AK$7*U)*D)</f>
        <v>0.49222784780168921</v>
      </c>
      <c r="AM94" s="3">
        <f ca="1">AL93*So*(1-AL$6*AL$7*U)*(1-(AL$7*Uo-AL$6*AL$7*U)*D)</f>
        <v>0.39839431844128059</v>
      </c>
      <c r="AN94" s="3">
        <f ca="1">AM93*So*(1-AM$6*AM$7*U)*(1-(AM$7*Uo-AM$6*AM$7*U)*D)</f>
        <v>0.3224677961751376</v>
      </c>
      <c r="AO94" s="14">
        <f ca="1">SUMPRODUCT(F94:AN94, fec)</f>
        <v>3573.0495555027201</v>
      </c>
      <c r="AP94" s="15">
        <f ca="1">SUMPRODUCT(F94:AN94, fec)/SUMPRODUCT($F$19:$AN$19, fec)</f>
        <v>0.26232404986683722</v>
      </c>
      <c r="AQ94" s="14">
        <f ca="1">SUMPRODUCT(F94:AN94,Vul_Ret,Vul_Cap)</f>
        <v>985.71785280208326</v>
      </c>
      <c r="AR94" s="12">
        <f ca="1">AQ94*U</f>
        <v>197.14357056041666</v>
      </c>
      <c r="AS94" s="14">
        <f ca="1">SUMPRODUCT(F94:AN94,Vul_Ret,Vul_Cap,Wt)</f>
        <v>2223.8798616856288</v>
      </c>
      <c r="AT94" s="12">
        <f ca="1">AS94*U</f>
        <v>444.77597233712578</v>
      </c>
      <c r="AU94" s="12">
        <f ca="1">SUMPRODUCT(F94:AN94, Vul_Cap,trophyvul)*Uo</f>
        <v>64.466869016938446</v>
      </c>
    </row>
    <row r="95" spans="4:48" x14ac:dyDescent="0.15">
      <c r="D95" s="3">
        <v>2076</v>
      </c>
      <c r="E95" s="2">
        <f ca="1">EXP((_xlfn.NORM.INV(RAND(),0,sig_rec))-0.5*sig_rec*sig_rec)</f>
        <v>1.0000000056941154</v>
      </c>
      <c r="F95" s="3">
        <f ca="1">bha*AO94/(1+bhb*AO94)*E95</f>
        <v>864.88236509546527</v>
      </c>
      <c r="G95" s="3">
        <f ca="1">F94*So*(1-F$6*F$7*U)*(1-(F$7*Uo-F$6*F$7*U)*D)</f>
        <v>733.30114598615785</v>
      </c>
      <c r="H95" s="3">
        <f ca="1">G94*So*(1-G$6*G$7*U)*(1-(G$7*Uo-G$6*G$7*U)*D)</f>
        <v>621.33345281281902</v>
      </c>
      <c r="I95" s="3">
        <f ca="1">H94*So*(1-H$6*H$7*U)*(1-(H$7*Uo-H$6*H$7*U)*D)</f>
        <v>522.44087234858353</v>
      </c>
      <c r="J95" s="3">
        <f ca="1">I94*So*(1-I$6*I$7*U)*(1-(I$7*Uo-I$6*I$7*U)*D)</f>
        <v>417.20256892577612</v>
      </c>
      <c r="K95" s="3">
        <f ca="1">J94*So*(1-J$6*J$7*U)*(1-(J$7*Uo-J$6*J$7*U)*D)</f>
        <v>302.47769711023915</v>
      </c>
      <c r="L95" s="3">
        <f ca="1">K94*So*(1-K$6*K$7*U)*(1-(K$7*Uo-K$6*K$7*U)*D)</f>
        <v>210.12178689601927</v>
      </c>
      <c r="M95" s="3">
        <f ca="1">L94*So*(1-L$6*L$7*U)*(1-(L$7*Uo-L$6*L$7*U)*D)</f>
        <v>146.81835816204335</v>
      </c>
      <c r="N95" s="3">
        <f ca="1">M94*So*(1-M$6*M$7*U)*(1-(M$7*Uo-M$6*M$7*U)*D)</f>
        <v>105.26167536453235</v>
      </c>
      <c r="O95" s="3">
        <f ca="1">N94*So*(1-N$6*N$7*U)*(1-(N$7*Uo-N$6*N$7*U)*D)</f>
        <v>77.865060501639249</v>
      </c>
      <c r="P95" s="3">
        <f ca="1">O94*So*(1-O$6*O$7*U)*(1-(O$7*Uo-O$6*O$7*U)*D)</f>
        <v>59.223594756234995</v>
      </c>
      <c r="Q95" s="3">
        <f ca="1">P94*So*(1-P$6*P$7*U)*(1-(P$7*Uo-P$6*P$7*U)*D)</f>
        <v>45.986117585546367</v>
      </c>
      <c r="R95" s="3">
        <f ca="1">Q94*So*(1-Q$6*Q$7*U)*(1-(Q$7*Uo-Q$6*Q$7*U)*D)</f>
        <v>36.208613224619356</v>
      </c>
      <c r="S95" s="3">
        <f ca="1">R94*So*(1-R$6*R$7*U)*(1-(R$7*Uo-R$6*R$7*U)*D)</f>
        <v>28.768119899456007</v>
      </c>
      <c r="T95" s="3">
        <f ca="1">S94*So*(1-S$6*S$7*U)*(1-(S$7*Uo-S$6*S$7*U)*D)</f>
        <v>22.989207250189292</v>
      </c>
      <c r="U95" s="3">
        <f ca="1">T94*So*(1-T$6*T$7*U)*(1-(T$7*Uo-T$6*T$7*U)*D)</f>
        <v>18.440290440615659</v>
      </c>
      <c r="V95" s="3">
        <f ca="1">U94*So*(1-U$6*U$7*U)*(1-(U$7*Uo-U$6*U$7*U)*D)</f>
        <v>14.828318548064793</v>
      </c>
      <c r="W95" s="3">
        <f ca="1">V94*So*(1-V$6*V$7*U)*(1-(V$7*Uo-V$6*V$7*U)*D)</f>
        <v>11.943973577875694</v>
      </c>
      <c r="X95" s="3">
        <f ca="1">W94*So*(1-W$6*W$7*U)*(1-(W$7*Uo-W$6*W$7*U)*D)</f>
        <v>9.6319723518427462</v>
      </c>
      <c r="Y95" s="3">
        <f ca="1">X94*So*(1-X$6*X$7*U)*(1-(X$7*Uo-X$6*X$7*U)*D)</f>
        <v>7.7740000710670145</v>
      </c>
      <c r="Z95" s="3">
        <f ca="1">Y94*So*(1-Y$6*Y$7*U)*(1-(Y$7*Uo-Y$6*Y$7*U)*D)</f>
        <v>6.2782479128907083</v>
      </c>
      <c r="AA95" s="3">
        <f ca="1">Z94*So*(1-Z$6*Z$7*U)*(1-(Z$7*Uo-Z$6*Z$7*U)*D)</f>
        <v>5.0725885597964604</v>
      </c>
      <c r="AB95" s="3">
        <f ca="1">AA94*So*(1-AA$6*AA$7*U)*(1-(AA$7*Uo-AA$6*AA$7*U)*D)</f>
        <v>4.0998779684071405</v>
      </c>
      <c r="AC95" s="3">
        <f ca="1">AB94*So*(1-AB$6*AB$7*U)*(1-(AB$7*Uo-AB$6*AB$7*U)*D)</f>
        <v>3.3145821049290438</v>
      </c>
      <c r="AD95" s="3">
        <f ca="1">AC94*So*(1-AC$6*AC$7*U)*(1-(AC$7*Uo-AC$6*AC$7*U)*D)</f>
        <v>2.6802718062194177</v>
      </c>
      <c r="AE95" s="3">
        <f ca="1">AD94*So*(1-AD$6*AD$7*U)*(1-(AD$7*Uo-AD$6*AD$7*U)*D)</f>
        <v>2.1677203029127954</v>
      </c>
      <c r="AF95" s="3">
        <f ca="1">AE94*So*(1-AE$6*AE$7*U)*(1-(AE$7*Uo-AE$6*AE$7*U)*D)</f>
        <v>1.7534308912921088</v>
      </c>
      <c r="AG95" s="3">
        <f ca="1">AF94*So*(1-AF$6*AF$7*U)*(1-(AF$7*Uo-AF$6*AF$7*U)*D)</f>
        <v>1.4184861737604859</v>
      </c>
      <c r="AH95" s="3">
        <f ca="1">AG94*So*(1-AG$6*AG$7*U)*(1-(AG$7*Uo-AG$6*AG$7*U)*D)</f>
        <v>1.1476382745121911</v>
      </c>
      <c r="AI95" s="3">
        <f ca="1">AH94*So*(1-AH$6*AH$7*U)*(1-(AH$7*Uo-AH$6*AH$7*U)*D)</f>
        <v>0.92858720011822382</v>
      </c>
      <c r="AJ95" s="3">
        <f ca="1">AI94*So*(1-AI$6*AI$7*U)*(1-(AI$7*Uo-AI$6*AI$7*U)*D)</f>
        <v>0.75140449488397365</v>
      </c>
      <c r="AK95" s="3">
        <f ca="1">AJ94*So*(1-AJ$6*AJ$7*U)*(1-(AJ$7*Uo-AJ$6*AJ$7*U)*D)</f>
        <v>0.60807210176452897</v>
      </c>
      <c r="AL95" s="3">
        <f ca="1">AK94*So*(1-AK$6*AK$7*U)*(1-(AK$7*Uo-AK$6*AK$7*U)*D)</f>
        <v>0.49211227155482778</v>
      </c>
      <c r="AM95" s="3">
        <f ca="1">AL94*So*(1-AL$6*AL$7*U)*(1-(AL$7*Uo-AL$6*AL$7*U)*D)</f>
        <v>0.39829004487193564</v>
      </c>
      <c r="AN95" s="3">
        <f ca="1">AM94*So*(1-AM$6*AM$7*U)*(1-(AM$7*Uo-AM$6*AM$7*U)*D)</f>
        <v>0.32237378974309178</v>
      </c>
      <c r="AO95" s="14">
        <f ca="1">SUMPRODUCT(F95:AN95, fec)</f>
        <v>3572.9262100569704</v>
      </c>
      <c r="AP95" s="15">
        <f ca="1">SUMPRODUCT(F95:AN95, fec)/SUMPRODUCT($F$19:$AN$19, fec)</f>
        <v>0.2623149941634782</v>
      </c>
      <c r="AQ95" s="14">
        <f ca="1">SUMPRODUCT(F95:AN95,Vul_Ret,Vul_Cap)</f>
        <v>985.70506235639334</v>
      </c>
      <c r="AR95" s="12">
        <f ca="1">AQ95*U</f>
        <v>197.14101247127869</v>
      </c>
      <c r="AS95" s="14">
        <f ca="1">SUMPRODUCT(F95:AN95,Vul_Ret,Vul_Cap,Wt)</f>
        <v>2223.8464343820642</v>
      </c>
      <c r="AT95" s="12">
        <f ca="1">AS95*U</f>
        <v>444.76928687641288</v>
      </c>
      <c r="AU95" s="12">
        <f ca="1">SUMPRODUCT(F95:AN95, Vul_Cap,trophyvul)*Uo</f>
        <v>64.464518729666565</v>
      </c>
    </row>
    <row r="96" spans="4:48" x14ac:dyDescent="0.15">
      <c r="D96" s="3">
        <v>2077</v>
      </c>
      <c r="E96" s="2">
        <f ca="1">EXP((_xlfn.NORM.INV(RAND(),0,sig_rec))-0.5*sig_rec*sig_rec)</f>
        <v>0.99999999270968642</v>
      </c>
      <c r="F96" s="3">
        <f ca="1">bha*AO95/(1+bhb*AO95)*E96</f>
        <v>864.87688496791122</v>
      </c>
      <c r="G96" s="3">
        <f ca="1">F95*So*(1-F$6*F$7*U)*(1-(F$7*Uo-F$6*F$7*U)*D)</f>
        <v>733.29597220257642</v>
      </c>
      <c r="H96" s="3">
        <f ca="1">G95*So*(1-G$6*G$7*U)*(1-(G$7*Uo-G$6*G$7*U)*D)</f>
        <v>621.32856489376456</v>
      </c>
      <c r="I96" s="3">
        <f ca="1">H95*So*(1-H$6*H$7*U)*(1-(H$7*Uo-H$6*H$7*U)*D)</f>
        <v>522.43628421745018</v>
      </c>
      <c r="J96" s="3">
        <f ca="1">I95*So*(1-I$6*I$7*U)*(1-(I$7*Uo-I$6*I$7*U)*D)</f>
        <v>417.19849311219417</v>
      </c>
      <c r="K96" s="3">
        <f ca="1">J95*So*(1-J$6*J$7*U)*(1-(J$7*Uo-J$6*J$7*U)*D)</f>
        <v>302.47438400499425</v>
      </c>
      <c r="L96" s="3">
        <f ca="1">K95*So*(1-K$6*K$7*U)*(1-(K$7*Uo-K$6*K$7*U)*D)</f>
        <v>210.11922934488234</v>
      </c>
      <c r="M96" s="3">
        <f ca="1">L95*So*(1-L$6*L$7*U)*(1-(L$7*Uo-L$6*L$7*U)*D)</f>
        <v>146.81636463767376</v>
      </c>
      <c r="N96" s="3">
        <f ca="1">M95*So*(1-M$6*M$7*U)*(1-(M$7*Uo-M$6*M$7*U)*D)</f>
        <v>105.26008071057723</v>
      </c>
      <c r="O96" s="3">
        <f ca="1">N95*So*(1-N$6*N$7*U)*(1-(N$7*Uo-N$6*N$7*U)*D)</f>
        <v>77.863746609586812</v>
      </c>
      <c r="P96" s="3">
        <f ca="1">O95*So*(1-O$6*O$7*U)*(1-(O$7*Uo-O$6*O$7*U)*D)</f>
        <v>59.222483388636213</v>
      </c>
      <c r="Q96" s="3">
        <f ca="1">P95*So*(1-P$6*P$7*U)*(1-(P$7*Uo-P$6*P$7*U)*D)</f>
        <v>45.985155429460775</v>
      </c>
      <c r="R96" s="3">
        <f ca="1">Q95*So*(1-Q$6*Q$7*U)*(1-(Q$7*Uo-Q$6*Q$7*U)*D)</f>
        <v>36.207769028951176</v>
      </c>
      <c r="S96" s="3">
        <f ca="1">R95*So*(1-R$6*R$7*U)*(1-(R$7*Uo-R$6*R$7*U)*D)</f>
        <v>28.767373245685196</v>
      </c>
      <c r="T96" s="3">
        <f ca="1">S95*So*(1-S$6*S$7*U)*(1-(S$7*Uo-S$6*S$7*U)*D)</f>
        <v>22.988541758501434</v>
      </c>
      <c r="U96" s="3">
        <f ca="1">T95*So*(1-T$6*T$7*U)*(1-(T$7*Uo-T$6*T$7*U)*D)</f>
        <v>18.439695056265634</v>
      </c>
      <c r="V96" s="3">
        <f ca="1">U95*So*(1-U$6*U$7*U)*(1-(U$7*Uo-U$6*U$7*U)*D)</f>
        <v>14.827784590334353</v>
      </c>
      <c r="W96" s="3">
        <f ca="1">V95*So*(1-V$6*V$7*U)*(1-(V$7*Uo-V$6*V$7*U)*D)</f>
        <v>11.94349385058211</v>
      </c>
      <c r="X96" s="3">
        <f ca="1">W95*So*(1-W$6*W$7*U)*(1-(W$7*Uo-W$6*W$7*U)*D)</f>
        <v>9.6315405571005073</v>
      </c>
      <c r="Y96" s="3">
        <f ca="1">X95*So*(1-X$6*X$7*U)*(1-(X$7*Uo-X$6*X$7*U)*D)</f>
        <v>7.7736111508480068</v>
      </c>
      <c r="Z96" s="3">
        <f ca="1">Y95*So*(1-Y$6*Y$7*U)*(1-(Y$7*Uo-Y$6*Y$7*U)*D)</f>
        <v>6.277897521204677</v>
      </c>
      <c r="AA96" s="3">
        <f ca="1">Z95*So*(1-Z$6*Z$7*U)*(1-(Z$7*Uo-Z$6*Z$7*U)*D)</f>
        <v>5.0722724111164377</v>
      </c>
      <c r="AB96" s="3">
        <f ca="1">AA95*So*(1-AA$6*AA$7*U)*(1-(AA$7*Uo-AA$6*AA$7*U)*D)</f>
        <v>4.0995927774662375</v>
      </c>
      <c r="AC96" s="3">
        <f ca="1">AB95*So*(1-AB$6*AB$7*U)*(1-(AB$7*Uo-AB$6*AB$7*U)*D)</f>
        <v>3.3143245526249547</v>
      </c>
      <c r="AD96" s="3">
        <f ca="1">AC95*So*(1-AC$6*AC$7*U)*(1-(AC$7*Uo-AC$6*AC$7*U)*D)</f>
        <v>2.6800392866388503</v>
      </c>
      <c r="AE96" s="3">
        <f ca="1">AD95*So*(1-AD$6*AD$7*U)*(1-(AD$7*Uo-AD$6*AD$7*U)*D)</f>
        <v>2.1675101398964389</v>
      </c>
      <c r="AF96" s="3">
        <f ca="1">AE95*So*(1-AE$6*AE$7*U)*(1-(AE$7*Uo-AE$6*AE$7*U)*D)</f>
        <v>1.7532410568576866</v>
      </c>
      <c r="AG96" s="3">
        <f ca="1">AF95*So*(1-AF$6*AF$7*U)*(1-(AF$7*Uo-AF$6*AF$7*U)*D)</f>
        <v>1.4183145103076031</v>
      </c>
      <c r="AH96" s="3">
        <f ca="1">AG95*So*(1-AG$6*AG$7*U)*(1-(AG$7*Uo-AG$6*AG$7*U)*D)</f>
        <v>1.1474831032518891</v>
      </c>
      <c r="AI96" s="3">
        <f ca="1">AH95*So*(1-AH$6*AH$7*U)*(1-(AH$7*Uo-AH$6*AH$7*U)*D)</f>
        <v>0.92844690311941236</v>
      </c>
      <c r="AJ96" s="3">
        <f ca="1">AI95*So*(1-AI$6*AI$7*U)*(1-(AI$7*Uo-AI$6*AI$7*U)*D)</f>
        <v>0.75127766503318405</v>
      </c>
      <c r="AK96" s="3">
        <f ca="1">AJ95*So*(1-AJ$6*AJ$7*U)*(1-(AJ$7*Uo-AJ$6*AJ$7*U)*D)</f>
        <v>0.60795747106046838</v>
      </c>
      <c r="AL96" s="3">
        <f ca="1">AK95*So*(1-AK$6*AK$7*U)*(1-(AK$7*Uo-AK$6*AK$7*U)*D)</f>
        <v>0.49200870088328702</v>
      </c>
      <c r="AM96" s="3">
        <f ca="1">AL95*So*(1-AL$6*AL$7*U)*(1-(AL$7*Uo-AL$6*AL$7*U)*D)</f>
        <v>0.39819652544032658</v>
      </c>
      <c r="AN96" s="3">
        <f ca="1">AM95*So*(1-AM$6*AM$7*U)*(1-(AM$7*Uo-AM$6*AM$7*U)*D)</f>
        <v>0.32228941337484612</v>
      </c>
      <c r="AO96" s="14">
        <f ca="1">SUMPRODUCT(F96:AN96, fec)</f>
        <v>3572.8156397250682</v>
      </c>
      <c r="AP96" s="15">
        <f ca="1">SUMPRODUCT(F96:AN96, fec)/SUMPRODUCT($F$19:$AN$19, fec)</f>
        <v>0.26230687637591071</v>
      </c>
      <c r="AQ96" s="14">
        <f ca="1">SUMPRODUCT(F96:AN96,Vul_Ret,Vul_Cap)</f>
        <v>985.6935939773648</v>
      </c>
      <c r="AR96" s="12">
        <f ca="1">AQ96*U</f>
        <v>197.13871879547298</v>
      </c>
      <c r="AS96" s="14">
        <f ca="1">SUMPRODUCT(F96:AN96,Vul_Ret,Vul_Cap,Wt)</f>
        <v>2223.8164489835353</v>
      </c>
      <c r="AT96" s="12">
        <f ca="1">AS96*U</f>
        <v>444.76328979670711</v>
      </c>
      <c r="AU96" s="12">
        <f ca="1">SUMPRODUCT(F96:AN96, Vul_Cap,trophyvul)*Uo</f>
        <v>64.462412034997101</v>
      </c>
    </row>
    <row r="97" spans="4:47" x14ac:dyDescent="0.15">
      <c r="D97" s="3">
        <v>2078</v>
      </c>
      <c r="E97" s="2">
        <f ca="1">EXP((_xlfn.NORM.INV(RAND(),0,sig_rec))-0.5*sig_rec*sig_rec)</f>
        <v>0.9999999965516978</v>
      </c>
      <c r="F97" s="3">
        <f ca="1">bha*AO96/(1+bhb*AO96)*E97</f>
        <v>864.87198555477414</v>
      </c>
      <c r="G97" s="3">
        <f ca="1">F96*So*(1-F$6*F$7*U)*(1-(F$7*Uo-F$6*F$7*U)*D)</f>
        <v>733.29132584184038</v>
      </c>
      <c r="H97" s="3">
        <f ca="1">G96*So*(1-G$6*G$7*U)*(1-(G$7*Uo-G$6*G$7*U)*D)</f>
        <v>621.32418112926985</v>
      </c>
      <c r="I97" s="3">
        <f ca="1">H96*So*(1-H$6*H$7*U)*(1-(H$7*Uo-H$6*H$7*U)*D)</f>
        <v>522.4321743047185</v>
      </c>
      <c r="J97" s="3">
        <f ca="1">I96*So*(1-I$6*I$7*U)*(1-(I$7*Uo-I$6*I$7*U)*D)</f>
        <v>417.19482923079374</v>
      </c>
      <c r="K97" s="3">
        <f ca="1">J96*So*(1-J$6*J$7*U)*(1-(J$7*Uo-J$6*J$7*U)*D)</f>
        <v>302.47142901551348</v>
      </c>
      <c r="L97" s="3">
        <f ca="1">K96*So*(1-K$6*K$7*U)*(1-(K$7*Uo-K$6*K$7*U)*D)</f>
        <v>210.11692786240133</v>
      </c>
      <c r="M97" s="3">
        <f ca="1">L96*So*(1-L$6*L$7*U)*(1-(L$7*Uo-L$6*L$7*U)*D)</f>
        <v>146.814577624695</v>
      </c>
      <c r="N97" s="3">
        <f ca="1">M96*So*(1-M$6*M$7*U)*(1-(M$7*Uo-M$6*M$7*U)*D)</f>
        <v>105.25865147149112</v>
      </c>
      <c r="O97" s="3">
        <f ca="1">N96*So*(1-N$6*N$7*U)*(1-(N$7*Uo-N$6*N$7*U)*D)</f>
        <v>77.862567018524231</v>
      </c>
      <c r="P97" s="3">
        <f ca="1">O96*So*(1-O$6*O$7*U)*(1-(O$7*Uo-O$6*O$7*U)*D)</f>
        <v>59.221484070716876</v>
      </c>
      <c r="Q97" s="3">
        <f ca="1">P96*So*(1-P$6*P$7*U)*(1-(P$7*Uo-P$6*P$7*U)*D)</f>
        <v>45.984292489411636</v>
      </c>
      <c r="R97" s="3">
        <f ca="1">Q96*So*(1-Q$6*Q$7*U)*(1-(Q$7*Uo-Q$6*Q$7*U)*D)</f>
        <v>36.207011462817171</v>
      </c>
      <c r="S97" s="3">
        <f ca="1">R96*So*(1-R$6*R$7*U)*(1-(R$7*Uo-R$6*R$7*U)*D)</f>
        <v>28.766702540852393</v>
      </c>
      <c r="T97" s="3">
        <f ca="1">S96*So*(1-S$6*S$7*U)*(1-(S$7*Uo-S$6*S$7*U)*D)</f>
        <v>22.987945109104484</v>
      </c>
      <c r="U97" s="3">
        <f ca="1">T96*So*(1-T$6*T$7*U)*(1-(T$7*Uo-T$6*T$7*U)*D)</f>
        <v>18.4391612638798</v>
      </c>
      <c r="V97" s="3">
        <f ca="1">U96*So*(1-U$6*U$7*U)*(1-(U$7*Uo-U$6*U$7*U)*D)</f>
        <v>14.827305843488199</v>
      </c>
      <c r="W97" s="3">
        <f ca="1">V96*So*(1-V$6*V$7*U)*(1-(V$7*Uo-V$6*V$7*U)*D)</f>
        <v>11.943063773439562</v>
      </c>
      <c r="X97" s="3">
        <f ca="1">W96*So*(1-W$6*W$7*U)*(1-(W$7*Uo-W$6*W$7*U)*D)</f>
        <v>9.6311537082135459</v>
      </c>
      <c r="Y97" s="3">
        <f ca="1">X96*So*(1-X$6*X$7*U)*(1-(X$7*Uo-X$6*X$7*U)*D)</f>
        <v>7.7732626651692129</v>
      </c>
      <c r="Z97" s="3">
        <f ca="1">Y96*So*(1-Y$6*Y$7*U)*(1-(Y$7*Uo-Y$6*Y$7*U)*D)</f>
        <v>6.2775834484935205</v>
      </c>
      <c r="AA97" s="3">
        <f ca="1">Z96*So*(1-Z$6*Z$7*U)*(1-(Z$7*Uo-Z$6*Z$7*U)*D)</f>
        <v>5.0719893254360384</v>
      </c>
      <c r="AB97" s="3">
        <f ca="1">AA96*So*(1-AA$6*AA$7*U)*(1-(AA$7*Uo-AA$6*AA$7*U)*D)</f>
        <v>4.0993372706712456</v>
      </c>
      <c r="AC97" s="3">
        <f ca="1">AB96*So*(1-AB$6*AB$7*U)*(1-(AB$7*Uo-AB$6*AB$7*U)*D)</f>
        <v>3.3140940054367447</v>
      </c>
      <c r="AD97" s="3">
        <f ca="1">AC96*So*(1-AC$6*AC$7*U)*(1-(AC$7*Uo-AC$6*AC$7*U)*D)</f>
        <v>2.6798310400872576</v>
      </c>
      <c r="AE97" s="3">
        <f ca="1">AD96*So*(1-AD$6*AD$7*U)*(1-(AD$7*Uo-AD$6*AD$7*U)*D)</f>
        <v>2.1673221035385462</v>
      </c>
      <c r="AF97" s="3">
        <f ca="1">AE96*So*(1-AE$6*AE$7*U)*(1-(AE$7*Uo-AE$6*AE$7*U)*D)</f>
        <v>1.7530710780885554</v>
      </c>
      <c r="AG97" s="3">
        <f ca="1">AF96*So*(1-AF$6*AF$7*U)*(1-(AF$7*Uo-AF$6*AF$7*U)*D)</f>
        <v>1.4181609571027209</v>
      </c>
      <c r="AH97" s="3">
        <f ca="1">AG96*So*(1-AG$6*AG$7*U)*(1-(AG$7*Uo-AG$6*AG$7*U)*D)</f>
        <v>1.1473442362574322</v>
      </c>
      <c r="AI97" s="3">
        <f ca="1">AH96*So*(1-AH$6*AH$7*U)*(1-(AH$7*Uo-AH$6*AH$7*U)*D)</f>
        <v>0.92832136855048053</v>
      </c>
      <c r="AJ97" s="3">
        <f ca="1">AI96*So*(1-AI$6*AI$7*U)*(1-(AI$7*Uo-AI$6*AI$7*U)*D)</f>
        <v>0.75116415711312579</v>
      </c>
      <c r="AK97" s="3">
        <f ca="1">AJ96*So*(1-AJ$6*AJ$7*U)*(1-(AJ$7*Uo-AJ$6*AJ$7*U)*D)</f>
        <v>0.60785485368744752</v>
      </c>
      <c r="AL97" s="3">
        <f ca="1">AK96*So*(1-AK$6*AK$7*U)*(1-(AK$7*Uo-AK$6*AK$7*U)*D)</f>
        <v>0.49191594986967779</v>
      </c>
      <c r="AM97" s="3">
        <f ca="1">AL96*So*(1-AL$6*AL$7*U)*(1-(AL$7*Uo-AL$6*AL$7*U)*D)</f>
        <v>0.398112720414667</v>
      </c>
      <c r="AN97" s="3">
        <f ca="1">AM96*So*(1-AM$6*AM$7*U)*(1-(AM$7*Uo-AM$6*AM$7*U)*D)</f>
        <v>0.32221373906879575</v>
      </c>
      <c r="AO97" s="14">
        <f ca="1">SUMPRODUCT(F97:AN97, fec)</f>
        <v>3572.7165208066099</v>
      </c>
      <c r="AP97" s="15">
        <f ca="1">SUMPRODUCT(F97:AN97, fec)/SUMPRODUCT($F$19:$AN$19, fec)</f>
        <v>0.26229959932147739</v>
      </c>
      <c r="AQ97" s="14">
        <f ca="1">SUMPRODUCT(F97:AN97,Vul_Ret,Vul_Cap)</f>
        <v>985.68331139831116</v>
      </c>
      <c r="AR97" s="12">
        <f ca="1">AQ97*U</f>
        <v>197.13666227966223</v>
      </c>
      <c r="AS97" s="14">
        <f ca="1">SUMPRODUCT(F97:AN97,Vul_Ret,Vul_Cap,Wt)</f>
        <v>2223.7895574954719</v>
      </c>
      <c r="AT97" s="12">
        <f ca="1">AS97*U</f>
        <v>444.7579114990944</v>
      </c>
      <c r="AU97" s="12">
        <f ca="1">SUMPRODUCT(F97:AN97, Vul_Cap,trophyvul)*Uo</f>
        <v>64.460523538178876</v>
      </c>
    </row>
    <row r="98" spans="4:47" x14ac:dyDescent="0.15">
      <c r="D98" s="3">
        <v>2079</v>
      </c>
      <c r="E98" s="2">
        <f ca="1">EXP((_xlfn.NORM.INV(RAND(),0,sig_rec))-0.5*sig_rec*sig_rec)</f>
        <v>1.0000000111615297</v>
      </c>
      <c r="F98" s="3">
        <f ca="1">bha*AO97/(1+bhb*AO97)*E98</f>
        <v>864.86760300423293</v>
      </c>
      <c r="G98" s="3">
        <f ca="1">F97*So*(1-F$6*F$7*U)*(1-(F$7*Uo-F$6*F$7*U)*D)</f>
        <v>733.28717184348795</v>
      </c>
      <c r="H98" s="3">
        <f ca="1">G97*So*(1-G$6*G$7*U)*(1-(G$7*Uo-G$6*G$7*U)*D)</f>
        <v>621.32024425195289</v>
      </c>
      <c r="I98" s="3">
        <f ca="1">H97*So*(1-H$6*H$7*U)*(1-(H$7*Uo-H$6*H$7*U)*D)</f>
        <v>522.42848830065225</v>
      </c>
      <c r="J98" s="3">
        <f ca="1">I97*So*(1-I$6*I$7*U)*(1-(I$7*Uo-I$6*I$7*U)*D)</f>
        <v>417.19154723375016</v>
      </c>
      <c r="K98" s="3">
        <f ca="1">J97*So*(1-J$6*J$7*U)*(1-(J$7*Uo-J$6*J$7*U)*D)</f>
        <v>302.468772679354</v>
      </c>
      <c r="L98" s="3">
        <f ca="1">K97*So*(1-K$6*K$7*U)*(1-(K$7*Uo-K$6*K$7*U)*D)</f>
        <v>210.11487514870257</v>
      </c>
      <c r="M98" s="3">
        <f ca="1">L97*So*(1-L$6*L$7*U)*(1-(L$7*Uo-L$6*L$7*U)*D)</f>
        <v>146.81296953209247</v>
      </c>
      <c r="N98" s="3">
        <f ca="1">M97*So*(1-M$6*M$7*U)*(1-(M$7*Uo-M$6*M$7*U)*D)</f>
        <v>105.25737028886023</v>
      </c>
      <c r="O98" s="3">
        <f ca="1">N97*So*(1-N$6*N$7*U)*(1-(N$7*Uo-N$6*N$7*U)*D)</f>
        <v>77.861509787488728</v>
      </c>
      <c r="P98" s="3">
        <f ca="1">O97*So*(1-O$6*O$7*U)*(1-(O$7*Uo-O$6*O$7*U)*D)</f>
        <v>59.220586899229964</v>
      </c>
      <c r="Q98" s="3">
        <f ca="1">P97*So*(1-P$6*P$7*U)*(1-(P$7*Uo-P$6*P$7*U)*D)</f>
        <v>45.983516552219143</v>
      </c>
      <c r="R98" s="3">
        <f ca="1">Q97*So*(1-Q$6*Q$7*U)*(1-(Q$7*Uo-Q$6*Q$7*U)*D)</f>
        <v>36.20633201572258</v>
      </c>
      <c r="S98" s="3">
        <f ca="1">R97*So*(1-R$6*R$7*U)*(1-(R$7*Uo-R$6*R$7*U)*D)</f>
        <v>28.766100662299351</v>
      </c>
      <c r="T98" s="3">
        <f ca="1">S97*So*(1-S$6*S$7*U)*(1-(S$7*Uo-S$6*S$7*U)*D)</f>
        <v>22.987409150337953</v>
      </c>
      <c r="U98" s="3">
        <f ca="1">T97*So*(1-T$6*T$7*U)*(1-(T$7*Uo-T$6*T$7*U)*D)</f>
        <v>18.438682690050978</v>
      </c>
      <c r="V98" s="3">
        <f ca="1">U97*So*(1-U$6*U$7*U)*(1-(U$7*Uo-U$6*U$7*U)*D)</f>
        <v>14.826876622563583</v>
      </c>
      <c r="W98" s="3">
        <f ca="1">V97*So*(1-V$6*V$7*U)*(1-(V$7*Uo-V$6*V$7*U)*D)</f>
        <v>11.942678165995636</v>
      </c>
      <c r="X98" s="3">
        <f ca="1">W97*So*(1-W$6*W$7*U)*(1-(W$7*Uo-W$6*W$7*U)*D)</f>
        <v>9.6308068968769227</v>
      </c>
      <c r="Y98" s="3">
        <f ca="1">X97*So*(1-X$6*X$7*U)*(1-(X$7*Uo-X$6*X$7*U)*D)</f>
        <v>7.7729504536395773</v>
      </c>
      <c r="Z98" s="3">
        <f ca="1">Y97*So*(1-Y$6*Y$7*U)*(1-(Y$7*Uo-Y$6*Y$7*U)*D)</f>
        <v>6.2773020287148897</v>
      </c>
      <c r="AA98" s="3">
        <f ca="1">Z97*So*(1-Z$6*Z$7*U)*(1-(Z$7*Uo-Z$6*Z$7*U)*D)</f>
        <v>5.0717355822946422</v>
      </c>
      <c r="AB98" s="3">
        <f ca="1">AA97*So*(1-AA$6*AA$7*U)*(1-(AA$7*Uo-AA$6*AA$7*U)*D)</f>
        <v>4.0991084849148045</v>
      </c>
      <c r="AC98" s="3">
        <f ca="1">AB97*So*(1-AB$6*AB$7*U)*(1-(AB$7*Uo-AB$6*AB$7*U)*D)</f>
        <v>3.3138874547904744</v>
      </c>
      <c r="AD98" s="3">
        <f ca="1">AC97*So*(1-AC$6*AC$7*U)*(1-(AC$7*Uo-AC$6*AC$7*U)*D)</f>
        <v>2.6796446287985138</v>
      </c>
      <c r="AE98" s="3">
        <f ca="1">AD97*So*(1-AD$6*AD$7*U)*(1-(AD$7*Uo-AD$6*AD$7*U)*D)</f>
        <v>2.1671536965467153</v>
      </c>
      <c r="AF98" s="3">
        <f ca="1">AE97*So*(1-AE$6*AE$7*U)*(1-(AE$7*Uo-AE$6*AE$7*U)*D)</f>
        <v>1.7529189952472422</v>
      </c>
      <c r="AG98" s="3">
        <f ca="1">AF97*So*(1-AF$6*AF$7*U)*(1-(AF$7*Uo-AF$6*AF$7*U)*D)</f>
        <v>1.4180234647408034</v>
      </c>
      <c r="AH98" s="3">
        <f ca="1">AG97*So*(1-AG$6*AG$7*U)*(1-(AG$7*Uo-AG$6*AG$7*U)*D)</f>
        <v>1.1472200195316635</v>
      </c>
      <c r="AI98" s="3">
        <f ca="1">AH97*So*(1-AH$6*AH$7*U)*(1-(AH$7*Uo-AH$6*AH$7*U)*D)</f>
        <v>0.92820902423972296</v>
      </c>
      <c r="AJ98" s="3">
        <f ca="1">AI97*So*(1-AI$6*AI$7*U)*(1-(AI$7*Uo-AI$6*AI$7*U)*D)</f>
        <v>0.75106259280358523</v>
      </c>
      <c r="AK98" s="3">
        <f ca="1">AJ97*So*(1-AJ$6*AJ$7*U)*(1-(AJ$7*Uo-AJ$6*AJ$7*U)*D)</f>
        <v>0.60776301501933483</v>
      </c>
      <c r="AL98" s="3">
        <f ca="1">AK97*So*(1-AK$6*AK$7*U)*(1-(AK$7*Uo-AK$6*AK$7*U)*D)</f>
        <v>0.49183291918920174</v>
      </c>
      <c r="AM98" s="3">
        <f ca="1">AL97*So*(1-AL$6*AL$7*U)*(1-(AL$7*Uo-AL$6*AL$7*U)*D)</f>
        <v>0.39803767020054903</v>
      </c>
      <c r="AN98" s="3">
        <f ca="1">AM97*So*(1-AM$6*AM$7*U)*(1-(AM$7*Uo-AM$6*AM$7*U)*D)</f>
        <v>0.32214592549196797</v>
      </c>
      <c r="AO98" s="14">
        <f ca="1">SUMPRODUCT(F98:AN98, fec)</f>
        <v>3572.6276637893784</v>
      </c>
      <c r="AP98" s="15">
        <f ca="1">SUMPRODUCT(F98:AN98, fec)/SUMPRODUCT($F$19:$AN$19, fec)</f>
        <v>0.26229307566927018</v>
      </c>
      <c r="AQ98" s="14">
        <f ca="1">SUMPRODUCT(F98:AN98,Vul_Ret,Vul_Cap)</f>
        <v>985.6740922136288</v>
      </c>
      <c r="AR98" s="12">
        <f ca="1">AQ98*U</f>
        <v>197.13481844272576</v>
      </c>
      <c r="AS98" s="14">
        <f ca="1">SUMPRODUCT(F98:AN98,Vul_Ret,Vul_Cap,Wt)</f>
        <v>2223.7654434766132</v>
      </c>
      <c r="AT98" s="12">
        <f ca="1">AS98*U</f>
        <v>444.75308869532267</v>
      </c>
      <c r="AU98" s="12">
        <f ca="1">SUMPRODUCT(F98:AN98, Vul_Cap,trophyvul)*Uo</f>
        <v>64.458830512840393</v>
      </c>
    </row>
    <row r="99" spans="4:47" x14ac:dyDescent="0.15">
      <c r="D99" s="3">
        <v>2080</v>
      </c>
      <c r="E99" s="2">
        <f ca="1">EXP((_xlfn.NORM.INV(RAND(),0,sig_rec))-0.5*sig_rec*sig_rec)</f>
        <v>1.0000000095541854</v>
      </c>
      <c r="F99" s="3">
        <f ca="1">bha*AO98/(1+bhb*AO98)*E99</f>
        <v>864.86366129751468</v>
      </c>
      <c r="G99" s="3">
        <f ca="1">F98*So*(1-F$6*F$7*U)*(1-(F$7*Uo-F$6*F$7*U)*D)</f>
        <v>733.28345607034987</v>
      </c>
      <c r="H99" s="3">
        <f ca="1">G98*So*(1-G$6*G$7*U)*(1-(G$7*Uo-G$6*G$7*U)*D)</f>
        <v>621.31672455496482</v>
      </c>
      <c r="I99" s="3">
        <f ca="1">H98*So*(1-H$6*H$7*U)*(1-(H$7*Uo-H$6*H$7*U)*D)</f>
        <v>522.425178053075</v>
      </c>
      <c r="J99" s="3">
        <f ca="1">I98*So*(1-I$6*I$7*U)*(1-(I$7*Uo-I$6*I$7*U)*D)</f>
        <v>417.18860375167696</v>
      </c>
      <c r="K99" s="3">
        <f ca="1">J98*So*(1-J$6*J$7*U)*(1-(J$7*Uo-J$6*J$7*U)*D)</f>
        <v>302.46639321166134</v>
      </c>
      <c r="L99" s="3">
        <f ca="1">K98*So*(1-K$6*K$7*U)*(1-(K$7*Uo-K$6*K$7*U)*D)</f>
        <v>210.11302989759139</v>
      </c>
      <c r="M99" s="3">
        <f ca="1">L98*So*(1-L$6*L$7*U)*(1-(L$7*Uo-L$6*L$7*U)*D)</f>
        <v>146.81153525929599</v>
      </c>
      <c r="N99" s="3">
        <f ca="1">M98*So*(1-M$6*M$7*U)*(1-(M$7*Uo-M$6*M$7*U)*D)</f>
        <v>105.25621738155864</v>
      </c>
      <c r="O99" s="3">
        <f ca="1">N98*So*(1-N$6*N$7*U)*(1-(N$7*Uo-N$6*N$7*U)*D)</f>
        <v>77.860562076183669</v>
      </c>
      <c r="P99" s="3">
        <f ca="1">O98*So*(1-O$6*O$7*U)*(1-(O$7*Uo-O$6*O$7*U)*D)</f>
        <v>59.21978279213706</v>
      </c>
      <c r="Q99" s="3">
        <f ca="1">P98*So*(1-P$6*P$7*U)*(1-(P$7*Uo-P$6*P$7*U)*D)</f>
        <v>45.982819928340739</v>
      </c>
      <c r="R99" s="3">
        <f ca="1">Q98*So*(1-Q$6*Q$7*U)*(1-(Q$7*Uo-Q$6*Q$7*U)*D)</f>
        <v>36.205721071461099</v>
      </c>
      <c r="S99" s="3">
        <f ca="1">R98*So*(1-R$6*R$7*U)*(1-(R$7*Uo-R$6*R$7*U)*D)</f>
        <v>28.765560848524949</v>
      </c>
      <c r="T99" s="3">
        <f ca="1">S98*So*(1-S$6*S$7*U)*(1-(S$7*Uo-S$6*S$7*U)*D)</f>
        <v>22.986928190501217</v>
      </c>
      <c r="U99" s="3">
        <f ca="1">T98*So*(1-T$6*T$7*U)*(1-(T$7*Uo-T$6*T$7*U)*D)</f>
        <v>18.438252796313886</v>
      </c>
      <c r="V99" s="3">
        <f ca="1">U98*So*(1-U$6*U$7*U)*(1-(U$7*Uo-U$6*U$7*U)*D)</f>
        <v>14.826491802722096</v>
      </c>
      <c r="W99" s="3">
        <f ca="1">V98*So*(1-V$6*V$7*U)*(1-(V$7*Uo-V$6*V$7*U)*D)</f>
        <v>11.942332449287628</v>
      </c>
      <c r="X99" s="3">
        <f ca="1">W98*So*(1-W$6*W$7*U)*(1-(W$7*Uo-W$6*W$7*U)*D)</f>
        <v>9.6304959456083967</v>
      </c>
      <c r="Y99" s="3">
        <f ca="1">X98*So*(1-X$6*X$7*U)*(1-(X$7*Uo-X$6*X$7*U)*D)</f>
        <v>7.7726705549464388</v>
      </c>
      <c r="Z99" s="3">
        <f ca="1">Y98*So*(1-Y$6*Y$7*U)*(1-(Y$7*Uo-Y$6*Y$7*U)*D)</f>
        <v>6.2770499021429735</v>
      </c>
      <c r="AA99" s="3">
        <f ca="1">Z98*So*(1-Z$6*Z$7*U)*(1-(Z$7*Uo-Z$6*Z$7*U)*D)</f>
        <v>5.0715082198523023</v>
      </c>
      <c r="AB99" s="3">
        <f ca="1">AA98*So*(1-AA$6*AA$7*U)*(1-(AA$7*Uo-AA$6*AA$7*U)*D)</f>
        <v>4.0989034133743987</v>
      </c>
      <c r="AC99" s="3">
        <f ca="1">AB98*So*(1-AB$6*AB$7*U)*(1-(AB$7*Uo-AB$6*AB$7*U)*D)</f>
        <v>3.3137025053222935</v>
      </c>
      <c r="AD99" s="3">
        <f ca="1">AC98*So*(1-AC$6*AC$7*U)*(1-(AC$7*Uo-AC$6*AC$7*U)*D)</f>
        <v>2.6794776201593669</v>
      </c>
      <c r="AE99" s="3">
        <f ca="1">AD98*So*(1-AD$6*AD$7*U)*(1-(AD$7*Uo-AD$6*AD$7*U)*D)</f>
        <v>2.1670029475228265</v>
      </c>
      <c r="AF99" s="3">
        <f ca="1">AE98*So*(1-AE$6*AE$7*U)*(1-(AE$7*Uo-AE$6*AE$7*U)*D)</f>
        <v>1.7527827885364673</v>
      </c>
      <c r="AG99" s="3">
        <f ca="1">AF98*So*(1-AF$6*AF$7*U)*(1-(AF$7*Uo-AF$6*AF$7*U)*D)</f>
        <v>1.4179004480301507</v>
      </c>
      <c r="AH99" s="3">
        <f ca="1">AG98*So*(1-AG$6*AG$7*U)*(1-(AG$7*Uo-AG$6*AG$7*U)*D)</f>
        <v>1.1471087952102388</v>
      </c>
      <c r="AI99" s="3">
        <f ca="1">AH98*So*(1-AH$6*AH$7*U)*(1-(AH$7*Uo-AH$6*AH$7*U)*D)</f>
        <v>0.92810853209257449</v>
      </c>
      <c r="AJ99" s="3">
        <f ca="1">AI98*So*(1-AI$6*AI$7*U)*(1-(AI$7*Uo-AI$6*AI$7*U)*D)</f>
        <v>0.75097170013194936</v>
      </c>
      <c r="AK99" s="3">
        <f ca="1">AJ98*So*(1-AJ$6*AJ$7*U)*(1-(AJ$7*Uo-AJ$6*AJ$7*U)*D)</f>
        <v>0.60768083986441013</v>
      </c>
      <c r="AL99" s="3">
        <f ca="1">AK98*So*(1-AK$6*AK$7*U)*(1-(AK$7*Uo-AK$6*AK$7*U)*D)</f>
        <v>0.49175860987019521</v>
      </c>
      <c r="AM99" s="3">
        <f ca="1">AL98*So*(1-AL$6*AL$7*U)*(1-(AL$7*Uo-AL$6*AL$7*U)*D)</f>
        <v>0.3979704852706426</v>
      </c>
      <c r="AN99" s="3">
        <f ca="1">AM98*So*(1-AM$6*AM$7*U)*(1-(AM$7*Uo-AM$6*AM$7*U)*D)</f>
        <v>0.32208519615716996</v>
      </c>
      <c r="AO99" s="14">
        <f ca="1">SUMPRODUCT(F99:AN99, fec)</f>
        <v>3572.5480029996525</v>
      </c>
      <c r="AP99" s="15">
        <f ca="1">SUMPRODUCT(F99:AN99, fec)/SUMPRODUCT($F$19:$AN$19, fec)</f>
        <v>0.26228722718028286</v>
      </c>
      <c r="AQ99" s="14">
        <f ca="1">SUMPRODUCT(F99:AN99,Vul_Ret,Vul_Cap)</f>
        <v>985.66582553337116</v>
      </c>
      <c r="AR99" s="12">
        <f ca="1">AQ99*U</f>
        <v>197.13316510667426</v>
      </c>
      <c r="AS99" s="14">
        <f ca="1">SUMPRODUCT(F99:AN99,Vul_Ret,Vul_Cap,Wt)</f>
        <v>2223.7438209284514</v>
      </c>
      <c r="AT99" s="12">
        <f ca="1">AS99*U</f>
        <v>444.74876418569033</v>
      </c>
      <c r="AU99" s="12">
        <f ca="1">SUMPRODUCT(F99:AN99, Vul_Cap,trophyvul)*Uo</f>
        <v>64.457312619009031</v>
      </c>
    </row>
    <row r="100" spans="4:47" x14ac:dyDescent="0.15">
      <c r="D100" s="3">
        <v>2081</v>
      </c>
      <c r="E100" s="2">
        <f ca="1">EXP((_xlfn.NORM.INV(RAND(),0,sig_rec))-0.5*sig_rec*sig_rec)</f>
        <v>0.99999998684513669</v>
      </c>
      <c r="F100" s="3">
        <f ca="1">bha*AO99/(1+bhb*AO99)*E100</f>
        <v>864.8601090064376</v>
      </c>
      <c r="G100" s="3">
        <f ca="1">F99*So*(1-F$6*F$7*U)*(1-(F$7*Uo-F$6*F$7*U)*D)</f>
        <v>733.2801140694296</v>
      </c>
      <c r="H100" s="3">
        <f ca="1">G99*So*(1-G$6*G$7*U)*(1-(G$7*Uo-G$6*G$7*U)*D)</f>
        <v>621.31357616769719</v>
      </c>
      <c r="I100" s="3">
        <f ca="1">H99*So*(1-H$6*H$7*U)*(1-(H$7*Uo-H$6*H$7*U)*D)</f>
        <v>522.4222185835539</v>
      </c>
      <c r="J100" s="3">
        <f ca="1">I99*So*(1-I$6*I$7*U)*(1-(I$7*Uo-I$6*I$7*U)*D)</f>
        <v>417.18596033234638</v>
      </c>
      <c r="K100" s="3">
        <f ca="1">J99*So*(1-J$6*J$7*U)*(1-(J$7*Uo-J$6*J$7*U)*D)</f>
        <v>302.46425916936812</v>
      </c>
      <c r="L100" s="3">
        <f ca="1">K99*So*(1-K$6*K$7*U)*(1-(K$7*Uo-K$6*K$7*U)*D)</f>
        <v>210.11137697599548</v>
      </c>
      <c r="M100" s="3">
        <f ca="1">L99*So*(1-L$6*L$7*U)*(1-(L$7*Uo-L$6*L$7*U)*D)</f>
        <v>146.8102459448275</v>
      </c>
      <c r="N100" s="3">
        <f ca="1">M99*So*(1-M$6*M$7*U)*(1-(M$7*Uo-M$6*M$7*U)*D)</f>
        <v>105.25518909277916</v>
      </c>
      <c r="O100" s="3">
        <f ca="1">N99*So*(1-N$6*N$7*U)*(1-(N$7*Uo-N$6*N$7*U)*D)</f>
        <v>77.859709252193511</v>
      </c>
      <c r="P100" s="3">
        <f ca="1">O99*So*(1-O$6*O$7*U)*(1-(O$7*Uo-O$6*O$7*U)*D)</f>
        <v>59.219061983385885</v>
      </c>
      <c r="Q100" s="3">
        <f ca="1">P99*So*(1-P$6*P$7*U)*(1-(P$7*Uo-P$6*P$7*U)*D)</f>
        <v>45.982195565875045</v>
      </c>
      <c r="R100" s="3">
        <f ca="1">Q99*So*(1-Q$6*Q$7*U)*(1-(Q$7*Uo-Q$6*Q$7*U)*D)</f>
        <v>36.205172575571176</v>
      </c>
      <c r="S100" s="3">
        <f ca="1">R99*So*(1-R$6*R$7*U)*(1-(R$7*Uo-R$6*R$7*U)*D)</f>
        <v>28.765075459551518</v>
      </c>
      <c r="T100" s="3">
        <f ca="1">S99*So*(1-S$6*S$7*U)*(1-(S$7*Uo-S$6*S$7*U)*D)</f>
        <v>22.986496826493489</v>
      </c>
      <c r="U100" s="3">
        <f ca="1">T99*So*(1-T$6*T$7*U)*(1-(T$7*Uo-T$6*T$7*U)*D)</f>
        <v>18.437867017342597</v>
      </c>
      <c r="V100" s="3">
        <f ca="1">U99*So*(1-U$6*U$7*U)*(1-(U$7*Uo-U$6*U$7*U)*D)</f>
        <v>14.826146126402579</v>
      </c>
      <c r="W100" s="3">
        <f ca="1">V99*So*(1-V$6*V$7*U)*(1-(V$7*Uo-V$6*V$7*U)*D)</f>
        <v>11.942022495505919</v>
      </c>
      <c r="X100" s="3">
        <f ca="1">W99*So*(1-W$6*W$7*U)*(1-(W$7*Uo-W$6*W$7*U)*D)</f>
        <v>9.6302171619630101</v>
      </c>
      <c r="Y100" s="3">
        <f ca="1">X99*So*(1-X$6*X$7*U)*(1-(X$7*Uo-X$6*X$7*U)*D)</f>
        <v>7.7724195975973016</v>
      </c>
      <c r="Z100" s="3">
        <f ca="1">Y99*So*(1-Y$6*Y$7*U)*(1-(Y$7*Uo-Y$6*Y$7*U)*D)</f>
        <v>6.2768238698178163</v>
      </c>
      <c r="AA100" s="3">
        <f ca="1">Z99*So*(1-Z$6*Z$7*U)*(1-(Z$7*Uo-Z$6*Z$7*U)*D)</f>
        <v>5.0713045237459067</v>
      </c>
      <c r="AB100" s="3">
        <f ca="1">AA99*So*(1-AA$6*AA$7*U)*(1-(AA$7*Uo-AA$6*AA$7*U)*D)</f>
        <v>4.0987196623337825</v>
      </c>
      <c r="AC100" s="3">
        <f ca="1">AB99*So*(1-AB$6*AB$7*U)*(1-(AB$7*Uo-AB$6*AB$7*U)*D)</f>
        <v>3.313536726329199</v>
      </c>
      <c r="AD100" s="3">
        <f ca="1">AC99*So*(1-AC$6*AC$7*U)*(1-(AC$7*Uo-AC$6*AC$7*U)*D)</f>
        <v>2.6793280773738584</v>
      </c>
      <c r="AE100" s="3">
        <f ca="1">AD99*So*(1-AD$6*AD$7*U)*(1-(AD$7*Uo-AD$6*AD$7*U)*D)</f>
        <v>2.1668678892358417</v>
      </c>
      <c r="AF100" s="3">
        <f ca="1">AE99*So*(1-AE$6*AE$7*U)*(1-(AE$7*Uo-AE$6*AE$7*U)*D)</f>
        <v>1.752660863499548</v>
      </c>
      <c r="AG100" s="3">
        <f ca="1">AF99*So*(1-AF$6*AF$7*U)*(1-(AF$7*Uo-AF$6*AF$7*U)*D)</f>
        <v>1.4177902731979104</v>
      </c>
      <c r="AH100" s="3">
        <f ca="1">AG99*So*(1-AG$6*AG$7*U)*(1-(AG$7*Uo-AG$6*AG$7*U)*D)</f>
        <v>1.1470092809537711</v>
      </c>
      <c r="AI100" s="3">
        <f ca="1">AH99*So*(1-AH$6*AH$7*U)*(1-(AH$7*Uo-AH$6*AH$7*U)*D)</f>
        <v>0.92801855088588969</v>
      </c>
      <c r="AJ100" s="3">
        <f ca="1">AI99*So*(1-AI$6*AI$7*U)*(1-(AI$7*Uo-AI$6*AI$7*U)*D)</f>
        <v>0.75089039650677092</v>
      </c>
      <c r="AK100" s="3">
        <f ca="1">AJ99*So*(1-AJ$6*AJ$7*U)*(1-(AJ$7*Uo-AJ$6*AJ$7*U)*D)</f>
        <v>0.60760729907624367</v>
      </c>
      <c r="AL100" s="3">
        <f ca="1">AK99*So*(1-AK$6*AK$7*U)*(1-(AK$7*Uo-AK$6*AK$7*U)*D)</f>
        <v>0.49169211957882669</v>
      </c>
      <c r="AM100" s="3">
        <f ca="1">AL99*So*(1-AL$6*AL$7*U)*(1-(AL$7*Uo-AL$6*AL$7*U)*D)</f>
        <v>0.39791035729914787</v>
      </c>
      <c r="AN100" s="3">
        <f ca="1">AM99*So*(1-AM$6*AM$7*U)*(1-(AM$7*Uo-AM$6*AM$7*U)*D)</f>
        <v>0.32203083127427629</v>
      </c>
      <c r="AO100" s="14">
        <f ca="1">SUMPRODUCT(F100:AN100, fec)</f>
        <v>3572.4765834814434</v>
      </c>
      <c r="AP100" s="15">
        <f ca="1">SUMPRODUCT(F100:AN100, fec)/SUMPRODUCT($F$19:$AN$19, fec)</f>
        <v>0.26228198374411854</v>
      </c>
      <c r="AQ100" s="14">
        <f ca="1">SUMPRODUCT(F100:AN100,Vul_Ret,Vul_Cap)</f>
        <v>985.65841252283178</v>
      </c>
      <c r="AR100" s="12">
        <f ca="1">AQ100*U</f>
        <v>197.13168250456636</v>
      </c>
      <c r="AS100" s="14">
        <f ca="1">SUMPRODUCT(F100:AN100,Vul_Ret,Vul_Cap,Wt)</f>
        <v>2223.7244312326093</v>
      </c>
      <c r="AT100" s="12">
        <f ca="1">AS100*U</f>
        <v>444.7448862465219</v>
      </c>
      <c r="AU100" s="12">
        <f ca="1">SUMPRODUCT(F100:AN100, Vul_Cap,trophyvul)*Uo</f>
        <v>64.455951658101085</v>
      </c>
    </row>
    <row r="101" spans="4:47" x14ac:dyDescent="0.15">
      <c r="D101" s="3">
        <v>2082</v>
      </c>
      <c r="E101" s="2">
        <f ca="1">EXP((_xlfn.NORM.INV(RAND(),0,sig_rec))-0.5*sig_rec*sig_rec)</f>
        <v>0.99999997649625816</v>
      </c>
      <c r="F101" s="3">
        <f ca="1">bha*AO100/(1+bhb*AO100)*E101</f>
        <v>864.85693276470772</v>
      </c>
      <c r="G101" s="3">
        <f ca="1">F100*So*(1-F$6*F$7*U)*(1-(F$7*Uo-F$6*F$7*U)*D)</f>
        <v>733.27710223701865</v>
      </c>
      <c r="H101" s="3">
        <f ca="1">G100*So*(1-G$6*G$7*U)*(1-(G$7*Uo-G$6*G$7*U)*D)</f>
        <v>621.31074447890603</v>
      </c>
      <c r="I101" s="3">
        <f ca="1">H100*So*(1-H$6*H$7*U)*(1-(H$7*Uo-H$6*H$7*U)*D)</f>
        <v>522.41957132267021</v>
      </c>
      <c r="J101" s="3">
        <f ca="1">I100*So*(1-I$6*I$7*U)*(1-(I$7*Uo-I$6*I$7*U)*D)</f>
        <v>417.18359702907145</v>
      </c>
      <c r="K101" s="3">
        <f ca="1">J100*So*(1-J$6*J$7*U)*(1-(J$7*Uo-J$6*J$7*U)*D)</f>
        <v>302.46234267437688</v>
      </c>
      <c r="L101" s="3">
        <f ca="1">K100*So*(1-K$6*K$7*U)*(1-(K$7*Uo-K$6*K$7*U)*D)</f>
        <v>210.10989454166616</v>
      </c>
      <c r="M101" s="3">
        <f ca="1">L100*So*(1-L$6*L$7*U)*(1-(L$7*Uo-L$6*L$7*U)*D)</f>
        <v>146.80909101490175</v>
      </c>
      <c r="N101" s="3">
        <f ca="1">M100*So*(1-M$6*M$7*U)*(1-(M$7*Uo-M$6*M$7*U)*D)</f>
        <v>105.25426473054877</v>
      </c>
      <c r="O101" s="3">
        <f ca="1">N100*So*(1-N$6*N$7*U)*(1-(N$7*Uo-N$6*N$7*U)*D)</f>
        <v>77.85894861051942</v>
      </c>
      <c r="P101" s="3">
        <f ca="1">O100*So*(1-O$6*O$7*U)*(1-(O$7*Uo-O$6*O$7*U)*D)</f>
        <v>59.21841334387716</v>
      </c>
      <c r="Q101" s="3">
        <f ca="1">P100*So*(1-P$6*P$7*U)*(1-(P$7*Uo-P$6*P$7*U)*D)</f>
        <v>45.981635881806653</v>
      </c>
      <c r="R101" s="3">
        <f ca="1">Q100*So*(1-Q$6*Q$7*U)*(1-(Q$7*Uo-Q$6*Q$7*U)*D)</f>
        <v>36.204680975646347</v>
      </c>
      <c r="S101" s="3">
        <f ca="1">R100*So*(1-R$6*R$7*U)*(1-(R$7*Uo-R$6*R$7*U)*D)</f>
        <v>28.764639685171229</v>
      </c>
      <c r="T101" s="3">
        <f ca="1">S100*So*(1-S$6*S$7*U)*(1-(S$7*Uo-S$6*S$7*U)*D)</f>
        <v>22.986108953225305</v>
      </c>
      <c r="U101" s="3">
        <f ca="1">T100*So*(1-T$6*T$7*U)*(1-(T$7*Uo-T$6*T$7*U)*D)</f>
        <v>18.437521019297765</v>
      </c>
      <c r="V101" s="3">
        <f ca="1">U100*So*(1-U$6*U$7*U)*(1-(U$7*Uo-U$6*U$7*U)*D)</f>
        <v>14.825835922639566</v>
      </c>
      <c r="W101" s="3">
        <f ca="1">V100*So*(1-V$6*V$7*U)*(1-(V$7*Uo-V$6*V$7*U)*D)</f>
        <v>11.941744069939118</v>
      </c>
      <c r="X101" s="3">
        <f ca="1">W100*So*(1-W$6*W$7*U)*(1-(W$7*Uo-W$6*W$7*U)*D)</f>
        <v>9.6299672173026423</v>
      </c>
      <c r="Y101" s="3">
        <f ca="1">X100*So*(1-X$6*X$7*U)*(1-(X$7*Uo-X$6*X$7*U)*D)</f>
        <v>7.7721946015554453</v>
      </c>
      <c r="Z101" s="3">
        <f ca="1">Y100*So*(1-Y$6*Y$7*U)*(1-(Y$7*Uo-Y$6*Y$7*U)*D)</f>
        <v>6.2766212090890177</v>
      </c>
      <c r="AA101" s="3">
        <f ca="1">Z100*So*(1-Z$6*Z$7*U)*(1-(Z$7*Uo-Z$6*Z$7*U)*D)</f>
        <v>5.0711219094970241</v>
      </c>
      <c r="AB101" s="3">
        <f ca="1">AA100*So*(1-AA$6*AA$7*U)*(1-(AA$7*Uo-AA$6*AA$7*U)*D)</f>
        <v>4.0985550380839078</v>
      </c>
      <c r="AC101" s="3">
        <f ca="1">AB100*So*(1-AB$6*AB$7*U)*(1-(AB$7*Uo-AB$6*AB$7*U)*D)</f>
        <v>3.3133881827407858</v>
      </c>
      <c r="AD101" s="3">
        <f ca="1">AC100*So*(1-AC$6*AC$7*U)*(1-(AC$7*Uo-AC$6*AC$7*U)*D)</f>
        <v>2.6791940350721961</v>
      </c>
      <c r="AE101" s="3">
        <f ca="1">AD100*So*(1-AD$6*AD$7*U)*(1-(AD$7*Uo-AD$6*AD$7*U)*D)</f>
        <v>2.1667469554174188</v>
      </c>
      <c r="AF101" s="3">
        <f ca="1">AE100*So*(1-AE$6*AE$7*U)*(1-(AE$7*Uo-AE$6*AE$7*U)*D)</f>
        <v>1.7525516290501164</v>
      </c>
      <c r="AG101" s="3">
        <f ca="1">AF100*So*(1-AF$6*AF$7*U)*(1-(AF$7*Uo-AF$6*AF$7*U)*D)</f>
        <v>1.417691650520569</v>
      </c>
      <c r="AH101" s="3">
        <f ca="1">AG100*So*(1-AG$6*AG$7*U)*(1-(AG$7*Uo-AG$6*AG$7*U)*D)</f>
        <v>1.1469201551231936</v>
      </c>
      <c r="AI101" s="3">
        <f ca="1">AH100*So*(1-AH$6*AH$7*U)*(1-(AH$7*Uo-AH$6*AH$7*U)*D)</f>
        <v>0.92793804319868045</v>
      </c>
      <c r="AJ101" s="3">
        <f ca="1">AI100*So*(1-AI$6*AI$7*U)*(1-(AI$7*Uo-AI$6*AI$7*U)*D)</f>
        <v>0.75081759680541127</v>
      </c>
      <c r="AK101" s="3">
        <f ca="1">AJ100*So*(1-AJ$6*AJ$7*U)*(1-(AJ$7*Uo-AJ$6*AJ$7*U)*D)</f>
        <v>0.60754151673572254</v>
      </c>
      <c r="AL101" s="3">
        <f ca="1">AK100*So*(1-AK$6*AK$7*U)*(1-(AK$7*Uo-AK$6*AK$7*U)*D)</f>
        <v>0.49163261560299432</v>
      </c>
      <c r="AM101" s="3">
        <f ca="1">AL100*So*(1-AL$6*AL$7*U)*(1-(AL$7*Uo-AL$6*AL$7*U)*D)</f>
        <v>0.39785655615552917</v>
      </c>
      <c r="AN101" s="3">
        <f ca="1">AM100*So*(1-AM$6*AM$7*U)*(1-(AM$7*Uo-AM$6*AM$7*U)*D)</f>
        <v>0.32198217676003482</v>
      </c>
      <c r="AO101" s="14">
        <f ca="1">SUMPRODUCT(F101:AN101, fec)</f>
        <v>3572.4125482180875</v>
      </c>
      <c r="AP101" s="15">
        <f ca="1">SUMPRODUCT(F101:AN101, fec)/SUMPRODUCT($F$19:$AN$19, fec)</f>
        <v>0.26227728244083215</v>
      </c>
      <c r="AQ101" s="14">
        <f ca="1">SUMPRODUCT(F101:AN101,Vul_Ret,Vul_Cap)</f>
        <v>985.65176869224047</v>
      </c>
      <c r="AR101" s="12">
        <f ca="1">AQ101*U</f>
        <v>197.13035373844809</v>
      </c>
      <c r="AS101" s="14">
        <f ca="1">SUMPRODUCT(F101:AN101,Vul_Ret,Vul_Cap,Wt)</f>
        <v>2223.7070470792132</v>
      </c>
      <c r="AT101" s="12">
        <f ca="1">AS101*U</f>
        <v>444.74140941584267</v>
      </c>
      <c r="AU101" s="12">
        <f ca="1">SUMPRODUCT(F101:AN101, Vul_Cap,trophyvul)*Uo</f>
        <v>64.454731354977724</v>
      </c>
    </row>
    <row r="102" spans="4:47" x14ac:dyDescent="0.15">
      <c r="D102" s="3">
        <v>2083</v>
      </c>
      <c r="E102" s="2">
        <f ca="1">EXP((_xlfn.NORM.INV(RAND(),0,sig_rec))-0.5*sig_rec*sig_rec)</f>
        <v>0.99999999013729057</v>
      </c>
      <c r="F102" s="3">
        <f ca="1">bha*AO101/(1+bhb*AO101)*E102</f>
        <v>864.85410465758366</v>
      </c>
      <c r="G102" s="3">
        <f ca="1">F101*So*(1-F$6*F$7*U)*(1-(F$7*Uo-F$6*F$7*U)*D)</f>
        <v>733.27440924042003</v>
      </c>
      <c r="H102" s="3">
        <f ca="1">G101*So*(1-G$6*G$7*U)*(1-(G$7*Uo-G$6*G$7*U)*D)</f>
        <v>621.30819254302003</v>
      </c>
      <c r="I102" s="3">
        <f ca="1">H101*So*(1-H$6*H$7*U)*(1-(H$7*Uo-H$6*H$7*U)*D)</f>
        <v>522.41719035160963</v>
      </c>
      <c r="J102" s="3">
        <f ca="1">I101*So*(1-I$6*I$7*U)*(1-(I$7*Uo-I$6*I$7*U)*D)</f>
        <v>417.1814830419965</v>
      </c>
      <c r="K102" s="3">
        <f ca="1">J101*So*(1-J$6*J$7*U)*(1-(J$7*Uo-J$6*J$7*U)*D)</f>
        <v>302.46062926521898</v>
      </c>
      <c r="L102" s="3">
        <f ca="1">K101*So*(1-K$6*K$7*U)*(1-(K$7*Uo-K$6*K$7*U)*D)</f>
        <v>210.10856322879764</v>
      </c>
      <c r="M102" s="3">
        <f ca="1">L101*So*(1-L$6*L$7*U)*(1-(L$7*Uo-L$6*L$7*U)*D)</f>
        <v>146.80805520789545</v>
      </c>
      <c r="N102" s="3">
        <f ca="1">M101*So*(1-M$6*M$7*U)*(1-(M$7*Uo-M$6*M$7*U)*D)</f>
        <v>105.25343671408869</v>
      </c>
      <c r="O102" s="3">
        <f ca="1">N101*So*(1-N$6*N$7*U)*(1-(N$7*Uo-N$6*N$7*U)*D)</f>
        <v>77.858264844977654</v>
      </c>
      <c r="P102" s="3">
        <f ca="1">O101*So*(1-O$6*O$7*U)*(1-(O$7*Uo-O$6*O$7*U)*D)</f>
        <v>59.217834816247198</v>
      </c>
      <c r="Q102" s="3">
        <f ca="1">P101*So*(1-P$6*P$7*U)*(1-(P$7*Uo-P$6*P$7*U)*D)</f>
        <v>45.981132234759414</v>
      </c>
      <c r="R102" s="3">
        <f ca="1">Q101*So*(1-Q$6*Q$7*U)*(1-(Q$7*Uo-Q$6*Q$7*U)*D)</f>
        <v>36.204240301100604</v>
      </c>
      <c r="S102" s="3">
        <f ca="1">R101*So*(1-R$6*R$7*U)*(1-(R$7*Uo-R$6*R$7*U)*D)</f>
        <v>28.764249114053872</v>
      </c>
      <c r="T102" s="3">
        <f ca="1">S101*So*(1-S$6*S$7*U)*(1-(S$7*Uo-S$6*S$7*U)*D)</f>
        <v>22.985760726870108</v>
      </c>
      <c r="U102" s="3">
        <f ca="1">T101*So*(1-T$6*T$7*U)*(1-(T$7*Uo-T$6*T$7*U)*D)</f>
        <v>18.437209905273349</v>
      </c>
      <c r="V102" s="3">
        <f ca="1">U101*So*(1-U$6*U$7*U)*(1-(U$7*Uo-U$6*U$7*U)*D)</f>
        <v>14.825557706605279</v>
      </c>
      <c r="W102" s="3">
        <f ca="1">V101*So*(1-V$6*V$7*U)*(1-(V$7*Uo-V$6*V$7*U)*D)</f>
        <v>11.941494215801983</v>
      </c>
      <c r="X102" s="3">
        <f ca="1">W101*So*(1-W$6*W$7*U)*(1-(W$7*Uo-W$6*W$7*U)*D)</f>
        <v>9.6297426967842981</v>
      </c>
      <c r="Y102" s="3">
        <f ca="1">X101*So*(1-X$6*X$7*U)*(1-(X$7*Uo-X$6*X$7*U)*D)</f>
        <v>7.7719928803992833</v>
      </c>
      <c r="Z102" s="3">
        <f ca="1">Y101*So*(1-Y$6*Y$7*U)*(1-(Y$7*Uo-Y$6*Y$7*U)*D)</f>
        <v>6.2764395134264834</v>
      </c>
      <c r="AA102" s="3">
        <f ca="1">Z101*So*(1-Z$6*Z$7*U)*(1-(Z$7*Uo-Z$6*Z$7*U)*D)</f>
        <v>5.0709581774434689</v>
      </c>
      <c r="AB102" s="3">
        <f ca="1">AA101*So*(1-AA$6*AA$7*U)*(1-(AA$7*Uo-AA$6*AA$7*U)*D)</f>
        <v>4.0984074518866516</v>
      </c>
      <c r="AC102" s="3">
        <f ca="1">AB101*So*(1-AB$6*AB$7*U)*(1-(AB$7*Uo-AB$6*AB$7*U)*D)</f>
        <v>3.313255101171646</v>
      </c>
      <c r="AD102" s="3">
        <f ca="1">AC101*So*(1-AC$6*AC$7*U)*(1-(AC$7*Uo-AC$6*AC$7*U)*D)</f>
        <v>2.679073928633398</v>
      </c>
      <c r="AE102" s="3">
        <f ca="1">AD101*So*(1-AD$6*AD$7*U)*(1-(AD$7*Uo-AD$6*AD$7*U)*D)</f>
        <v>2.1666385566918294</v>
      </c>
      <c r="AF102" s="3">
        <f ca="1">AE101*So*(1-AE$6*AE$7*U)*(1-(AE$7*Uo-AE$6*AE$7*U)*D)</f>
        <v>1.7524538183983747</v>
      </c>
      <c r="AG102" s="3">
        <f ca="1">AF101*So*(1-AF$6*AF$7*U)*(1-(AF$7*Uo-AF$6*AF$7*U)*D)</f>
        <v>1.4176032930007925</v>
      </c>
      <c r="AH102" s="3">
        <f ca="1">AG101*So*(1-AG$6*AG$7*U)*(1-(AG$7*Uo-AG$6*AG$7*U)*D)</f>
        <v>1.1468403743978399</v>
      </c>
      <c r="AI102" s="3">
        <f ca="1">AH101*So*(1-AH$6*AH$7*U)*(1-(AH$7*Uo-AH$6*AH$7*U)*D)</f>
        <v>0.92786593981625998</v>
      </c>
      <c r="AJ102" s="3">
        <f ca="1">AI101*So*(1-AI$6*AI$7*U)*(1-(AI$7*Uo-AI$6*AI$7*U)*D)</f>
        <v>0.75075246169773791</v>
      </c>
      <c r="AK102" s="3">
        <f ca="1">AJ101*So*(1-AJ$6*AJ$7*U)*(1-(AJ$7*Uo-AJ$6*AJ$7*U)*D)</f>
        <v>0.60748261487576027</v>
      </c>
      <c r="AL102" s="3">
        <f ca="1">AK101*So*(1-AK$6*AK$7*U)*(1-(AK$7*Uo-AK$6*AK$7*U)*D)</f>
        <v>0.49157938921124422</v>
      </c>
      <c r="AM102" s="3">
        <f ca="1">AL101*So*(1-AL$6*AL$7*U)*(1-(AL$7*Uo-AL$6*AL$7*U)*D)</f>
        <v>0.39780840804422218</v>
      </c>
      <c r="AN102" s="3">
        <f ca="1">AM101*So*(1-AM$6*AM$7*U)*(1-(AM$7*Uo-AM$6*AM$7*U)*D)</f>
        <v>0.32193864180544829</v>
      </c>
      <c r="AO102" s="14">
        <f ca="1">SUMPRODUCT(F102:AN102, fec)</f>
        <v>3572.3551327201149</v>
      </c>
      <c r="AP102" s="15">
        <f ca="1">SUMPRODUCT(F102:AN102, fec)/SUMPRODUCT($F$19:$AN$19, fec)</f>
        <v>0.2622730671435855</v>
      </c>
      <c r="AQ102" s="14">
        <f ca="1">SUMPRODUCT(F102:AN102,Vul_Ret,Vul_Cap)</f>
        <v>985.64581573405007</v>
      </c>
      <c r="AR102" s="12">
        <f ca="1">AQ102*U</f>
        <v>197.12916314681001</v>
      </c>
      <c r="AS102" s="14">
        <f ca="1">SUMPRODUCT(F102:AN102,Vul_Ret,Vul_Cap,Wt)</f>
        <v>2223.6914659025051</v>
      </c>
      <c r="AT102" s="12">
        <f ca="1">AS102*U</f>
        <v>444.73829318050105</v>
      </c>
      <c r="AU102" s="12">
        <f ca="1">SUMPRODUCT(F102:AN102, Vul_Cap,trophyvul)*Uo</f>
        <v>64.453637141092173</v>
      </c>
    </row>
    <row r="103" spans="4:47" x14ac:dyDescent="0.15">
      <c r="D103" s="3">
        <v>2084</v>
      </c>
      <c r="E103" s="2">
        <f ca="1">EXP((_xlfn.NORM.INV(RAND(),0,sig_rec))-0.5*sig_rec*sig_rec)</f>
        <v>1.0000000146421284</v>
      </c>
      <c r="F103" s="3">
        <f ca="1">bha*AO102/(1+bhb*AO102)*E103</f>
        <v>864.85157945572439</v>
      </c>
      <c r="G103" s="3">
        <f ca="1">F102*So*(1-F$6*F$7*U)*(1-(F$7*Uo-F$6*F$7*U)*D)</f>
        <v>733.27201141194462</v>
      </c>
      <c r="H103" s="3">
        <f ca="1">G102*So*(1-G$6*G$7*U)*(1-(G$7*Uo-G$6*G$7*U)*D)</f>
        <v>621.30591075780683</v>
      </c>
      <c r="I103" s="3">
        <f ca="1">H102*So*(1-H$6*H$7*U)*(1-(H$7*Uo-H$6*H$7*U)*D)</f>
        <v>522.41504460539909</v>
      </c>
      <c r="J103" s="3">
        <f ca="1">I102*So*(1-I$6*I$7*U)*(1-(I$7*Uo-I$6*I$7*U)*D)</f>
        <v>417.17958170235943</v>
      </c>
      <c r="K103" s="3">
        <f ca="1">J102*So*(1-J$6*J$7*U)*(1-(J$7*Uo-J$6*J$7*U)*D)</f>
        <v>302.45909661181287</v>
      </c>
      <c r="L103" s="3">
        <f ca="1">K102*So*(1-K$6*K$7*U)*(1-(K$7*Uo-K$6*K$7*U)*D)</f>
        <v>210.10737299158268</v>
      </c>
      <c r="M103" s="3">
        <f ca="1">L102*So*(1-L$6*L$7*U)*(1-(L$7*Uo-L$6*L$7*U)*D)</f>
        <v>146.80712499252633</v>
      </c>
      <c r="N103" s="3">
        <f ca="1">M102*So*(1-M$6*M$7*U)*(1-(M$7*Uo-M$6*M$7*U)*D)</f>
        <v>105.25269410171754</v>
      </c>
      <c r="O103" s="3">
        <f ca="1">N102*So*(1-N$6*N$7*U)*(1-(N$7*Uo-N$6*N$7*U)*D)</f>
        <v>77.857652347944764</v>
      </c>
      <c r="P103" s="3">
        <f ca="1">O102*So*(1-O$6*O$7*U)*(1-(O$7*Uo-O$6*O$7*U)*D)</f>
        <v>59.217314758943225</v>
      </c>
      <c r="Q103" s="3">
        <f ca="1">P102*So*(1-P$6*P$7*U)*(1-(P$7*Uo-P$6*P$7*U)*D)</f>
        <v>45.980683027258692</v>
      </c>
      <c r="R103" s="3">
        <f ca="1">Q102*So*(1-Q$6*Q$7*U)*(1-(Q$7*Uo-Q$6*Q$7*U)*D)</f>
        <v>36.203843748033812</v>
      </c>
      <c r="S103" s="3">
        <f ca="1">R102*So*(1-R$6*R$7*U)*(1-(R$7*Uo-R$6*R$7*U)*D)</f>
        <v>28.763899002629866</v>
      </c>
      <c r="T103" s="3">
        <f ca="1">S102*So*(1-S$6*S$7*U)*(1-(S$7*Uo-S$6*S$7*U)*D)</f>
        <v>22.985448622343558</v>
      </c>
      <c r="U103" s="3">
        <f ca="1">T102*So*(1-T$6*T$7*U)*(1-(T$7*Uo-T$6*T$7*U)*D)</f>
        <v>18.436930592127382</v>
      </c>
      <c r="V103" s="3">
        <f ca="1">U102*So*(1-U$6*U$7*U)*(1-(U$7*Uo-U$6*U$7*U)*D)</f>
        <v>14.825307540711639</v>
      </c>
      <c r="W103" s="3">
        <f ca="1">V102*So*(1-V$6*V$7*U)*(1-(V$7*Uo-V$6*V$7*U)*D)</f>
        <v>11.941270126234185</v>
      </c>
      <c r="X103" s="3">
        <f ca="1">W102*So*(1-W$6*W$7*U)*(1-(W$7*Uo-W$6*W$7*U)*D)</f>
        <v>9.6295412160761025</v>
      </c>
      <c r="Y103" s="3">
        <f ca="1">X102*So*(1-X$6*X$7*U)*(1-(X$7*Uo-X$6*X$7*U)*D)</f>
        <v>7.7718116781344477</v>
      </c>
      <c r="Z103" s="3">
        <f ca="1">Y102*So*(1-Y$6*Y$7*U)*(1-(Y$7*Uo-Y$6*Y$7*U)*D)</f>
        <v>6.276276613409161</v>
      </c>
      <c r="AA103" s="3">
        <f ca="1">Z102*So*(1-Z$6*Z$7*U)*(1-(Z$7*Uo-Z$6*Z$7*U)*D)</f>
        <v>5.0708113833204775</v>
      </c>
      <c r="AB103" s="3">
        <f ca="1">AA102*So*(1-AA$6*AA$7*U)*(1-(AA$7*Uo-AA$6*AA$7*U)*D)</f>
        <v>4.098275126006822</v>
      </c>
      <c r="AC103" s="3">
        <f ca="1">AB102*So*(1-AB$6*AB$7*U)*(1-(AB$7*Uo-AB$6*AB$7*U)*D)</f>
        <v>3.313135793094439</v>
      </c>
      <c r="AD103" s="3">
        <f ca="1">AC102*So*(1-AC$6*AC$7*U)*(1-(AC$7*Uo-AC$6*AC$7*U)*D)</f>
        <v>2.6789663241685422</v>
      </c>
      <c r="AE103" s="3">
        <f ca="1">AD102*So*(1-AD$6*AD$7*U)*(1-(AD$7*Uo-AD$6*AD$7*U)*D)</f>
        <v>2.1665414277650692</v>
      </c>
      <c r="AF103" s="3">
        <f ca="1">AE102*So*(1-AE$6*AE$7*U)*(1-(AE$7*Uo-AE$6*AE$7*U)*D)</f>
        <v>1.7523661460653899</v>
      </c>
      <c r="AG103" s="3">
        <f ca="1">AF102*So*(1-AF$6*AF$7*U)*(1-(AF$7*Uo-AF$6*AF$7*U)*D)</f>
        <v>1.4175241759581321</v>
      </c>
      <c r="AH103" s="3">
        <f ca="1">AG102*So*(1-AG$6*AG$7*U)*(1-(AG$7*Uo-AG$6*AG$7*U)*D)</f>
        <v>1.1467688976623847</v>
      </c>
      <c r="AI103" s="3">
        <f ca="1">AH102*So*(1-AH$6*AH$7*U)*(1-(AH$7*Uo-AH$6*AH$7*U)*D)</f>
        <v>0.92780139668535511</v>
      </c>
      <c r="AJ103" s="3">
        <f ca="1">AI102*So*(1-AI$6*AI$7*U)*(1-(AI$7*Uo-AI$6*AI$7*U)*D)</f>
        <v>0.75069412613078323</v>
      </c>
      <c r="AK103" s="3">
        <f ca="1">AJ102*So*(1-AJ$6*AJ$7*U)*(1-(AJ$7*Uo-AJ$6*AJ$7*U)*D)</f>
        <v>0.60742991439870975</v>
      </c>
      <c r="AL103" s="3">
        <f ca="1">AK102*So*(1-AK$6*AK$7*U)*(1-(AK$7*Uo-AK$6*AK$7*U)*D)</f>
        <v>0.49153173001504763</v>
      </c>
      <c r="AM103" s="3">
        <f ca="1">AL102*So*(1-AL$6*AL$7*U)*(1-(AL$7*Uo-AL$6*AL$7*U)*D)</f>
        <v>0.39776533948958198</v>
      </c>
      <c r="AN103" s="3">
        <f ca="1">AM102*So*(1-AM$6*AM$7*U)*(1-(AM$7*Uo-AM$6*AM$7*U)*D)</f>
        <v>0.32189968118680362</v>
      </c>
      <c r="AO103" s="14">
        <f ca="1">SUMPRODUCT(F103:AN103, fec)</f>
        <v>3572.3036540181424</v>
      </c>
      <c r="AP103" s="15">
        <f ca="1">SUMPRODUCT(F103:AN103, fec)/SUMPRODUCT($F$19:$AN$19, fec)</f>
        <v>0.26226928771053443</v>
      </c>
      <c r="AQ103" s="14">
        <f ca="1">SUMPRODUCT(F103:AN103,Vul_Ret,Vul_Cap)</f>
        <v>985.6404772605955</v>
      </c>
      <c r="AR103" s="12">
        <f ca="1">AQ103*U</f>
        <v>197.12809545211911</v>
      </c>
      <c r="AS103" s="14">
        <f ca="1">SUMPRODUCT(F103:AN103,Vul_Ret,Vul_Cap,Wt)</f>
        <v>2223.6774986713863</v>
      </c>
      <c r="AT103" s="12">
        <f ca="1">AS103*U</f>
        <v>444.73549973427725</v>
      </c>
      <c r="AU103" s="12">
        <f ca="1">SUMPRODUCT(F103:AN103, Vul_Cap,trophyvul)*Uo</f>
        <v>64.452655958069528</v>
      </c>
    </row>
    <row r="104" spans="4:47" x14ac:dyDescent="0.15">
      <c r="D104" s="3">
        <v>2085</v>
      </c>
      <c r="E104" s="2">
        <f ca="1">EXP((_xlfn.NORM.INV(RAND(),0,sig_rec))-0.5*sig_rec*sig_rec)</f>
        <v>1.0000000054559466</v>
      </c>
      <c r="F104" s="3">
        <f ca="1">bha*AO103/(1+bhb*AO103)*E104</f>
        <v>864.84928835797245</v>
      </c>
      <c r="G104" s="3">
        <f ca="1">F103*So*(1-F$6*F$7*U)*(1-(F$7*Uo-F$6*F$7*U)*D)</f>
        <v>733.26987040360962</v>
      </c>
      <c r="H104" s="3">
        <f ca="1">G103*So*(1-G$6*G$7*U)*(1-(G$7*Uo-G$6*G$7*U)*D)</f>
        <v>621.30387906955195</v>
      </c>
      <c r="I104" s="3">
        <f ca="1">H103*So*(1-H$6*H$7*U)*(1-(H$7*Uo-H$6*H$7*U)*D)</f>
        <v>522.41312601018626</v>
      </c>
      <c r="J104" s="3">
        <f ca="1">I103*So*(1-I$6*I$7*U)*(1-(I$7*Uo-I$6*I$7*U)*D)</f>
        <v>417.17786820302774</v>
      </c>
      <c r="K104" s="3">
        <f ca="1">J103*So*(1-J$6*J$7*U)*(1-(J$7*Uo-J$6*J$7*U)*D)</f>
        <v>302.45771812908453</v>
      </c>
      <c r="L104" s="3">
        <f ca="1">K103*So*(1-K$6*K$7*U)*(1-(K$7*Uo-K$6*K$7*U)*D)</f>
        <v>210.10630831820137</v>
      </c>
      <c r="M104" s="3">
        <f ca="1">L103*So*(1-L$6*L$7*U)*(1-(L$7*Uo-L$6*L$7*U)*D)</f>
        <v>146.80629334958471</v>
      </c>
      <c r="N104" s="3">
        <f ca="1">M103*So*(1-M$6*M$7*U)*(1-(M$7*Uo-M$6*M$7*U)*D)</f>
        <v>105.25202719230607</v>
      </c>
      <c r="O104" s="3">
        <f ca="1">N103*So*(1-N$6*N$7*U)*(1-(N$7*Uo-N$6*N$7*U)*D)</f>
        <v>77.857103025683884</v>
      </c>
      <c r="P104" s="3">
        <f ca="1">O103*So*(1-O$6*O$7*U)*(1-(O$7*Uo-O$6*O$7*U)*D)</f>
        <v>59.216848906927922</v>
      </c>
      <c r="Q104" s="3">
        <f ca="1">P103*So*(1-P$6*P$7*U)*(1-(P$7*Uo-P$6*P$7*U)*D)</f>
        <v>45.980279220025203</v>
      </c>
      <c r="R104" s="3">
        <f ca="1">Q103*So*(1-Q$6*Q$7*U)*(1-(Q$7*Uo-Q$6*Q$7*U)*D)</f>
        <v>36.203490058653486</v>
      </c>
      <c r="S104" s="3">
        <f ca="1">R103*So*(1-R$6*R$7*U)*(1-(R$7*Uo-R$6*R$7*U)*D)</f>
        <v>28.763583945270081</v>
      </c>
      <c r="T104" s="3">
        <f ca="1">S103*So*(1-S$6*S$7*U)*(1-(S$7*Uo-S$6*S$7*U)*D)</f>
        <v>22.985168849069563</v>
      </c>
      <c r="U104" s="3">
        <f ca="1">T103*So*(1-T$6*T$7*U)*(1-(T$7*Uo-T$6*T$7*U)*D)</f>
        <v>18.436680252381748</v>
      </c>
      <c r="V104" s="3">
        <f ca="1">U103*So*(1-U$6*U$7*U)*(1-(U$7*Uo-U$6*U$7*U)*D)</f>
        <v>14.825082945813039</v>
      </c>
      <c r="W104" s="3">
        <f ca="1">V103*So*(1-V$6*V$7*U)*(1-(V$7*Uo-V$6*V$7*U)*D)</f>
        <v>11.941068629698847</v>
      </c>
      <c r="X104" s="3">
        <f ca="1">W103*So*(1-W$6*W$7*U)*(1-(W$7*Uo-W$6*W$7*U)*D)</f>
        <v>9.6293605117446148</v>
      </c>
      <c r="Y104" s="3">
        <f ca="1">X103*So*(1-X$6*X$7*U)*(1-(X$7*Uo-X$6*X$7*U)*D)</f>
        <v>7.7716490704542434</v>
      </c>
      <c r="Z104" s="3">
        <f ca="1">Y103*So*(1-Y$6*Y$7*U)*(1-(Y$7*Uo-Y$6*Y$7*U)*D)</f>
        <v>6.2761302834324635</v>
      </c>
      <c r="AA104" s="3">
        <f ca="1">Z103*So*(1-Z$6*Z$7*U)*(1-(Z$7*Uo-Z$6*Z$7*U)*D)</f>
        <v>5.0706797744265479</v>
      </c>
      <c r="AB104" s="3">
        <f ca="1">AA103*So*(1-AA$6*AA$7*U)*(1-(AA$7*Uo-AA$6*AA$7*U)*D)</f>
        <v>4.098156489117728</v>
      </c>
      <c r="AC104" s="3">
        <f ca="1">AB103*So*(1-AB$6*AB$7*U)*(1-(AB$7*Uo-AB$6*AB$7*U)*D)</f>
        <v>3.3130288213953185</v>
      </c>
      <c r="AD104" s="3">
        <f ca="1">AC103*So*(1-AC$6*AC$7*U)*(1-(AC$7*Uo-AC$6*AC$7*U)*D)</f>
        <v>2.6788698564015641</v>
      </c>
      <c r="AE104" s="3">
        <f ca="1">AD103*So*(1-AD$6*AD$7*U)*(1-(AD$7*Uo-AD$6*AD$7*U)*D)</f>
        <v>2.1664544090649023</v>
      </c>
      <c r="AF104" s="3">
        <f ca="1">AE103*So*(1-AE$6*AE$7*U)*(1-(AE$7*Uo-AE$6*AE$7*U)*D)</f>
        <v>1.7522875886878653</v>
      </c>
      <c r="AG104" s="3">
        <f ca="1">AF103*So*(1-AF$6*AF$7*U)*(1-(AF$7*Uo-AF$6*AF$7*U)*D)</f>
        <v>1.4174532595948797</v>
      </c>
      <c r="AH104" s="3">
        <f ca="1">AG103*So*(1-AG$6*AG$7*U)*(1-(AG$7*Uo-AG$6*AG$7*U)*D)</f>
        <v>1.1467048960025084</v>
      </c>
      <c r="AI104" s="3">
        <f ca="1">AH103*So*(1-AH$6*AH$7*U)*(1-(AH$7*Uo-AH$6*AH$7*U)*D)</f>
        <v>0.92774357153682852</v>
      </c>
      <c r="AJ104" s="3">
        <f ca="1">AI103*So*(1-AI$6*AI$7*U)*(1-(AI$7*Uo-AI$6*AI$7*U)*D)</f>
        <v>0.75064190721943702</v>
      </c>
      <c r="AK104" s="3">
        <f ca="1">AJ103*So*(1-AJ$6*AJ$7*U)*(1-(AJ$7*Uo-AJ$6*AJ$7*U)*D)</f>
        <v>0.607382715394711</v>
      </c>
      <c r="AL104" s="3">
        <f ca="1">AK103*So*(1-AK$6*AK$7*U)*(1-(AK$7*Uo-AK$6*AK$7*U)*D)</f>
        <v>0.4914890885368835</v>
      </c>
      <c r="AM104" s="3">
        <f ca="1">AL103*So*(1-AL$6*AL$7*U)*(1-(AL$7*Uo-AL$6*AL$7*U)*D)</f>
        <v>0.39772677567512793</v>
      </c>
      <c r="AN104" s="3">
        <f ca="1">AM103*So*(1-AM$6*AM$7*U)*(1-(AM$7*Uo-AM$6*AM$7*U)*D)</f>
        <v>0.32186483085753076</v>
      </c>
      <c r="AO104" s="14">
        <f ca="1">SUMPRODUCT(F104:AN104, fec)</f>
        <v>3572.2574969218426</v>
      </c>
      <c r="AP104" s="15">
        <f ca="1">SUMPRODUCT(F104:AN104, fec)/SUMPRODUCT($F$19:$AN$19, fec)</f>
        <v>0.26226589897599734</v>
      </c>
      <c r="AQ104" s="14">
        <f ca="1">SUMPRODUCT(F104:AN104,Vul_Ret,Vul_Cap)</f>
        <v>985.63568584726454</v>
      </c>
      <c r="AR104" s="12">
        <f ca="1">AQ104*U</f>
        <v>197.12713716945291</v>
      </c>
      <c r="AS104" s="14">
        <f ca="1">SUMPRODUCT(F104:AN104,Vul_Ret,Vul_Cap,Wt)</f>
        <v>2223.6649710574707</v>
      </c>
      <c r="AT104" s="12">
        <f ca="1">AS104*U</f>
        <v>444.73299421149414</v>
      </c>
      <c r="AU104" s="12">
        <f ca="1">SUMPRODUCT(F104:AN104, Vul_Cap,trophyvul)*Uo</f>
        <v>64.45177610599076</v>
      </c>
    </row>
    <row r="105" spans="4:47" x14ac:dyDescent="0.15">
      <c r="D105" s="3">
        <v>2086</v>
      </c>
      <c r="E105" s="2">
        <f ca="1">EXP((_xlfn.NORM.INV(RAND(),0,sig_rec))-0.5*sig_rec*sig_rec)</f>
        <v>0.99999999542915141</v>
      </c>
      <c r="F105" s="3">
        <f ca="1">bha*AO104/(1+bhb*AO104)*E105</f>
        <v>864.84723250827767</v>
      </c>
      <c r="G105" s="3">
        <f ca="1">F104*So*(1-F$6*F$7*U)*(1-(F$7*Uo-F$6*F$7*U)*D)</f>
        <v>733.26792788191972</v>
      </c>
      <c r="H105" s="3">
        <f ca="1">G104*So*(1-G$6*G$7*U)*(1-(G$7*Uo-G$6*G$7*U)*D)</f>
        <v>621.30206498587916</v>
      </c>
      <c r="I105" s="3">
        <f ca="1">H104*So*(1-H$6*H$7*U)*(1-(H$7*Uo-H$6*H$7*U)*D)</f>
        <v>522.41141770419085</v>
      </c>
      <c r="J105" s="3">
        <f ca="1">I104*So*(1-I$6*I$7*U)*(1-(I$7*Uo-I$6*I$7*U)*D)</f>
        <v>417.17633609657503</v>
      </c>
      <c r="K105" s="3">
        <f ca="1">J104*So*(1-J$6*J$7*U)*(1-(J$7*Uo-J$6*J$7*U)*D)</f>
        <v>302.45647583171279</v>
      </c>
      <c r="L105" s="3">
        <f ca="1">K104*So*(1-K$6*K$7*U)*(1-(K$7*Uo-K$6*K$7*U)*D)</f>
        <v>210.10535074105994</v>
      </c>
      <c r="M105" s="3">
        <f ca="1">L104*So*(1-L$6*L$7*U)*(1-(L$7*Uo-L$6*L$7*U)*D)</f>
        <v>146.80554944064656</v>
      </c>
      <c r="N105" s="3">
        <f ca="1">M104*So*(1-M$6*M$7*U)*(1-(M$7*Uo-M$6*M$7*U)*D)</f>
        <v>105.25143095349607</v>
      </c>
      <c r="O105" s="3">
        <f ca="1">N104*So*(1-N$6*N$7*U)*(1-(N$7*Uo-N$6*N$7*U)*D)</f>
        <v>77.856609702114341</v>
      </c>
      <c r="P105" s="3">
        <f ca="1">O104*So*(1-O$6*O$7*U)*(1-(O$7*Uo-O$6*O$7*U)*D)</f>
        <v>59.216431104279849</v>
      </c>
      <c r="Q105" s="3">
        <f ca="1">P104*So*(1-P$6*P$7*U)*(1-(P$7*Uo-P$6*P$7*U)*D)</f>
        <v>45.979917501399058</v>
      </c>
      <c r="R105" s="3">
        <f ca="1">Q104*So*(1-Q$6*Q$7*U)*(1-(Q$7*Uo-Q$6*Q$7*U)*D)</f>
        <v>36.203172115765284</v>
      </c>
      <c r="S105" s="3">
        <f ca="1">R104*So*(1-R$6*R$7*U)*(1-(R$7*Uo-R$6*R$7*U)*D)</f>
        <v>28.763302942671228</v>
      </c>
      <c r="T105" s="3">
        <f ca="1">S104*So*(1-S$6*S$7*U)*(1-(S$7*Uo-S$6*S$7*U)*D)</f>
        <v>22.984917087421699</v>
      </c>
      <c r="U105" s="3">
        <f ca="1">T104*So*(1-T$6*T$7*U)*(1-(T$7*Uo-T$6*T$7*U)*D)</f>
        <v>18.436455845606812</v>
      </c>
      <c r="V105" s="3">
        <f ca="1">U104*So*(1-U$6*U$7*U)*(1-(U$7*Uo-U$6*U$7*U)*D)</f>
        <v>14.824881648342449</v>
      </c>
      <c r="W105" s="3">
        <f ca="1">V104*So*(1-V$6*V$7*U)*(1-(V$7*Uo-V$6*V$7*U)*D)</f>
        <v>11.940887729364016</v>
      </c>
      <c r="X105" s="3">
        <f ca="1">W104*So*(1-W$6*W$7*U)*(1-(W$7*Uo-W$6*W$7*U)*D)</f>
        <v>9.6291980262836798</v>
      </c>
      <c r="Y105" s="3">
        <f ca="1">X104*So*(1-X$6*X$7*U)*(1-(X$7*Uo-X$6*X$7*U)*D)</f>
        <v>7.7715032306246687</v>
      </c>
      <c r="Z105" s="3">
        <f ca="1">Y104*So*(1-Y$6*Y$7*U)*(1-(Y$7*Uo-Y$6*Y$7*U)*D)</f>
        <v>6.275998969521587</v>
      </c>
      <c r="AA105" s="3">
        <f ca="1">Z104*So*(1-Z$6*Z$7*U)*(1-(Z$7*Uo-Z$6*Z$7*U)*D)</f>
        <v>5.0705615526688188</v>
      </c>
      <c r="AB105" s="3">
        <f ca="1">AA104*So*(1-AA$6*AA$7*U)*(1-(AA$7*Uo-AA$6*AA$7*U)*D)</f>
        <v>4.0980501247113414</v>
      </c>
      <c r="AC105" s="3">
        <f ca="1">AB104*So*(1-AB$6*AB$7*U)*(1-(AB$7*Uo-AB$6*AB$7*U)*D)</f>
        <v>3.312932915820225</v>
      </c>
      <c r="AD105" s="3">
        <f ca="1">AC104*So*(1-AC$6*AC$7*U)*(1-(AC$7*Uo-AC$6*AC$7*U)*D)</f>
        <v>2.6787833633393543</v>
      </c>
      <c r="AE105" s="3">
        <f ca="1">AD104*So*(1-AD$6*AD$7*U)*(1-(AD$7*Uo-AD$6*AD$7*U)*D)</f>
        <v>2.1663763965056488</v>
      </c>
      <c r="AF105" s="3">
        <f ca="1">AE104*So*(1-AE$6*AE$7*U)*(1-(AE$7*Uo-AE$6*AE$7*U)*D)</f>
        <v>1.7522172084097261</v>
      </c>
      <c r="AG105" s="3">
        <f ca="1">AF104*So*(1-AF$6*AF$7*U)*(1-(AF$7*Uo-AF$6*AF$7*U)*D)</f>
        <v>1.417389716133322</v>
      </c>
      <c r="AH105" s="3">
        <f ca="1">AG104*So*(1-AG$6*AG$7*U)*(1-(AG$7*Uo-AG$6*AG$7*U)*D)</f>
        <v>1.1466475282747988</v>
      </c>
      <c r="AI105" s="3">
        <f ca="1">AH104*So*(1-AH$6*AH$7*U)*(1-(AH$7*Uo-AH$6*AH$7*U)*D)</f>
        <v>0.92769179377355027</v>
      </c>
      <c r="AJ105" s="3">
        <f ca="1">AI104*So*(1-AI$6*AI$7*U)*(1-(AI$7*Uo-AI$6*AI$7*U)*D)</f>
        <v>0.7505951235220526</v>
      </c>
      <c r="AK105" s="3">
        <f ca="1">AJ104*So*(1-AJ$6*AJ$7*U)*(1-(AJ$7*Uo-AJ$6*AJ$7*U)*D)</f>
        <v>0.60734046534497133</v>
      </c>
      <c r="AL105" s="3">
        <f ca="1">AK104*So*(1-AK$6*AK$7*U)*(1-(AK$7*Uo-AK$6*AK$7*U)*D)</f>
        <v>0.49145089845946843</v>
      </c>
      <c r="AM105" s="3">
        <f ca="1">AL104*So*(1-AL$6*AL$7*U)*(1-(AL$7*Uo-AL$6*AL$7*U)*D)</f>
        <v>0.3976922719867908</v>
      </c>
      <c r="AN105" s="3">
        <f ca="1">AM104*So*(1-AM$6*AM$7*U)*(1-(AM$7*Uo-AM$6*AM$7*U)*D)</f>
        <v>0.32183362568607865</v>
      </c>
      <c r="AO105" s="14">
        <f ca="1">SUMPRODUCT(F105:AN105, fec)</f>
        <v>3572.2161062392584</v>
      </c>
      <c r="AP105" s="15">
        <f ca="1">SUMPRODUCT(F105:AN105, fec)/SUMPRODUCT($F$19:$AN$19, fec)</f>
        <v>0.26226286017921785</v>
      </c>
      <c r="AQ105" s="14">
        <f ca="1">SUMPRODUCT(F105:AN105,Vul_Ret,Vul_Cap)</f>
        <v>985.63138887777745</v>
      </c>
      <c r="AR105" s="12">
        <f ca="1">AQ105*U</f>
        <v>197.12627777555551</v>
      </c>
      <c r="AS105" s="14">
        <f ca="1">SUMPRODUCT(F105:AN105,Vul_Ret,Vul_Cap,Wt)</f>
        <v>2223.6537336967704</v>
      </c>
      <c r="AT105" s="12">
        <f ca="1">AS105*U</f>
        <v>444.73074673935412</v>
      </c>
      <c r="AU105" s="12">
        <f ca="1">SUMPRODUCT(F105:AN105, Vul_Cap,trophyvul)*Uo</f>
        <v>64.450987108934399</v>
      </c>
    </row>
    <row r="106" spans="4:47" x14ac:dyDescent="0.15">
      <c r="D106" s="3">
        <v>2087</v>
      </c>
      <c r="E106" s="2">
        <f ca="1">EXP((_xlfn.NORM.INV(RAND(),0,sig_rec))-0.5*sig_rec*sig_rec)</f>
        <v>0.99999999348802937</v>
      </c>
      <c r="F106" s="3">
        <f ca="1">bha*AO105/(1+bhb*AO105)*E106</f>
        <v>864.84539501662084</v>
      </c>
      <c r="G106" s="3">
        <f ca="1">F105*So*(1-F$6*F$7*U)*(1-(F$7*Uo-F$6*F$7*U)*D)</f>
        <v>733.26618481677997</v>
      </c>
      <c r="H106" s="3">
        <f ca="1">G105*So*(1-G$6*G$7*U)*(1-(G$7*Uo-G$6*G$7*U)*D)</f>
        <v>621.30041908061833</v>
      </c>
      <c r="I106" s="3">
        <f ca="1">H105*So*(1-H$6*H$7*U)*(1-(H$7*Uo-H$6*H$7*U)*D)</f>
        <v>522.40989236682321</v>
      </c>
      <c r="J106" s="3">
        <f ca="1">I105*So*(1-I$6*I$7*U)*(1-(I$7*Uo-I$6*I$7*U)*D)</f>
        <v>417.17497191791898</v>
      </c>
      <c r="K106" s="3">
        <f ca="1">J105*So*(1-J$6*J$7*U)*(1-(J$7*Uo-J$6*J$7*U)*D)</f>
        <v>302.45536504527468</v>
      </c>
      <c r="L106" s="3">
        <f ca="1">K105*So*(1-K$6*K$7*U)*(1-(K$7*Uo-K$6*K$7*U)*D)</f>
        <v>210.10448776647087</v>
      </c>
      <c r="M106" s="3">
        <f ca="1">L105*So*(1-L$6*L$7*U)*(1-(L$7*Uo-L$6*L$7*U)*D)</f>
        <v>146.80488036202865</v>
      </c>
      <c r="N106" s="3">
        <f ca="1">M105*So*(1-M$6*M$7*U)*(1-(M$7*Uo-M$6*M$7*U)*D)</f>
        <v>105.25089761477841</v>
      </c>
      <c r="O106" s="3">
        <f ca="1">N105*So*(1-N$6*N$7*U)*(1-(N$7*Uo-N$6*N$7*U)*D)</f>
        <v>77.856168654720221</v>
      </c>
      <c r="P106" s="3">
        <f ca="1">O105*So*(1-O$6*O$7*U)*(1-(O$7*Uo-O$6*O$7*U)*D)</f>
        <v>59.216055893027011</v>
      </c>
      <c r="Q106" s="3">
        <f ca="1">P105*So*(1-P$6*P$7*U)*(1-(P$7*Uo-P$6*P$7*U)*D)</f>
        <v>45.979593091511589</v>
      </c>
      <c r="R106" s="3">
        <f ca="1">Q105*So*(1-Q$6*Q$7*U)*(1-(Q$7*Uo-Q$6*Q$7*U)*D)</f>
        <v>36.202887311890628</v>
      </c>
      <c r="S106" s="3">
        <f ca="1">R105*So*(1-R$6*R$7*U)*(1-(R$7*Uo-R$6*R$7*U)*D)</f>
        <v>28.763050340295134</v>
      </c>
      <c r="T106" s="3">
        <f ca="1">S105*So*(1-S$6*S$7*U)*(1-(S$7*Uo-S$6*S$7*U)*D)</f>
        <v>22.984692538858898</v>
      </c>
      <c r="U106" s="3">
        <f ca="1">T105*So*(1-T$6*T$7*U)*(1-(T$7*Uo-T$6*T$7*U)*D)</f>
        <v>18.436253907020461</v>
      </c>
      <c r="V106" s="3">
        <f ca="1">U105*So*(1-U$6*U$7*U)*(1-(U$7*Uo-U$6*U$7*U)*D)</f>
        <v>14.824701203499126</v>
      </c>
      <c r="W106" s="3">
        <f ca="1">V105*So*(1-V$6*V$7*U)*(1-(V$7*Uo-V$6*V$7*U)*D)</f>
        <v>11.940725593981348</v>
      </c>
      <c r="X106" s="3">
        <f ca="1">W105*So*(1-W$6*W$7*U)*(1-(W$7*Uo-W$6*W$7*U)*D)</f>
        <v>9.6290521494613319</v>
      </c>
      <c r="Y106" s="3">
        <f ca="1">X105*So*(1-X$6*X$7*U)*(1-(X$7*Uo-X$6*X$7*U)*D)</f>
        <v>7.7713720945764289</v>
      </c>
      <c r="Z106" s="3">
        <f ca="1">Y105*So*(1-Y$6*Y$7*U)*(1-(Y$7*Uo-Y$6*Y$7*U)*D)</f>
        <v>6.2758811964966048</v>
      </c>
      <c r="AA106" s="3">
        <f ca="1">Z105*So*(1-Z$6*Z$7*U)*(1-(Z$7*Uo-Z$6*Z$7*U)*D)</f>
        <v>5.0704554625722533</v>
      </c>
      <c r="AB106" s="3">
        <f ca="1">AA105*So*(1-AA$6*AA$7*U)*(1-(AA$7*Uo-AA$6*AA$7*U)*D)</f>
        <v>4.0979545795949939</v>
      </c>
      <c r="AC106" s="3">
        <f ca="1">AB105*So*(1-AB$6*AB$7*U)*(1-(AB$7*Uo-AB$6*AB$7*U)*D)</f>
        <v>3.3128469312698727</v>
      </c>
      <c r="AD106" s="3">
        <f ca="1">AC105*So*(1-AC$6*AC$7*U)*(1-(AC$7*Uo-AC$6*AC$7*U)*D)</f>
        <v>2.6787058179049912</v>
      </c>
      <c r="AE106" s="3">
        <f ca="1">AD105*So*(1-AD$6*AD$7*U)*(1-(AD$7*Uo-AD$6*AD$7*U)*D)</f>
        <v>2.1663064503946101</v>
      </c>
      <c r="AF106" s="3">
        <f ca="1">AE105*So*(1-AE$6*AE$7*U)*(1-(AE$7*Uo-AE$6*AE$7*U)*D)</f>
        <v>1.7521541122521407</v>
      </c>
      <c r="AG106" s="3">
        <f ca="1">AF105*So*(1-AF$6*AF$7*U)*(1-(AF$7*Uo-AF$6*AF$7*U)*D)</f>
        <v>1.4173327869607952</v>
      </c>
      <c r="AH106" s="3">
        <f ca="1">AG105*So*(1-AG$6*AG$7*U)*(1-(AG$7*Uo-AG$6*AG$7*U)*D)</f>
        <v>1.1465961248492256</v>
      </c>
      <c r="AI106" s="3">
        <f ca="1">AH105*So*(1-AH$6*AH$7*U)*(1-(AH$7*Uo-AH$6*AH$7*U)*D)</f>
        <v>0.92764538290497445</v>
      </c>
      <c r="AJ106" s="3">
        <f ca="1">AI105*So*(1-AI$6*AI$7*U)*(1-(AI$7*Uo-AI$6*AI$7*U)*D)</f>
        <v>0.75055323248899586</v>
      </c>
      <c r="AK106" s="3">
        <f ca="1">AJ105*So*(1-AJ$6*AJ$7*U)*(1-(AJ$7*Uo-AJ$6*AJ$7*U)*D)</f>
        <v>0.60730261289859611</v>
      </c>
      <c r="AL106" s="3">
        <f ca="1">AK105*So*(1-AK$6*AK$7*U)*(1-(AK$7*Uo-AK$6*AK$7*U)*D)</f>
        <v>0.49141671272388809</v>
      </c>
      <c r="AM106" s="3">
        <f ca="1">AL105*So*(1-AL$6*AL$7*U)*(1-(AL$7*Uo-AL$6*AL$7*U)*D)</f>
        <v>0.39766137018447462</v>
      </c>
      <c r="AN106" s="3">
        <f ca="1">AM105*So*(1-AM$6*AM$7*U)*(1-(AM$7*Uo-AM$6*AM$7*U)*D)</f>
        <v>0.32180570589843488</v>
      </c>
      <c r="AO106" s="14">
        <f ca="1">SUMPRODUCT(F106:AN106, fec)</f>
        <v>3572.1789879406069</v>
      </c>
      <c r="AP106" s="15">
        <f ca="1">SUMPRODUCT(F106:AN106, fec)/SUMPRODUCT($F$19:$AN$19, fec)</f>
        <v>0.262260135049808</v>
      </c>
      <c r="AQ106" s="14">
        <f ca="1">SUMPRODUCT(F106:AN106,Vul_Ret,Vul_Cap)</f>
        <v>985.62754170593541</v>
      </c>
      <c r="AR106" s="12">
        <f ca="1">AQ106*U</f>
        <v>197.1255083411871</v>
      </c>
      <c r="AS106" s="14">
        <f ca="1">SUMPRODUCT(F106:AN106,Vul_Ret,Vul_Cap,Wt)</f>
        <v>2223.6436611895429</v>
      </c>
      <c r="AT106" s="12">
        <f ca="1">AS106*U</f>
        <v>444.72873223790862</v>
      </c>
      <c r="AU106" s="12">
        <f ca="1">SUMPRODUCT(F106:AN106, Vul_Cap,trophyvul)*Uo</f>
        <v>64.450279598256671</v>
      </c>
    </row>
    <row r="107" spans="4:47" x14ac:dyDescent="0.15">
      <c r="D107" s="3">
        <v>2088</v>
      </c>
      <c r="E107" s="2">
        <f ca="1">EXP((_xlfn.NORM.INV(RAND(),0,sig_rec))-0.5*sig_rec*sig_rec)</f>
        <v>1.0000000004845693</v>
      </c>
      <c r="F107" s="3">
        <f ca="1">bha*AO106/(1+bhb*AO106)*E107</f>
        <v>864.84375471937494</v>
      </c>
      <c r="G107" s="3">
        <f ca="1">F106*So*(1-F$6*F$7*U)*(1-(F$7*Uo-F$6*F$7*U)*D)</f>
        <v>733.26462688788081</v>
      </c>
      <c r="H107" s="3">
        <f ca="1">G106*So*(1-G$6*G$7*U)*(1-(G$7*Uo-G$6*G$7*U)*D)</f>
        <v>621.29894217557376</v>
      </c>
      <c r="I107" s="3">
        <f ca="1">H106*So*(1-H$6*H$7*U)*(1-(H$7*Uo-H$6*H$7*U)*D)</f>
        <v>522.408508439039</v>
      </c>
      <c r="J107" s="3">
        <f ca="1">I106*So*(1-I$6*I$7*U)*(1-(I$7*Uo-I$6*I$7*U)*D)</f>
        <v>417.17375385002862</v>
      </c>
      <c r="K107" s="3">
        <f ca="1">J106*So*(1-J$6*J$7*U)*(1-(J$7*Uo-J$6*J$7*U)*D)</f>
        <v>302.45437600750404</v>
      </c>
      <c r="L107" s="3">
        <f ca="1">K106*So*(1-K$6*K$7*U)*(1-(K$7*Uo-K$6*K$7*U)*D)</f>
        <v>210.10371614729837</v>
      </c>
      <c r="M107" s="3">
        <f ca="1">L106*So*(1-L$6*L$7*U)*(1-(L$7*Uo-L$6*L$7*U)*D)</f>
        <v>146.80427738413752</v>
      </c>
      <c r="N107" s="3">
        <f ca="1">M106*So*(1-M$6*M$7*U)*(1-(M$7*Uo-M$6*M$7*U)*D)</f>
        <v>105.25041792497528</v>
      </c>
      <c r="O107" s="3">
        <f ca="1">N106*So*(1-N$6*N$7*U)*(1-(N$7*Uo-N$6*N$7*U)*D)</f>
        <v>77.85577413553149</v>
      </c>
      <c r="P107" s="3">
        <f ca="1">O106*So*(1-O$6*O$7*U)*(1-(O$7*Uo-O$6*O$7*U)*D)</f>
        <v>59.215720441904224</v>
      </c>
      <c r="Q107" s="3">
        <f ca="1">P106*So*(1-P$6*P$7*U)*(1-(P$7*Uo-P$6*P$7*U)*D)</f>
        <v>45.979301752428718</v>
      </c>
      <c r="R107" s="3">
        <f ca="1">Q106*So*(1-Q$6*Q$7*U)*(1-(Q$7*Uo-Q$6*Q$7*U)*D)</f>
        <v>36.202631883537613</v>
      </c>
      <c r="S107" s="3">
        <f ca="1">R106*So*(1-R$6*R$7*U)*(1-(R$7*Uo-R$6*R$7*U)*D)</f>
        <v>28.762824066526701</v>
      </c>
      <c r="T107" s="3">
        <f ca="1">S106*So*(1-S$6*S$7*U)*(1-(S$7*Uo-S$6*S$7*U)*D)</f>
        <v>22.984490684852052</v>
      </c>
      <c r="U107" s="3">
        <f ca="1">T106*So*(1-T$6*T$7*U)*(1-(T$7*Uo-T$6*T$7*U)*D)</f>
        <v>18.436073796111096</v>
      </c>
      <c r="V107" s="3">
        <f ca="1">U106*So*(1-U$6*U$7*U)*(1-(U$7*Uo-U$6*U$7*U)*D)</f>
        <v>14.824538825261728</v>
      </c>
      <c r="W107" s="3">
        <f ca="1">V106*So*(1-V$6*V$7*U)*(1-(V$7*Uo-V$6*V$7*U)*D)</f>
        <v>11.940580254382011</v>
      </c>
      <c r="X107" s="3">
        <f ca="1">W106*So*(1-W$6*W$7*U)*(1-(W$7*Uo-W$6*W$7*U)*D)</f>
        <v>9.6289214045711393</v>
      </c>
      <c r="Y107" s="3">
        <f ca="1">X106*So*(1-X$6*X$7*U)*(1-(X$7*Uo-X$6*X$7*U)*D)</f>
        <v>7.771254362750442</v>
      </c>
      <c r="Z107" s="3">
        <f ca="1">Y106*So*(1-Y$6*Y$7*U)*(1-(Y$7*Uo-Y$6*Y$7*U)*D)</f>
        <v>6.2757752975173586</v>
      </c>
      <c r="AA107" s="3">
        <f ca="1">Z106*So*(1-Z$6*Z$7*U)*(1-(Z$7*Uo-Z$6*Z$7*U)*D)</f>
        <v>5.070360312321152</v>
      </c>
      <c r="AB107" s="3">
        <f ca="1">AA106*So*(1-AA$6*AA$7*U)*(1-(AA$7*Uo-AA$6*AA$7*U)*D)</f>
        <v>4.0978688391119027</v>
      </c>
      <c r="AC107" s="3">
        <f ca="1">AB106*So*(1-AB$6*AB$7*U)*(1-(AB$7*Uo-AB$6*AB$7*U)*D)</f>
        <v>3.3127696929892627</v>
      </c>
      <c r="AD107" s="3">
        <f ca="1">AC106*So*(1-AC$6*AC$7*U)*(1-(AC$7*Uo-AC$6*AC$7*U)*D)</f>
        <v>2.6786362942167274</v>
      </c>
      <c r="AE107" s="3">
        <f ca="1">AD106*So*(1-AD$6*AD$7*U)*(1-(AD$7*Uo-AD$6*AD$7*U)*D)</f>
        <v>2.1662437401445174</v>
      </c>
      <c r="AF107" s="3">
        <f ca="1">AE106*So*(1-AE$6*AE$7*U)*(1-(AE$7*Uo-AE$6*AE$7*U)*D)</f>
        <v>1.7520975401964762</v>
      </c>
      <c r="AG107" s="3">
        <f ca="1">AF106*So*(1-AF$6*AF$7*U)*(1-(AF$7*Uo-AF$6*AF$7*U)*D)</f>
        <v>1.4172817497649228</v>
      </c>
      <c r="AH107" s="3">
        <f ca="1">AG106*So*(1-AG$6*AG$7*U)*(1-(AG$7*Uo-AG$6*AG$7*U)*D)</f>
        <v>1.1465500720467625</v>
      </c>
      <c r="AI107" s="3">
        <f ca="1">AH106*So*(1-AH$6*AH$7*U)*(1-(AH$7*Uo-AH$6*AH$7*U)*D)</f>
        <v>0.92760379719600761</v>
      </c>
      <c r="AJ107" s="3">
        <f ca="1">AI106*So*(1-AI$6*AI$7*U)*(1-(AI$7*Uo-AI$6*AI$7*U)*D)</f>
        <v>0.75051568356631915</v>
      </c>
      <c r="AK107" s="3">
        <f ca="1">AJ106*So*(1-AJ$6*AJ$7*U)*(1-(AJ$7*Uo-AJ$6*AJ$7*U)*D)</f>
        <v>0.6072687190814966</v>
      </c>
      <c r="AL107" s="3">
        <f ca="1">AK106*So*(1-AK$6*AK$7*U)*(1-(AK$7*Uo-AK$6*AK$7*U)*D)</f>
        <v>0.49138608521620886</v>
      </c>
      <c r="AM107" s="3">
        <f ca="1">AL106*So*(1-AL$6*AL$7*U)*(1-(AL$7*Uo-AL$6*AL$7*U)*D)</f>
        <v>0.39763370852693308</v>
      </c>
      <c r="AN107" s="3">
        <f ca="1">AM106*So*(1-AM$6*AM$7*U)*(1-(AM$7*Uo-AM$6*AM$7*U)*D)</f>
        <v>0.32178070069464199</v>
      </c>
      <c r="AO107" s="14">
        <f ca="1">SUMPRODUCT(F107:AN107, fec)</f>
        <v>3572.1457036847496</v>
      </c>
      <c r="AP107" s="15">
        <f ca="1">SUMPRODUCT(F107:AN107, fec)/SUMPRODUCT($F$19:$AN$19, fec)</f>
        <v>0.26225769140589611</v>
      </c>
      <c r="AQ107" s="14">
        <f ca="1">SUMPRODUCT(F107:AN107,Vul_Ret,Vul_Cap)</f>
        <v>985.62409752106578</v>
      </c>
      <c r="AR107" s="12">
        <f ca="1">AQ107*U</f>
        <v>197.12481950421318</v>
      </c>
      <c r="AS107" s="14">
        <f ca="1">SUMPRODUCT(F107:AN107,Vul_Ret,Vul_Cap,Wt)</f>
        <v>2223.6346391549555</v>
      </c>
      <c r="AT107" s="12">
        <f ca="1">AS107*U</f>
        <v>444.72692783099114</v>
      </c>
      <c r="AU107" s="12">
        <f ca="1">SUMPRODUCT(F107:AN107, Vul_Cap,trophyvul)*Uo</f>
        <v>64.449645163609347</v>
      </c>
    </row>
    <row r="108" spans="4:47" x14ac:dyDescent="0.15">
      <c r="D108" s="3">
        <v>2089</v>
      </c>
      <c r="E108" s="2">
        <f ca="1">EXP((_xlfn.NORM.INV(RAND(),0,sig_rec))-0.5*sig_rec*sig_rec)</f>
        <v>0.99999999480802904</v>
      </c>
      <c r="F108" s="3">
        <f ca="1">bha*AO107/(1+bhb*AO107)*E108</f>
        <v>864.84227349358582</v>
      </c>
      <c r="G108" s="3">
        <f ca="1">F107*So*(1-F$6*F$7*U)*(1-(F$7*Uo-F$6*F$7*U)*D)</f>
        <v>733.26323615150773</v>
      </c>
      <c r="H108" s="3">
        <f ca="1">G107*So*(1-G$6*G$7*U)*(1-(G$7*Uo-G$6*G$7*U)*D)</f>
        <v>621.29762213709773</v>
      </c>
      <c r="I108" s="3">
        <f ca="1">H107*So*(1-H$6*H$7*U)*(1-(H$7*Uo-H$6*H$7*U)*D)</f>
        <v>522.40726661183635</v>
      </c>
      <c r="J108" s="3">
        <f ca="1">I107*So*(1-I$6*I$7*U)*(1-(I$7*Uo-I$6*I$7*U)*D)</f>
        <v>417.17264870566356</v>
      </c>
      <c r="K108" s="3">
        <f ca="1">J107*So*(1-J$6*J$7*U)*(1-(J$7*Uo-J$6*J$7*U)*D)</f>
        <v>302.45349290092173</v>
      </c>
      <c r="L108" s="3">
        <f ca="1">K107*So*(1-K$6*K$7*U)*(1-(K$7*Uo-K$6*K$7*U)*D)</f>
        <v>210.10302910208429</v>
      </c>
      <c r="M108" s="3">
        <f ca="1">L107*So*(1-L$6*L$7*U)*(1-(L$7*Uo-L$6*L$7*U)*D)</f>
        <v>146.80373823813341</v>
      </c>
      <c r="N108" s="3">
        <f ca="1">M107*So*(1-M$6*M$7*U)*(1-(M$7*Uo-M$6*M$7*U)*D)</f>
        <v>105.2499856254844</v>
      </c>
      <c r="O108" s="3">
        <f ca="1">N107*So*(1-N$6*N$7*U)*(1-(N$7*Uo-N$6*N$7*U)*D)</f>
        <v>77.855419301303812</v>
      </c>
      <c r="P108" s="3">
        <f ca="1">O107*So*(1-O$6*O$7*U)*(1-(O$7*Uo-O$6*O$7*U)*D)</f>
        <v>59.21542037912959</v>
      </c>
      <c r="Q108" s="3">
        <f ca="1">P107*So*(1-P$6*P$7*U)*(1-(P$7*Uo-P$6*P$7*U)*D)</f>
        <v>45.979041285767018</v>
      </c>
      <c r="R108" s="3">
        <f ca="1">Q107*So*(1-Q$6*Q$7*U)*(1-(Q$7*Uo-Q$6*Q$7*U)*D)</f>
        <v>36.202402493913624</v>
      </c>
      <c r="S108" s="3">
        <f ca="1">R107*So*(1-R$6*R$7*U)*(1-(R$7*Uo-R$6*R$7*U)*D)</f>
        <v>28.762621131310066</v>
      </c>
      <c r="T108" s="3">
        <f ca="1">S107*So*(1-S$6*S$7*U)*(1-(S$7*Uo-S$6*S$7*U)*D)</f>
        <v>22.984309869978066</v>
      </c>
      <c r="U108" s="3">
        <f ca="1">T107*So*(1-T$6*T$7*U)*(1-(T$7*Uo-T$6*T$7*U)*D)</f>
        <v>18.435911888556323</v>
      </c>
      <c r="V108" s="3">
        <f ca="1">U107*So*(1-U$6*U$7*U)*(1-(U$7*Uo-U$6*U$7*U)*D)</f>
        <v>14.824393998596712</v>
      </c>
      <c r="W108" s="3">
        <f ca="1">V107*So*(1-V$6*V$7*U)*(1-(V$7*Uo-V$6*V$7*U)*D)</f>
        <v>11.940449466560484</v>
      </c>
      <c r="X108" s="3">
        <f ca="1">W107*So*(1-W$6*W$7*U)*(1-(W$7*Uo-W$6*W$7*U)*D)</f>
        <v>9.6288042036884995</v>
      </c>
      <c r="Y108" s="3">
        <f ca="1">X107*So*(1-X$6*X$7*U)*(1-(X$7*Uo-X$6*X$7*U)*D)</f>
        <v>7.7711488433511748</v>
      </c>
      <c r="Z108" s="3">
        <f ca="1">Y107*So*(1-Y$6*Y$7*U)*(1-(Y$7*Uo-Y$6*Y$7*U)*D)</f>
        <v>6.2756802231242821</v>
      </c>
      <c r="AA108" s="3">
        <f ca="1">Z107*So*(1-Z$6*Z$7*U)*(1-(Z$7*Uo-Z$6*Z$7*U)*D)</f>
        <v>5.0702747552551921</v>
      </c>
      <c r="AB108" s="3">
        <f ca="1">AA107*So*(1-AA$6*AA$7*U)*(1-(AA$7*Uo-AA$6*AA$7*U)*D)</f>
        <v>4.0977919400538401</v>
      </c>
      <c r="AC108" s="3">
        <f ca="1">AB107*So*(1-AB$6*AB$7*U)*(1-(AB$7*Uo-AB$6*AB$7*U)*D)</f>
        <v>3.312700380734007</v>
      </c>
      <c r="AD108" s="3">
        <f ca="1">AC107*So*(1-AC$6*AC$7*U)*(1-(AC$7*Uo-AC$6*AC$7*U)*D)</f>
        <v>2.6785738424143846</v>
      </c>
      <c r="AE108" s="3">
        <f ca="1">AD107*So*(1-AD$6*AD$7*U)*(1-(AD$7*Uo-AD$6*AD$7*U)*D)</f>
        <v>2.1661875170036686</v>
      </c>
      <c r="AF108" s="3">
        <f ca="1">AE107*So*(1-AE$6*AE$7*U)*(1-(AE$7*Uo-AE$6*AE$7*U)*D)</f>
        <v>1.7520468204680131</v>
      </c>
      <c r="AG108" s="3">
        <f ca="1">AF107*So*(1-AF$6*AF$7*U)*(1-(AF$7*Uo-AF$6*AF$7*U)*D)</f>
        <v>1.4172359897821225</v>
      </c>
      <c r="AH108" s="3">
        <f ca="1">AG107*So*(1-AG$6*AG$7*U)*(1-(AG$7*Uo-AG$6*AG$7*U)*D)</f>
        <v>1.1465087855534684</v>
      </c>
      <c r="AI108" s="3">
        <f ca="1">AH107*So*(1-AH$6*AH$7*U)*(1-(AH$7*Uo-AH$6*AH$7*U)*D)</f>
        <v>0.92756654017628593</v>
      </c>
      <c r="AJ108" s="3">
        <f ca="1">AI107*So*(1-AI$6*AI$7*U)*(1-(AI$7*Uo-AI$6*AI$7*U)*D)</f>
        <v>0.75048203846080042</v>
      </c>
      <c r="AK108" s="3">
        <f ca="1">AJ107*So*(1-AJ$6*AJ$7*U)*(1-(AJ$7*Uo-AJ$6*AJ$7*U)*D)</f>
        <v>0.60723833844333563</v>
      </c>
      <c r="AL108" s="3">
        <f ca="1">AK107*So*(1-AK$6*AK$7*U)*(1-(AK$7*Uo-AK$6*AK$7*U)*D)</f>
        <v>0.49135866074981621</v>
      </c>
      <c r="AM108" s="3">
        <f ca="1">AL107*So*(1-AL$6*AL$7*U)*(1-(AL$7*Uo-AL$6*AL$7*U)*D)</f>
        <v>0.39760892603755882</v>
      </c>
      <c r="AN108" s="3">
        <f ca="1">AM107*So*(1-AM$6*AM$7*U)*(1-(AM$7*Uo-AM$6*AM$7*U)*D)</f>
        <v>0.32175831735994198</v>
      </c>
      <c r="AO108" s="14">
        <f ca="1">SUMPRODUCT(F108:AN108, fec)</f>
        <v>3572.1158619053817</v>
      </c>
      <c r="AP108" s="15">
        <f ca="1">SUMPRODUCT(F108:AN108, fec)/SUMPRODUCT($F$19:$AN$19, fec)</f>
        <v>0.26225550049969754</v>
      </c>
      <c r="AQ108" s="14">
        <f ca="1">SUMPRODUCT(F108:AN108,Vul_Ret,Vul_Cap)</f>
        <v>985.6210076958514</v>
      </c>
      <c r="AR108" s="12">
        <f ca="1">AQ108*U</f>
        <v>197.12420153917029</v>
      </c>
      <c r="AS108" s="14">
        <f ca="1">SUMPRODUCT(F108:AN108,Vul_Ret,Vul_Cap,Wt)</f>
        <v>2223.6265534594222</v>
      </c>
      <c r="AT108" s="12">
        <f ca="1">AS108*U</f>
        <v>444.72531069188449</v>
      </c>
      <c r="AU108" s="12">
        <f ca="1">SUMPRODUCT(F108:AN108, Vul_Cap,trophyvul)*Uo</f>
        <v>64.449076256971281</v>
      </c>
    </row>
    <row r="109" spans="4:47" x14ac:dyDescent="0.15">
      <c r="D109" s="3">
        <v>2090</v>
      </c>
      <c r="E109" s="2">
        <f ca="1">EXP((_xlfn.NORM.INV(RAND(),0,sig_rec))-0.5*sig_rec*sig_rec)</f>
        <v>1.0000000125434436</v>
      </c>
      <c r="F109" s="3">
        <f ca="1">bha*AO108/(1+bhb*AO108)*E109</f>
        <v>864.8409651866765</v>
      </c>
      <c r="G109" s="3">
        <f ca="1">F108*So*(1-F$6*F$7*U)*(1-(F$7*Uo-F$6*F$7*U)*D)</f>
        <v>733.26198028487318</v>
      </c>
      <c r="H109" s="3">
        <f ca="1">G108*So*(1-G$6*G$7*U)*(1-(G$7*Uo-G$6*G$7*U)*D)</f>
        <v>621.29644376142016</v>
      </c>
      <c r="I109" s="3">
        <f ca="1">H108*So*(1-H$6*H$7*U)*(1-(H$7*Uo-H$6*H$7*U)*D)</f>
        <v>522.40615668287103</v>
      </c>
      <c r="J109" s="3">
        <f ca="1">I108*So*(1-I$6*I$7*U)*(1-(I$7*Uo-I$6*I$7*U)*D)</f>
        <v>417.17165703662488</v>
      </c>
      <c r="K109" s="3">
        <f ca="1">J108*So*(1-J$6*J$7*U)*(1-(J$7*Uo-J$6*J$7*U)*D)</f>
        <v>302.45269166457763</v>
      </c>
      <c r="L109" s="3">
        <f ca="1">K108*So*(1-K$6*K$7*U)*(1-(K$7*Uo-K$6*K$7*U)*D)</f>
        <v>210.10241564305483</v>
      </c>
      <c r="M109" s="3">
        <f ca="1">L108*So*(1-L$6*L$7*U)*(1-(L$7*Uo-L$6*L$7*U)*D)</f>
        <v>146.80325818567351</v>
      </c>
      <c r="N109" s="3">
        <f ca="1">M108*So*(1-M$6*M$7*U)*(1-(M$7*Uo-M$6*M$7*U)*D)</f>
        <v>105.24959908968181</v>
      </c>
      <c r="O109" s="3">
        <f ca="1">N108*So*(1-N$6*N$7*U)*(1-(N$7*Uo-N$6*N$7*U)*D)</f>
        <v>77.855099522448867</v>
      </c>
      <c r="P109" s="3">
        <f ca="1">O108*So*(1-O$6*O$7*U)*(1-(O$7*Uo-O$6*O$7*U)*D)</f>
        <v>59.215150499879265</v>
      </c>
      <c r="Q109" s="3">
        <f ca="1">P108*So*(1-P$6*P$7*U)*(1-(P$7*Uo-P$6*P$7*U)*D)</f>
        <v>45.978808296982947</v>
      </c>
      <c r="R109" s="3">
        <f ca="1">Q108*So*(1-Q$6*Q$7*U)*(1-(Q$7*Uo-Q$6*Q$7*U)*D)</f>
        <v>36.202197412092815</v>
      </c>
      <c r="S109" s="3">
        <f ca="1">R108*So*(1-R$6*R$7*U)*(1-(R$7*Uo-R$6*R$7*U)*D)</f>
        <v>28.762438883597596</v>
      </c>
      <c r="T109" s="3">
        <f ca="1">S108*So*(1-S$6*S$7*U)*(1-(S$7*Uo-S$6*S$7*U)*D)</f>
        <v>22.984147704889828</v>
      </c>
      <c r="U109" s="3">
        <f ca="1">T108*So*(1-T$6*T$7*U)*(1-(T$7*Uo-T$6*T$7*U)*D)</f>
        <v>18.43576685653753</v>
      </c>
      <c r="V109" s="3">
        <f ca="1">U108*So*(1-U$6*U$7*U)*(1-(U$7*Uo-U$6*U$7*U)*D)</f>
        <v>14.82426380919685</v>
      </c>
      <c r="W109" s="3">
        <f ca="1">V108*So*(1-V$6*V$7*U)*(1-(V$7*Uo-V$6*V$7*U)*D)</f>
        <v>11.940332815682138</v>
      </c>
      <c r="X109" s="3">
        <f ca="1">W108*So*(1-W$6*W$7*U)*(1-(W$7*Uo-W$6*W$7*U)*D)</f>
        <v>9.6286987372623383</v>
      </c>
      <c r="Y109" s="3">
        <f ca="1">X108*So*(1-X$6*X$7*U)*(1-(X$7*Uo-X$6*X$7*U)*D)</f>
        <v>7.7710542548230013</v>
      </c>
      <c r="Z109" s="3">
        <f ca="1">Y108*So*(1-Y$6*Y$7*U)*(1-(Y$7*Uo-Y$6*Y$7*U)*D)</f>
        <v>6.2755950108823164</v>
      </c>
      <c r="AA109" s="3">
        <f ca="1">Z108*So*(1-Z$6*Z$7*U)*(1-(Z$7*Uo-Z$6*Z$7*U)*D)</f>
        <v>5.0701979435032989</v>
      </c>
      <c r="AB109" s="3">
        <f ca="1">AA108*So*(1-AA$6*AA$7*U)*(1-(AA$7*Uo-AA$6*AA$7*U)*D)</f>
        <v>4.0977227940693908</v>
      </c>
      <c r="AC109" s="3">
        <f ca="1">AB108*So*(1-AB$6*AB$7*U)*(1-(AB$7*Uo-AB$6*AB$7*U)*D)</f>
        <v>3.3126382158505212</v>
      </c>
      <c r="AD109" s="3">
        <f ca="1">AC108*So*(1-AC$6*AC$7*U)*(1-(AC$7*Uo-AC$6*AC$7*U)*D)</f>
        <v>2.6785177992809666</v>
      </c>
      <c r="AE109" s="3">
        <f ca="1">AD108*So*(1-AD$6*AD$7*U)*(1-(AD$7*Uo-AD$6*AD$7*U)*D)</f>
        <v>2.1661370128292341</v>
      </c>
      <c r="AF109" s="3">
        <f ca="1">AE108*So*(1-AE$6*AE$7*U)*(1-(AE$7*Uo-AE$6*AE$7*U)*D)</f>
        <v>1.7520013474802161</v>
      </c>
      <c r="AG109" s="3">
        <f ca="1">AF108*So*(1-AF$6*AF$7*U)*(1-(AF$7*Uo-AF$6*AF$7*U)*D)</f>
        <v>1.4171949636275158</v>
      </c>
      <c r="AH109" s="3">
        <f ca="1">AG108*So*(1-AG$6*AG$7*U)*(1-(AG$7*Uo-AG$6*AG$7*U)*D)</f>
        <v>1.1464717680569008</v>
      </c>
      <c r="AI109" s="3">
        <f ca="1">AH108*So*(1-AH$6*AH$7*U)*(1-(AH$7*Uo-AH$6*AH$7*U)*D)</f>
        <v>0.92753313913199265</v>
      </c>
      <c r="AJ109" s="3">
        <f ca="1">AI108*So*(1-AI$6*AI$7*U)*(1-(AI$7*Uo-AI$6*AI$7*U)*D)</f>
        <v>0.75045189550085112</v>
      </c>
      <c r="AK109" s="3">
        <f ca="1">AJ108*So*(1-AJ$6*AJ$7*U)*(1-(AJ$7*Uo-AJ$6*AJ$7*U)*D)</f>
        <v>0.60721111636334546</v>
      </c>
      <c r="AL109" s="3">
        <f ca="1">AK108*So*(1-AK$6*AK$7*U)*(1-(AK$7*Uo-AK$6*AK$7*U)*D)</f>
        <v>0.49133407889797637</v>
      </c>
      <c r="AM109" s="3">
        <f ca="1">AL108*So*(1-AL$6*AL$7*U)*(1-(AL$7*Uo-AL$6*AL$7*U)*D)</f>
        <v>0.3975867353143015</v>
      </c>
      <c r="AN109" s="3">
        <f ca="1">AM108*So*(1-AM$6*AM$7*U)*(1-(AM$7*Uo-AM$6*AM$7*U)*D)</f>
        <v>0.32173826379830961</v>
      </c>
      <c r="AO109" s="14">
        <f ca="1">SUMPRODUCT(F109:AN109, fec)</f>
        <v>3572.0891043595047</v>
      </c>
      <c r="AP109" s="15">
        <f ca="1">SUMPRODUCT(F109:AN109, fec)/SUMPRODUCT($F$19:$AN$19, fec)</f>
        <v>0.26225353602993856</v>
      </c>
      <c r="AQ109" s="14">
        <f ca="1">SUMPRODUCT(F109:AN109,Vul_Ret,Vul_Cap)</f>
        <v>985.61823390002371</v>
      </c>
      <c r="AR109" s="12">
        <f ca="1">AQ109*U</f>
        <v>197.12364678000475</v>
      </c>
      <c r="AS109" s="14">
        <f ca="1">SUMPRODUCT(F109:AN109,Vul_Ret,Vul_Cap,Wt)</f>
        <v>2223.6193009949466</v>
      </c>
      <c r="AT109" s="12">
        <f ca="1">AS109*U</f>
        <v>444.72386019898931</v>
      </c>
      <c r="AU109" s="12">
        <f ca="1">SUMPRODUCT(F109:AN109, Vul_Cap,trophyvul)*Uo</f>
        <v>64.448566106523103</v>
      </c>
    </row>
    <row r="110" spans="4:47" x14ac:dyDescent="0.15">
      <c r="D110" s="3">
        <v>2091</v>
      </c>
      <c r="E110" s="2">
        <f ca="1">EXP((_xlfn.NORM.INV(RAND(),0,sig_rec))-0.5*sig_rec*sig_rec)</f>
        <v>1.0000000000194023</v>
      </c>
      <c r="F110" s="3">
        <f ca="1">bha*AO109/(1+bhb*AO109)*E110</f>
        <v>864.83976749731414</v>
      </c>
      <c r="G110" s="3">
        <f ca="1">F109*So*(1-F$6*F$7*U)*(1-(F$7*Uo-F$6*F$7*U)*D)</f>
        <v>733.26087102860231</v>
      </c>
      <c r="H110" s="3">
        <f ca="1">G109*So*(1-G$6*G$7*U)*(1-(G$7*Uo-G$6*G$7*U)*D)</f>
        <v>621.29537966133239</v>
      </c>
      <c r="I110" s="3">
        <f ca="1">H109*So*(1-H$6*H$7*U)*(1-(H$7*Uo-H$6*H$7*U)*D)</f>
        <v>522.40516586834519</v>
      </c>
      <c r="J110" s="3">
        <f ca="1">I109*So*(1-I$6*I$7*U)*(1-(I$7*Uo-I$6*I$7*U)*D)</f>
        <v>417.17077069576544</v>
      </c>
      <c r="K110" s="3">
        <f ca="1">J109*So*(1-J$6*J$7*U)*(1-(J$7*Uo-J$6*J$7*U)*D)</f>
        <v>302.45197269853099</v>
      </c>
      <c r="L110" s="3">
        <f ca="1">K109*So*(1-K$6*K$7*U)*(1-(K$7*Uo-K$6*K$7*U)*D)</f>
        <v>210.10185905602464</v>
      </c>
      <c r="M110" s="3">
        <f ca="1">L109*So*(1-L$6*L$7*U)*(1-(L$7*Uo-L$6*L$7*U)*D)</f>
        <v>146.80282954937695</v>
      </c>
      <c r="N110" s="3">
        <f ca="1">M109*So*(1-M$6*M$7*U)*(1-(M$7*Uo-M$6*M$7*U)*D)</f>
        <v>105.24925492045591</v>
      </c>
      <c r="O110" s="3">
        <f ca="1">N109*So*(1-N$6*N$7*U)*(1-(N$7*Uo-N$6*N$7*U)*D)</f>
        <v>77.854813595726881</v>
      </c>
      <c r="P110" s="3">
        <f ca="1">O109*So*(1-O$6*O$7*U)*(1-(O$7*Uo-O$6*O$7*U)*D)</f>
        <v>59.214907282988364</v>
      </c>
      <c r="Q110" s="3">
        <f ca="1">P109*So*(1-P$6*P$7*U)*(1-(P$7*Uo-P$6*P$7*U)*D)</f>
        <v>45.978598744703582</v>
      </c>
      <c r="R110" s="3">
        <f ca="1">Q109*So*(1-Q$6*Q$7*U)*(1-(Q$7*Uo-Q$6*Q$7*U)*D)</f>
        <v>36.202013965337073</v>
      </c>
      <c r="S110" s="3">
        <f ca="1">R109*So*(1-R$6*R$7*U)*(1-(R$7*Uo-R$6*R$7*U)*D)</f>
        <v>28.762275948186385</v>
      </c>
      <c r="T110" s="3">
        <f ca="1">S109*So*(1-S$6*S$7*U)*(1-(S$7*Uo-S$6*S$7*U)*D)</f>
        <v>22.984002071140971</v>
      </c>
      <c r="U110" s="3">
        <f ca="1">T109*So*(1-T$6*T$7*U)*(1-(T$7*Uo-T$6*T$7*U)*D)</f>
        <v>18.435636783554003</v>
      </c>
      <c r="V110" s="3">
        <f ca="1">U109*So*(1-U$6*U$7*U)*(1-(U$7*Uo-U$6*U$7*U)*D)</f>
        <v>14.824147189367011</v>
      </c>
      <c r="W110" s="3">
        <f ca="1">V109*So*(1-V$6*V$7*U)*(1-(V$7*Uo-V$6*V$7*U)*D)</f>
        <v>11.94022795441337</v>
      </c>
      <c r="X110" s="3">
        <f ca="1">W109*So*(1-W$6*W$7*U)*(1-(W$7*Uo-W$6*W$7*U)*D)</f>
        <v>9.6286046707727824</v>
      </c>
      <c r="Y110" s="3">
        <f ca="1">X109*So*(1-X$6*X$7*U)*(1-(X$7*Uo-X$6*X$7*U)*D)</f>
        <v>7.7709691367437008</v>
      </c>
      <c r="Z110" s="3">
        <f ca="1">Y109*So*(1-Y$6*Y$7*U)*(1-(Y$7*Uo-Y$6*Y$7*U)*D)</f>
        <v>6.2755186258705953</v>
      </c>
      <c r="AA110" s="3">
        <f ca="1">Z109*So*(1-Z$6*Z$7*U)*(1-(Z$7*Uo-Z$6*Z$7*U)*D)</f>
        <v>5.0701290995025516</v>
      </c>
      <c r="AB110" s="3">
        <f ca="1">AA109*So*(1-AA$6*AA$7*U)*(1-(AA$7*Uo-AA$6*AA$7*U)*D)</f>
        <v>4.0976607159214051</v>
      </c>
      <c r="AC110" s="3">
        <f ca="1">AB109*So*(1-AB$6*AB$7*U)*(1-(AB$7*Uo-AB$6*AB$7*U)*D)</f>
        <v>3.3125823185199805</v>
      </c>
      <c r="AD110" s="3">
        <f ca="1">AC109*So*(1-AC$6*AC$7*U)*(1-(AC$7*Uo-AC$6*AC$7*U)*D)</f>
        <v>2.6784675352281488</v>
      </c>
      <c r="AE110" s="3">
        <f ca="1">AD109*So*(1-AD$6*AD$7*U)*(1-(AD$7*Uo-AD$6*AD$7*U)*D)</f>
        <v>2.1660916912839814</v>
      </c>
      <c r="AF110" s="3">
        <f ca="1">AE109*So*(1-AE$6*AE$7*U)*(1-(AE$7*Uo-AE$6*AE$7*U)*D)</f>
        <v>1.7519604999631069</v>
      </c>
      <c r="AG110" s="3">
        <f ca="1">AF109*So*(1-AF$6*AF$7*U)*(1-(AF$7*Uo-AF$6*AF$7*U)*D)</f>
        <v>1.4171581814544973</v>
      </c>
      <c r="AH110" s="3">
        <f ca="1">AG109*So*(1-AG$6*AG$7*U)*(1-(AG$7*Uo-AG$6*AG$7*U)*D)</f>
        <v>1.1464385799863552</v>
      </c>
      <c r="AI110" s="3">
        <f ca="1">AH109*So*(1-AH$6*AH$7*U)*(1-(AH$7*Uo-AH$6*AH$7*U)*D)</f>
        <v>0.92750319173409501</v>
      </c>
      <c r="AJ110" s="3">
        <f ca="1">AI109*So*(1-AI$6*AI$7*U)*(1-(AI$7*Uo-AI$6*AI$7*U)*D)</f>
        <v>0.75042487223522436</v>
      </c>
      <c r="AK110" s="3">
        <f ca="1">AJ109*So*(1-AJ$6*AJ$7*U)*(1-(AJ$7*Uo-AJ$6*AJ$7*U)*D)</f>
        <v>0.60718672785113159</v>
      </c>
      <c r="AL110" s="3">
        <f ca="1">AK109*So*(1-AK$6*AK$7*U)*(1-(AK$7*Uo-AK$6*AK$7*U)*D)</f>
        <v>0.49131205272678302</v>
      </c>
      <c r="AM110" s="3">
        <f ca="1">AL109*So*(1-AL$6*AL$7*U)*(1-(AL$7*Uo-AL$6*AL$7*U)*D)</f>
        <v>0.39756684471502712</v>
      </c>
      <c r="AN110" s="3">
        <f ca="1">AM109*So*(1-AM$6*AM$7*U)*(1-(AM$7*Uo-AM$6*AM$7*U)*D)</f>
        <v>0.32172030744897812</v>
      </c>
      <c r="AO110" s="14">
        <f ca="1">SUMPRODUCT(F110:AN110, fec)</f>
        <v>3572.0651097073633</v>
      </c>
      <c r="AP110" s="15">
        <f ca="1">SUMPRODUCT(F110:AN110, fec)/SUMPRODUCT($F$19:$AN$19, fec)</f>
        <v>0.26225177440468622</v>
      </c>
      <c r="AQ110" s="14">
        <f ca="1">SUMPRODUCT(F110:AN110,Vul_Ret,Vul_Cap)</f>
        <v>985.61574605791043</v>
      </c>
      <c r="AR110" s="12">
        <f ca="1">AQ110*U</f>
        <v>197.1231492115821</v>
      </c>
      <c r="AS110" s="14">
        <f ca="1">SUMPRODUCT(F110:AN110,Vul_Ret,Vul_Cap,Wt)</f>
        <v>2223.6127953293253</v>
      </c>
      <c r="AT110" s="12">
        <f ca="1">AS110*U</f>
        <v>444.72255906586508</v>
      </c>
      <c r="AU110" s="12">
        <f ca="1">SUMPRODUCT(F110:AN110, Vul_Cap,trophyvul)*Uo</f>
        <v>64.448108649613928</v>
      </c>
    </row>
    <row r="111" spans="4:47" x14ac:dyDescent="0.15">
      <c r="D111" s="3">
        <v>2092</v>
      </c>
      <c r="E111" s="2">
        <f ca="1">EXP((_xlfn.NORM.INV(RAND(),0,sig_rec))-0.5*sig_rec*sig_rec)</f>
        <v>0.99999999679212626</v>
      </c>
      <c r="F111" s="3">
        <f ca="1">bha*AO110/(1+bhb*AO110)*E111</f>
        <v>864.83870038678208</v>
      </c>
      <c r="G111" s="3">
        <f ca="1">F110*So*(1-F$6*F$7*U)*(1-(F$7*Uo-F$6*F$7*U)*D)</f>
        <v>733.25985556011699</v>
      </c>
      <c r="H111" s="3">
        <f ca="1">G110*So*(1-G$6*G$7*U)*(1-(G$7*Uo-G$6*G$7*U)*D)</f>
        <v>621.29443978470647</v>
      </c>
      <c r="I111" s="3">
        <f ca="1">H110*So*(1-H$6*H$7*U)*(1-(H$7*Uo-H$6*H$7*U)*D)</f>
        <v>522.40427114025135</v>
      </c>
      <c r="J111" s="3">
        <f ca="1">I110*So*(1-I$6*I$7*U)*(1-(I$7*Uo-I$6*I$7*U)*D)</f>
        <v>417.16997947450187</v>
      </c>
      <c r="K111" s="3">
        <f ca="1">J110*So*(1-J$6*J$7*U)*(1-(J$7*Uo-J$6*J$7*U)*D)</f>
        <v>302.45133009605098</v>
      </c>
      <c r="L111" s="3">
        <f ca="1">K110*So*(1-K$6*K$7*U)*(1-(K$7*Uo-K$6*K$7*U)*D)</f>
        <v>210.1013596188989</v>
      </c>
      <c r="M111" s="3">
        <f ca="1">L110*So*(1-L$6*L$7*U)*(1-(L$7*Uo-L$6*L$7*U)*D)</f>
        <v>146.80244065070261</v>
      </c>
      <c r="N111" s="3">
        <f ca="1">M110*So*(1-M$6*M$7*U)*(1-(M$7*Uo-M$6*M$7*U)*D)</f>
        <v>105.24894761357866</v>
      </c>
      <c r="O111" s="3">
        <f ca="1">N110*So*(1-N$6*N$7*U)*(1-(N$7*Uo-N$6*N$7*U)*D)</f>
        <v>77.854559008239988</v>
      </c>
      <c r="P111" s="3">
        <f ca="1">O110*So*(1-O$6*O$7*U)*(1-(O$7*Uo-O$6*O$7*U)*D)</f>
        <v>59.214689813298691</v>
      </c>
      <c r="Q111" s="3">
        <f ca="1">P110*So*(1-P$6*P$7*U)*(1-(P$7*Uo-P$6*P$7*U)*D)</f>
        <v>45.978409894861265</v>
      </c>
      <c r="R111" s="3">
        <f ca="1">Q110*So*(1-Q$6*Q$7*U)*(1-(Q$7*Uo-Q$6*Q$7*U)*D)</f>
        <v>36.201848971618773</v>
      </c>
      <c r="S111" s="3">
        <f ca="1">R110*So*(1-R$6*R$7*U)*(1-(R$7*Uo-R$6*R$7*U)*D)</f>
        <v>28.762130201613317</v>
      </c>
      <c r="T111" s="3">
        <f ca="1">S110*So*(1-S$6*S$7*U)*(1-(S$7*Uo-S$6*S$7*U)*D)</f>
        <v>22.983871869809857</v>
      </c>
      <c r="U111" s="3">
        <f ca="1">T110*So*(1-T$6*T$7*U)*(1-(T$7*Uo-T$6*T$7*U)*D)</f>
        <v>18.435519970395134</v>
      </c>
      <c r="V111" s="3">
        <f ca="1">U110*So*(1-U$6*U$7*U)*(1-(U$7*Uo-U$6*U$7*U)*D)</f>
        <v>14.824042598054474</v>
      </c>
      <c r="W111" s="3">
        <f ca="1">V110*So*(1-V$6*V$7*U)*(1-(V$7*Uo-V$6*V$7*U)*D)</f>
        <v>11.940134022777357</v>
      </c>
      <c r="X111" s="3">
        <f ca="1">W110*So*(1-W$6*W$7*U)*(1-(W$7*Uo-W$6*W$7*U)*D)</f>
        <v>9.6285201113456864</v>
      </c>
      <c r="Y111" s="3">
        <f ca="1">X110*So*(1-X$6*X$7*U)*(1-(X$7*Uo-X$6*X$7*U)*D)</f>
        <v>7.7708932191345745</v>
      </c>
      <c r="Z111" s="3">
        <f ca="1">Y110*So*(1-Y$6*Y$7*U)*(1-(Y$7*Uo-Y$6*Y$7*U)*D)</f>
        <v>6.2754498887244461</v>
      </c>
      <c r="AA111" s="3">
        <f ca="1">Z110*So*(1-Z$6*Z$7*U)*(1-(Z$7*Uo-Z$6*Z$7*U)*D)</f>
        <v>5.0700673871278648</v>
      </c>
      <c r="AB111" s="3">
        <f ca="1">AA110*So*(1-AA$6*AA$7*U)*(1-(AA$7*Uo-AA$6*AA$7*U)*D)</f>
        <v>4.0976050771947659</v>
      </c>
      <c r="AC111" s="3">
        <f ca="1">AB110*So*(1-AB$6*AB$7*U)*(1-(AB$7*Uo-AB$6*AB$7*U)*D)</f>
        <v>3.3125321347994805</v>
      </c>
      <c r="AD111" s="3">
        <f ca="1">AC110*So*(1-AC$6*AC$7*U)*(1-(AC$7*Uo-AC$6*AC$7*U)*D)</f>
        <v>2.6784223388694151</v>
      </c>
      <c r="AE111" s="3">
        <f ca="1">AD110*So*(1-AD$6*AD$7*U)*(1-(AD$7*Uo-AD$6*AD$7*U)*D)</f>
        <v>2.1660510432258615</v>
      </c>
      <c r="AF111" s="3">
        <f ca="1">AE110*So*(1-AE$6*AE$7*U)*(1-(AE$7*Uo-AE$6*AE$7*U)*D)</f>
        <v>1.7519238441298839</v>
      </c>
      <c r="AG111" s="3">
        <f ca="1">AF110*So*(1-AF$6*AF$7*U)*(1-(AF$7*Uo-AF$6*AF$7*U)*D)</f>
        <v>1.4171251407304439</v>
      </c>
      <c r="AH111" s="3">
        <f ca="1">AG110*So*(1-AG$6*AG$7*U)*(1-(AG$7*Uo-AG$6*AG$7*U)*D)</f>
        <v>1.1464088250808651</v>
      </c>
      <c r="AI111" s="3">
        <f ca="1">AH110*So*(1-AH$6*AH$7*U)*(1-(AH$7*Uo-AH$6*AH$7*U)*D)</f>
        <v>0.92747634236700527</v>
      </c>
      <c r="AJ111" s="3">
        <f ca="1">AI110*So*(1-AI$6*AI$7*U)*(1-(AI$7*Uo-AI$6*AI$7*U)*D)</f>
        <v>0.75040064315780064</v>
      </c>
      <c r="AK111" s="3">
        <f ca="1">AJ110*So*(1-AJ$6*AJ$7*U)*(1-(AJ$7*Uo-AJ$6*AJ$7*U)*D)</f>
        <v>0.60716486346737808</v>
      </c>
      <c r="AL111" s="3">
        <f ca="1">AK110*So*(1-AK$6*AK$7*U)*(1-(AK$7*Uo-AK$6*AK$7*U)*D)</f>
        <v>0.49129231927712147</v>
      </c>
      <c r="AM111" s="3">
        <f ca="1">AL110*So*(1-AL$6*AL$7*U)*(1-(AL$7*Uo-AL$6*AL$7*U)*D)</f>
        <v>0.39754902206490245</v>
      </c>
      <c r="AN111" s="3">
        <f ca="1">AM110*So*(1-AM$6*AM$7*U)*(1-(AM$7*Uo-AM$6*AM$7*U)*D)</f>
        <v>0.3217042123201786</v>
      </c>
      <c r="AO111" s="14">
        <f ca="1">SUMPRODUCT(F111:AN111, fec)</f>
        <v>3572.0435921479811</v>
      </c>
      <c r="AP111" s="15">
        <f ca="1">SUMPRODUCT(F111:AN111, fec)/SUMPRODUCT($F$19:$AN$19, fec)</f>
        <v>0.26225019464117255</v>
      </c>
      <c r="AQ111" s="14">
        <f ca="1">SUMPRODUCT(F111:AN111,Vul_Ret,Vul_Cap)</f>
        <v>985.61351613011846</v>
      </c>
      <c r="AR111" s="12">
        <f ca="1">AQ111*U</f>
        <v>197.1227032260237</v>
      </c>
      <c r="AS111" s="14">
        <f ca="1">SUMPRODUCT(F111:AN111,Vul_Ret,Vul_Cap,Wt)</f>
        <v>2223.606961759293</v>
      </c>
      <c r="AT111" s="12">
        <f ca="1">AS111*U</f>
        <v>444.72139235185864</v>
      </c>
      <c r="AU111" s="12">
        <f ca="1">SUMPRODUCT(F111:AN111, Vul_Cap,trophyvul)*Uo</f>
        <v>64.447698447164512</v>
      </c>
    </row>
    <row r="112" spans="4:47" x14ac:dyDescent="0.15">
      <c r="D112" s="3">
        <v>2093</v>
      </c>
      <c r="E112" s="2">
        <f ca="1">EXP((_xlfn.NORM.INV(RAND(),0,sig_rec))-0.5*sig_rec*sig_rec)</f>
        <v>1.0000000167441545</v>
      </c>
      <c r="F112" s="3">
        <f ca="1">bha*AO111/(1+bhb*AO111)*E112</f>
        <v>864.83776318789523</v>
      </c>
      <c r="G112" s="3">
        <f ca="1">F111*So*(1-F$6*F$7*U)*(1-(F$7*Uo-F$6*F$7*U)*D)</f>
        <v>733.25895080371686</v>
      </c>
      <c r="H112" s="3">
        <f ca="1">G111*So*(1-G$6*G$7*U)*(1-(G$7*Uo-G$6*G$7*U)*D)</f>
        <v>621.29357937479153</v>
      </c>
      <c r="I112" s="3">
        <f ca="1">H111*So*(1-H$6*H$7*U)*(1-(H$7*Uo-H$6*H$7*U)*D)</f>
        <v>522.40348086306619</v>
      </c>
      <c r="J112" s="3">
        <f ca="1">I111*So*(1-I$6*I$7*U)*(1-(I$7*Uo-I$6*I$7*U)*D)</f>
        <v>417.16926498367195</v>
      </c>
      <c r="K112" s="3">
        <f ca="1">J111*So*(1-J$6*J$7*U)*(1-(J$7*Uo-J$6*J$7*U)*D)</f>
        <v>302.4507564558528</v>
      </c>
      <c r="L112" s="3">
        <f ca="1">K111*So*(1-K$6*K$7*U)*(1-(K$7*Uo-K$6*K$7*U)*D)</f>
        <v>210.10091322850658</v>
      </c>
      <c r="M112" s="3">
        <f ca="1">L111*So*(1-L$6*L$7*U)*(1-(L$7*Uo-L$6*L$7*U)*D)</f>
        <v>146.80209168382845</v>
      </c>
      <c r="N112" s="3">
        <f ca="1">M111*So*(1-M$6*M$7*U)*(1-(M$7*Uo-M$6*M$7*U)*D)</f>
        <v>105.24866879622665</v>
      </c>
      <c r="O112" s="3">
        <f ca="1">N111*So*(1-N$6*N$7*U)*(1-(N$7*Uo-N$6*N$7*U)*D)</f>
        <v>77.854331688422604</v>
      </c>
      <c r="P112" s="3">
        <f ca="1">O111*So*(1-O$6*O$7*U)*(1-(O$7*Uo-O$6*O$7*U)*D)</f>
        <v>59.21449617955443</v>
      </c>
      <c r="Q112" s="3">
        <f ca="1">P111*So*(1-P$6*P$7*U)*(1-(P$7*Uo-P$6*P$7*U)*D)</f>
        <v>45.978241036866038</v>
      </c>
      <c r="R112" s="3">
        <f ca="1">Q111*So*(1-Q$6*Q$7*U)*(1-(Q$7*Uo-Q$6*Q$7*U)*D)</f>
        <v>36.2017002782341</v>
      </c>
      <c r="S112" s="3">
        <f ca="1">R111*So*(1-R$6*R$7*U)*(1-(R$7*Uo-R$6*R$7*U)*D)</f>
        <v>28.761999115789948</v>
      </c>
      <c r="T112" s="3">
        <f ca="1">S111*So*(1-S$6*S$7*U)*(1-(S$7*Uo-S$6*S$7*U)*D)</f>
        <v>22.983755404041748</v>
      </c>
      <c r="U112" s="3">
        <f ca="1">T111*So*(1-T$6*T$7*U)*(1-(T$7*Uo-T$6*T$7*U)*D)</f>
        <v>18.435415535613387</v>
      </c>
      <c r="V112" s="3">
        <f ca="1">U111*So*(1-U$6*U$7*U)*(1-(U$7*Uo-U$6*U$7*U)*D)</f>
        <v>14.823948668928868</v>
      </c>
      <c r="W112" s="3">
        <f ca="1">V111*So*(1-V$6*V$7*U)*(1-(V$7*Uo-V$6*V$7*U)*D)</f>
        <v>11.940049779530622</v>
      </c>
      <c r="X112" s="3">
        <f ca="1">W111*So*(1-W$6*W$7*U)*(1-(W$7*Uo-W$6*W$7*U)*D)</f>
        <v>9.6284443655014798</v>
      </c>
      <c r="Y112" s="3">
        <f ca="1">X111*So*(1-X$6*X$7*U)*(1-(X$7*Uo-X$6*X$7*U)*D)</f>
        <v>7.7708249743264117</v>
      </c>
      <c r="Z112" s="3">
        <f ca="1">Y111*So*(1-Y$6*Y$7*U)*(1-(Y$7*Uo-Y$6*Y$7*U)*D)</f>
        <v>6.2753885814224404</v>
      </c>
      <c r="AA112" s="3">
        <f ca="1">Z111*So*(1-Z$6*Z$7*U)*(1-(Z$7*Uo-Z$6*Z$7*U)*D)</f>
        <v>5.0700118535562586</v>
      </c>
      <c r="AB112" s="3">
        <f ca="1">AA111*So*(1-AA$6*AA$7*U)*(1-(AA$7*Uo-AA$6*AA$7*U)*D)</f>
        <v>4.0975552021452595</v>
      </c>
      <c r="AC112" s="3">
        <f ca="1">AB111*So*(1-AB$6*AB$7*U)*(1-(AB$7*Uo-AB$6*AB$7*U)*D)</f>
        <v>3.3124871566808154</v>
      </c>
      <c r="AD112" s="3">
        <f ca="1">AC111*So*(1-AC$6*AC$7*U)*(1-(AC$7*Uo-AC$6*AC$7*U)*D)</f>
        <v>2.6783817623085597</v>
      </c>
      <c r="AE112" s="3">
        <f ca="1">AD111*So*(1-AD$6*AD$7*U)*(1-(AD$7*Uo-AD$6*AD$7*U)*D)</f>
        <v>2.1660144933634138</v>
      </c>
      <c r="AF112" s="3">
        <f ca="1">AE111*So*(1-AE$6*AE$7*U)*(1-(AE$7*Uo-AE$6*AE$7*U)*D)</f>
        <v>1.7518909681890711</v>
      </c>
      <c r="AG112" s="3">
        <f ca="1">AF111*So*(1-AF$6*AF$7*U)*(1-(AF$7*Uo-AF$6*AF$7*U)*D)</f>
        <v>1.4170954905740529</v>
      </c>
      <c r="AH112" s="3">
        <f ca="1">AG111*So*(1-AG$6*AG$7*U)*(1-(AG$7*Uo-AG$6*AG$7*U)*D)</f>
        <v>1.1463820968171203</v>
      </c>
      <c r="AI112" s="3">
        <f ca="1">AH111*So*(1-AH$6*AH$7*U)*(1-(AH$7*Uo-AH$6*AH$7*U)*D)</f>
        <v>0.9274522704529985</v>
      </c>
      <c r="AJ112" s="3">
        <f ca="1">AI111*So*(1-AI$6*AI$7*U)*(1-(AI$7*Uo-AI$6*AI$7*U)*D)</f>
        <v>0.7503789205561836</v>
      </c>
      <c r="AK112" s="3">
        <f ca="1">AJ111*So*(1-AJ$6*AJ$7*U)*(1-(AJ$7*Uo-AJ$6*AJ$7*U)*D)</f>
        <v>0.6071452598467757</v>
      </c>
      <c r="AL112" s="3">
        <f ca="1">AK111*So*(1-AK$6*AK$7*U)*(1-(AK$7*Uo-AK$6*AK$7*U)*D)</f>
        <v>0.49127462817270318</v>
      </c>
      <c r="AM112" s="3">
        <f ca="1">AL111*So*(1-AL$6*AL$7*U)*(1-(AL$7*Uo-AL$6*AL$7*U)*D)</f>
        <v>0.39753305458848631</v>
      </c>
      <c r="AN112" s="3">
        <f ca="1">AM111*So*(1-AM$6*AM$7*U)*(1-(AM$7*Uo-AM$6*AM$7*U)*D)</f>
        <v>0.32168979054005264</v>
      </c>
      <c r="AO112" s="14">
        <f ca="1">SUMPRODUCT(F112:AN112, fec)</f>
        <v>3572.0242975184779</v>
      </c>
      <c r="AP112" s="15">
        <f ca="1">SUMPRODUCT(F112:AN112, fec)/SUMPRODUCT($F$19:$AN$19, fec)</f>
        <v>0.26224877807941671</v>
      </c>
      <c r="AQ112" s="14">
        <f ca="1">SUMPRODUCT(F112:AN112,Vul_Ret,Vul_Cap)</f>
        <v>985.61151760705422</v>
      </c>
      <c r="AR112" s="12">
        <f ca="1">AQ112*U</f>
        <v>197.12230352141086</v>
      </c>
      <c r="AS112" s="14">
        <f ca="1">SUMPRODUCT(F112:AN112,Vul_Ret,Vul_Cap,Wt)</f>
        <v>2223.6017315081717</v>
      </c>
      <c r="AT112" s="12">
        <f ca="1">AS112*U</f>
        <v>444.72034630163438</v>
      </c>
      <c r="AU112" s="12">
        <f ca="1">SUMPRODUCT(F112:AN112, Vul_Cap,trophyvul)*Uo</f>
        <v>64.447330626530288</v>
      </c>
    </row>
    <row r="113" spans="4:47" x14ac:dyDescent="0.15">
      <c r="D113" s="3">
        <v>2094</v>
      </c>
      <c r="E113" s="2">
        <f ca="1">EXP((_xlfn.NORM.INV(RAND(),0,sig_rec))-0.5*sig_rec*sig_rec)</f>
        <v>1.0000000065927337</v>
      </c>
      <c r="F113" s="3">
        <f ca="1">bha*AO112/(1+bhb*AO112)*E113</f>
        <v>864.83689854889087</v>
      </c>
      <c r="G113" s="3">
        <f ca="1">F112*So*(1-F$6*F$7*U)*(1-(F$7*Uo-F$6*F$7*U)*D)</f>
        <v>733.25815619372531</v>
      </c>
      <c r="H113" s="3">
        <f ca="1">G112*So*(1-G$6*G$7*U)*(1-(G$7*Uo-G$6*G$7*U)*D)</f>
        <v>621.29281277160442</v>
      </c>
      <c r="I113" s="3">
        <f ca="1">H112*So*(1-H$6*H$7*U)*(1-(H$7*Uo-H$6*H$7*U)*D)</f>
        <v>522.4027574039369</v>
      </c>
      <c r="J113" s="3">
        <f ca="1">I112*So*(1-I$6*I$7*U)*(1-(I$7*Uo-I$6*I$7*U)*D)</f>
        <v>417.16863390278178</v>
      </c>
      <c r="K113" s="3">
        <f ca="1">J112*So*(1-J$6*J$7*U)*(1-(J$7*Uo-J$6*J$7*U)*D)</f>
        <v>302.45023844568277</v>
      </c>
      <c r="L113" s="3">
        <f ca="1">K112*So*(1-K$6*K$7*U)*(1-(K$7*Uo-K$6*K$7*U)*D)</f>
        <v>210.10051474346943</v>
      </c>
      <c r="M113" s="3">
        <f ca="1">L112*So*(1-L$6*L$7*U)*(1-(L$7*Uo-L$6*L$7*U)*D)</f>
        <v>146.80177978178546</v>
      </c>
      <c r="N113" s="3">
        <f ca="1">M112*So*(1-M$6*M$7*U)*(1-(M$7*Uo-M$6*M$7*U)*D)</f>
        <v>105.24841860761401</v>
      </c>
      <c r="O113" s="3">
        <f ca="1">N112*So*(1-N$6*N$7*U)*(1-(N$7*Uo-N$6*N$7*U)*D)</f>
        <v>77.854125442763191</v>
      </c>
      <c r="P113" s="3">
        <f ca="1">O112*So*(1-O$6*O$7*U)*(1-(O$7*Uo-O$6*O$7*U)*D)</f>
        <v>59.214323285010678</v>
      </c>
      <c r="Q113" s="3">
        <f ca="1">P112*So*(1-P$6*P$7*U)*(1-(P$7*Uo-P$6*P$7*U)*D)</f>
        <v>45.978090686691196</v>
      </c>
      <c r="R113" s="3">
        <f ca="1">Q112*So*(1-Q$6*Q$7*U)*(1-(Q$7*Uo-Q$6*Q$7*U)*D)</f>
        <v>36.201567325690789</v>
      </c>
      <c r="S113" s="3">
        <f ca="1">R112*So*(1-R$6*R$7*U)*(1-(R$7*Uo-R$6*R$7*U)*D)</f>
        <v>28.761880980415096</v>
      </c>
      <c r="T113" s="3">
        <f ca="1">S112*So*(1-S$6*S$7*U)*(1-(S$7*Uo-S$6*S$7*U)*D)</f>
        <v>22.983650653646695</v>
      </c>
      <c r="U113" s="3">
        <f ca="1">T112*So*(1-T$6*T$7*U)*(1-(T$7*Uo-T$6*T$7*U)*D)</f>
        <v>18.435322118157753</v>
      </c>
      <c r="V113" s="3">
        <f ca="1">U112*So*(1-U$6*U$7*U)*(1-(U$7*Uo-U$6*U$7*U)*D)</f>
        <v>14.823864693220759</v>
      </c>
      <c r="W113" s="3">
        <f ca="1">V112*So*(1-V$6*V$7*U)*(1-(V$7*Uo-V$6*V$7*U)*D)</f>
        <v>11.939974124160093</v>
      </c>
      <c r="X113" s="3">
        <f ca="1">W112*So*(1-W$6*W$7*U)*(1-(W$7*Uo-W$6*W$7*U)*D)</f>
        <v>9.6283764323097039</v>
      </c>
      <c r="Y113" s="3">
        <f ca="1">X112*So*(1-X$6*X$7*U)*(1-(X$7*Uo-X$6*X$7*U)*D)</f>
        <v>7.7707638426373196</v>
      </c>
      <c r="Z113" s="3">
        <f ca="1">Y112*So*(1-Y$6*Y$7*U)*(1-(Y$7*Uo-Y$6*Y$7*U)*D)</f>
        <v>6.2753334702945676</v>
      </c>
      <c r="AA113" s="3">
        <f ca="1">Z112*So*(1-Z$6*Z$7*U)*(1-(Z$7*Uo-Z$6*Z$7*U)*D)</f>
        <v>5.0699623226455843</v>
      </c>
      <c r="AB113" s="3">
        <f ca="1">AA112*So*(1-AA$6*AA$7*U)*(1-(AA$7*Uo-AA$6*AA$7*U)*D)</f>
        <v>4.0975103207151218</v>
      </c>
      <c r="AC113" s="3">
        <f ca="1">AB112*So*(1-AB$6*AB$7*U)*(1-(AB$7*Uo-AB$6*AB$7*U)*D)</f>
        <v>3.3124468378951306</v>
      </c>
      <c r="AD113" s="3">
        <f ca="1">AC112*So*(1-AC$6*AC$7*U)*(1-(AC$7*Uo-AC$6*AC$7*U)*D)</f>
        <v>2.6783453947903495</v>
      </c>
      <c r="AE113" s="3">
        <f ca="1">AD112*So*(1-AD$6*AD$7*U)*(1-(AD$7*Uo-AD$6*AD$7*U)*D)</f>
        <v>2.1659816794872642</v>
      </c>
      <c r="AF113" s="3">
        <f ca="1">AE112*So*(1-AE$6*AE$7*U)*(1-(AE$7*Uo-AE$6*AE$7*U)*D)</f>
        <v>1.7518614068478873</v>
      </c>
      <c r="AG113" s="3">
        <f ca="1">AF112*So*(1-AF$6*AF$7*U)*(1-(AF$7*Uo-AF$6*AF$7*U)*D)</f>
        <v>1.4170688978955923</v>
      </c>
      <c r="AH113" s="3">
        <f ca="1">AG112*So*(1-AG$6*AG$7*U)*(1-(AG$7*Uo-AG$6*AG$7*U)*D)</f>
        <v>1.1463581113500096</v>
      </c>
      <c r="AI113" s="3">
        <f ca="1">AH112*So*(1-AH$6*AH$7*U)*(1-(AH$7*Uo-AH$6*AH$7*U)*D)</f>
        <v>0.92743064711204648</v>
      </c>
      <c r="AJ113" s="3">
        <f ca="1">AI112*So*(1-AI$6*AI$7*U)*(1-(AI$7*Uo-AI$6*AI$7*U)*D)</f>
        <v>0.75035944506551833</v>
      </c>
      <c r="AK113" s="3">
        <f ca="1">AJ112*So*(1-AJ$6*AJ$7*U)*(1-(AJ$7*Uo-AJ$6*AJ$7*U)*D)</f>
        <v>0.60712768420272001</v>
      </c>
      <c r="AL113" s="3">
        <f ca="1">AK112*So*(1-AK$6*AK$7*U)*(1-(AK$7*Uo-AK$6*AK$7*U)*D)</f>
        <v>0.49125876631704957</v>
      </c>
      <c r="AM113" s="3">
        <f ca="1">AL112*So*(1-AL$6*AL$7*U)*(1-(AL$7*Uo-AL$6*AL$7*U)*D)</f>
        <v>0.39751873969183005</v>
      </c>
      <c r="AN113" s="3">
        <f ca="1">AM112*So*(1-AM$6*AM$7*U)*(1-(AM$7*Uo-AM$6*AM$7*U)*D)</f>
        <v>0.32167686993439487</v>
      </c>
      <c r="AO113" s="14">
        <f ca="1">SUMPRODUCT(F113:AN113, fec)</f>
        <v>3572.0069954271594</v>
      </c>
      <c r="AP113" s="15">
        <f ca="1">SUMPRODUCT(F113:AN113, fec)/SUMPRODUCT($F$19:$AN$19, fec)</f>
        <v>0.26224750780465694</v>
      </c>
      <c r="AQ113" s="14">
        <f ca="1">SUMPRODUCT(F113:AN113,Vul_Ret,Vul_Cap)</f>
        <v>985.60972738828787</v>
      </c>
      <c r="AR113" s="12">
        <f ca="1">AQ113*U</f>
        <v>197.12194547765759</v>
      </c>
      <c r="AS113" s="14">
        <f ca="1">SUMPRODUCT(F113:AN113,Vul_Ret,Vul_Cap,Wt)</f>
        <v>2223.5970448429539</v>
      </c>
      <c r="AT113" s="12">
        <f ca="1">AS113*U</f>
        <v>444.71940896859081</v>
      </c>
      <c r="AU113" s="12">
        <f ca="1">SUMPRODUCT(F113:AN113, Vul_Cap,trophyvul)*Uo</f>
        <v>64.447000813434158</v>
      </c>
    </row>
    <row r="114" spans="4:47" x14ac:dyDescent="0.15">
      <c r="D114" s="3">
        <v>2095</v>
      </c>
      <c r="E114" s="2">
        <f ca="1">EXP((_xlfn.NORM.INV(RAND(),0,sig_rec))-0.5*sig_rec*sig_rec)</f>
        <v>0.99999999564123421</v>
      </c>
      <c r="F114" s="3">
        <f ca="1">bha*AO113/(1+bhb*AO113)*E114</f>
        <v>864.83612159536426</v>
      </c>
      <c r="G114" s="3">
        <f ca="1">F113*So*(1-F$6*F$7*U)*(1-(F$7*Uo-F$6*F$7*U)*D)</f>
        <v>733.25742310408805</v>
      </c>
      <c r="H114" s="3">
        <f ca="1">G113*So*(1-G$6*G$7*U)*(1-(G$7*Uo-G$6*G$7*U)*D)</f>
        <v>621.29213949584528</v>
      </c>
      <c r="I114" s="3">
        <f ca="1">H113*So*(1-H$6*H$7*U)*(1-(H$7*Uo-H$6*H$7*U)*D)</f>
        <v>522.40211282039047</v>
      </c>
      <c r="J114" s="3">
        <f ca="1">I113*So*(1-I$6*I$7*U)*(1-(I$7*Uo-I$6*I$7*U)*D)</f>
        <v>417.16805617987654</v>
      </c>
      <c r="K114" s="3">
        <f ca="1">J113*So*(1-J$6*J$7*U)*(1-(J$7*Uo-J$6*J$7*U)*D)</f>
        <v>302.4497809082232</v>
      </c>
      <c r="L114" s="3">
        <f ca="1">K113*So*(1-K$6*K$7*U)*(1-(K$7*Uo-K$6*K$7*U)*D)</f>
        <v>210.10015490240099</v>
      </c>
      <c r="M114" s="3">
        <f ca="1">L113*So*(1-L$6*L$7*U)*(1-(L$7*Uo-L$6*L$7*U)*D)</f>
        <v>146.80150135218813</v>
      </c>
      <c r="N114" s="3">
        <f ca="1">M113*So*(1-M$6*M$7*U)*(1-(M$7*Uo-M$6*M$7*U)*D)</f>
        <v>105.24819499229348</v>
      </c>
      <c r="O114" s="3">
        <f ca="1">N113*So*(1-N$6*N$7*U)*(1-(N$7*Uo-N$6*N$7*U)*D)</f>
        <v>77.853940374240651</v>
      </c>
      <c r="P114" s="3">
        <f ca="1">O113*So*(1-O$6*O$7*U)*(1-(O$7*Uo-O$6*O$7*U)*D)</f>
        <v>59.214166419016358</v>
      </c>
      <c r="Q114" s="3">
        <f ca="1">P113*So*(1-P$6*P$7*U)*(1-(P$7*Uo-P$6*P$7*U)*D)</f>
        <v>45.977956439817127</v>
      </c>
      <c r="R114" s="3">
        <f ca="1">Q113*So*(1-Q$6*Q$7*U)*(1-(Q$7*Uo-Q$6*Q$7*U)*D)</f>
        <v>36.201448945521079</v>
      </c>
      <c r="S114" s="3">
        <f ca="1">R113*So*(1-R$6*R$7*U)*(1-(R$7*Uo-R$6*R$7*U)*D)</f>
        <v>28.761775350977878</v>
      </c>
      <c r="T114" s="3">
        <f ca="1">S113*So*(1-S$6*S$7*U)*(1-(S$7*Uo-S$6*S$7*U)*D)</f>
        <v>22.983556251926753</v>
      </c>
      <c r="U114" s="3">
        <f ca="1">T113*So*(1-T$6*T$7*U)*(1-(T$7*Uo-T$6*T$7*U)*D)</f>
        <v>18.435238097629302</v>
      </c>
      <c r="V114" s="3">
        <f ca="1">U113*So*(1-U$6*U$7*U)*(1-(U$7*Uo-U$6*U$7*U)*D)</f>
        <v>14.82378957651294</v>
      </c>
      <c r="W114" s="3">
        <f ca="1">V113*So*(1-V$6*V$7*U)*(1-(V$7*Uo-V$6*V$7*U)*D)</f>
        <v>11.939906485786251</v>
      </c>
      <c r="X114" s="3">
        <f ca="1">W113*So*(1-W$6*W$7*U)*(1-(W$7*Uo-W$6*W$7*U)*D)</f>
        <v>9.6283154243239739</v>
      </c>
      <c r="Y114" s="3">
        <f ca="1">X113*So*(1-X$6*X$7*U)*(1-(X$7*Uo-X$6*X$7*U)*D)</f>
        <v>7.7707090162530843</v>
      </c>
      <c r="Z114" s="3">
        <f ca="1">Y113*So*(1-Y$6*Y$7*U)*(1-(Y$7*Uo-Y$6*Y$7*U)*D)</f>
        <v>6.2752841033694438</v>
      </c>
      <c r="AA114" s="3">
        <f ca="1">Z113*So*(1-Z$6*Z$7*U)*(1-(Z$7*Uo-Z$6*Z$7*U)*D)</f>
        <v>5.0699177976989223</v>
      </c>
      <c r="AB114" s="3">
        <f ca="1">AA113*So*(1-AA$6*AA$7*U)*(1-(AA$7*Uo-AA$6*AA$7*U)*D)</f>
        <v>4.097470290548813</v>
      </c>
      <c r="AC114" s="3">
        <f ca="1">AB113*So*(1-AB$6*AB$7*U)*(1-(AB$7*Uo-AB$6*AB$7*U)*D)</f>
        <v>3.3124105559308843</v>
      </c>
      <c r="AD114" s="3">
        <f ca="1">AC113*So*(1-AC$6*AC$7*U)*(1-(AC$7*Uo-AC$6*AC$7*U)*D)</f>
        <v>2.6783127946235092</v>
      </c>
      <c r="AE114" s="3">
        <f ca="1">AD113*So*(1-AD$6*AD$7*U)*(1-(AD$7*Uo-AD$6*AD$7*U)*D)</f>
        <v>2.16595226942359</v>
      </c>
      <c r="AF114" s="3">
        <f ca="1">AE113*So*(1-AE$6*AE$7*U)*(1-(AE$7*Uo-AE$6*AE$7*U)*D)</f>
        <v>1.7518348671532491</v>
      </c>
      <c r="AG114" s="3">
        <f ca="1">AF113*So*(1-AF$6*AF$7*U)*(1-(AF$7*Uo-AF$6*AF$7*U)*D)</f>
        <v>1.4170449863292152</v>
      </c>
      <c r="AH114" s="3">
        <f ca="1">AG113*So*(1-AG$6*AG$7*U)*(1-(AG$7*Uo-AG$6*AG$7*U)*D)</f>
        <v>1.146336599226897</v>
      </c>
      <c r="AI114" s="3">
        <f ca="1">AH113*So*(1-AH$6*AH$7*U)*(1-(AH$7*Uo-AH$6*AH$7*U)*D)</f>
        <v>0.92741124271158903</v>
      </c>
      <c r="AJ114" s="3">
        <f ca="1">AI113*So*(1-AI$6*AI$7*U)*(1-(AI$7*Uo-AI$6*AI$7*U)*D)</f>
        <v>0.75034195060393349</v>
      </c>
      <c r="AK114" s="3">
        <f ca="1">AJ113*So*(1-AJ$6*AJ$7*U)*(1-(AJ$7*Uo-AJ$6*AJ$7*U)*D)</f>
        <v>0.60711192668445502</v>
      </c>
      <c r="AL114" s="3">
        <f ca="1">AK113*So*(1-AK$6*AK$7*U)*(1-(AK$7*Uo-AK$6*AK$7*U)*D)</f>
        <v>0.49124454535579526</v>
      </c>
      <c r="AM114" s="3">
        <f ca="1">AL113*So*(1-AL$6*AL$7*U)*(1-(AL$7*Uo-AL$6*AL$7*U)*D)</f>
        <v>0.39750590494623766</v>
      </c>
      <c r="AN114" s="3">
        <f ca="1">AM113*So*(1-AM$6*AM$7*U)*(1-(AM$7*Uo-AM$6*AM$7*U)*D)</f>
        <v>0.32166528656768695</v>
      </c>
      <c r="AO114" s="14">
        <f ca="1">SUMPRODUCT(F114:AN114, fec)</f>
        <v>3571.9914827799489</v>
      </c>
      <c r="AP114" s="15">
        <f ca="1">SUMPRODUCT(F114:AN114, fec)/SUMPRODUCT($F$19:$AN$19, fec)</f>
        <v>0.26224636890625175</v>
      </c>
      <c r="AQ114" s="14">
        <f ca="1">SUMPRODUCT(F114:AN114,Vul_Ret,Vul_Cap)</f>
        <v>985.60812019543096</v>
      </c>
      <c r="AR114" s="12">
        <f ca="1">AQ114*U</f>
        <v>197.12162403908621</v>
      </c>
      <c r="AS114" s="14">
        <f ca="1">SUMPRODUCT(F114:AN114,Vul_Ret,Vul_Cap,Wt)</f>
        <v>2223.5928421157564</v>
      </c>
      <c r="AT114" s="12">
        <f ca="1">AS114*U</f>
        <v>444.71856842315128</v>
      </c>
      <c r="AU114" s="12">
        <f ca="1">SUMPRODUCT(F114:AN114, Vul_Cap,trophyvul)*Uo</f>
        <v>64.446705076182695</v>
      </c>
    </row>
    <row r="115" spans="4:47" x14ac:dyDescent="0.15">
      <c r="D115" s="3">
        <v>2096</v>
      </c>
      <c r="E115" s="2">
        <f ca="1">EXP((_xlfn.NORM.INV(RAND(),0,sig_rec))-0.5*sig_rec*sig_rec)</f>
        <v>1.0000000106350575</v>
      </c>
      <c r="F115" s="3">
        <f ca="1">bha*AO114/(1+bhb*AO114)*E115</f>
        <v>864.83544645088341</v>
      </c>
      <c r="G115" s="3">
        <f ca="1">F114*So*(1-F$6*F$7*U)*(1-(F$7*Uo-F$6*F$7*U)*D)</f>
        <v>733.25676435913658</v>
      </c>
      <c r="H115" s="3">
        <f ca="1">G114*So*(1-G$6*G$7*U)*(1-(G$7*Uo-G$6*G$7*U)*D)</f>
        <v>621.29151834649247</v>
      </c>
      <c r="I115" s="3">
        <f ca="1">H114*So*(1-H$6*H$7*U)*(1-(H$7*Uo-H$6*H$7*U)*D)</f>
        <v>522.40154670941683</v>
      </c>
      <c r="J115" s="3">
        <f ca="1">I114*So*(1-I$6*I$7*U)*(1-(I$7*Uo-I$6*I$7*U)*D)</f>
        <v>417.16754144357151</v>
      </c>
      <c r="K115" s="3">
        <f ca="1">J114*So*(1-J$6*J$7*U)*(1-(J$7*Uo-J$6*J$7*U)*D)</f>
        <v>302.44936205562522</v>
      </c>
      <c r="L115" s="3">
        <f ca="1">K114*So*(1-K$6*K$7*U)*(1-(K$7*Uo-K$6*K$7*U)*D)</f>
        <v>210.09983706932002</v>
      </c>
      <c r="M115" s="3">
        <f ca="1">L114*So*(1-L$6*L$7*U)*(1-(L$7*Uo-L$6*L$7*U)*D)</f>
        <v>146.80124992391742</v>
      </c>
      <c r="N115" s="3">
        <f ca="1">M114*So*(1-M$6*M$7*U)*(1-(M$7*Uo-M$6*M$7*U)*D)</f>
        <v>105.2479953747371</v>
      </c>
      <c r="O115" s="3">
        <f ca="1">N114*So*(1-N$6*N$7*U)*(1-(N$7*Uo-N$6*N$7*U)*D)</f>
        <v>77.853774962407755</v>
      </c>
      <c r="P115" s="3">
        <f ca="1">O114*So*(1-O$6*O$7*U)*(1-(O$7*Uo-O$6*O$7*U)*D)</f>
        <v>59.214025659894979</v>
      </c>
      <c r="Q115" s="3">
        <f ca="1">P114*So*(1-P$6*P$7*U)*(1-(P$7*Uo-P$6*P$7*U)*D)</f>
        <v>45.977834638579623</v>
      </c>
      <c r="R115" s="3">
        <f ca="1">Q114*So*(1-Q$6*Q$7*U)*(1-(Q$7*Uo-Q$6*Q$7*U)*D)</f>
        <v>36.201343244495114</v>
      </c>
      <c r="S115" s="3">
        <f ca="1">R114*So*(1-R$6*R$7*U)*(1-(R$7*Uo-R$6*R$7*U)*D)</f>
        <v>28.761681299142591</v>
      </c>
      <c r="T115" s="3">
        <f ca="1">S114*So*(1-S$6*S$7*U)*(1-(S$7*Uo-S$6*S$7*U)*D)</f>
        <v>22.983471843674256</v>
      </c>
      <c r="U115" s="3">
        <f ca="1">T114*So*(1-T$6*T$7*U)*(1-(T$7*Uo-T$6*T$7*U)*D)</f>
        <v>18.435162377796534</v>
      </c>
      <c r="V115" s="3">
        <f ca="1">U114*So*(1-U$6*U$7*U)*(1-(U$7*Uo-U$6*U$7*U)*D)</f>
        <v>14.823722015847284</v>
      </c>
      <c r="W115" s="3">
        <f ca="1">V114*So*(1-V$6*V$7*U)*(1-(V$7*Uo-V$6*V$7*U)*D)</f>
        <v>11.939845982908937</v>
      </c>
      <c r="X115" s="3">
        <f ca="1">W114*So*(1-W$6*W$7*U)*(1-(W$7*Uo-W$6*W$7*U)*D)</f>
        <v>9.6282608811908528</v>
      </c>
      <c r="Y115" s="3">
        <f ca="1">X114*So*(1-X$6*X$7*U)*(1-(X$7*Uo-X$6*X$7*U)*D)</f>
        <v>7.7706597789483212</v>
      </c>
      <c r="Z115" s="3">
        <f ca="1">Y114*So*(1-Y$6*Y$7*U)*(1-(Y$7*Uo-Y$6*Y$7*U)*D)</f>
        <v>6.2752398282963098</v>
      </c>
      <c r="AA115" s="3">
        <f ca="1">Z114*So*(1-Z$6*Z$7*U)*(1-(Z$7*Uo-Z$6*Z$7*U)*D)</f>
        <v>5.0698779135631247</v>
      </c>
      <c r="AB115" s="3">
        <f ca="1">AA114*So*(1-AA$6*AA$7*U)*(1-(AA$7*Uo-AA$6*AA$7*U)*D)</f>
        <v>4.0974343061302863</v>
      </c>
      <c r="AC115" s="3">
        <f ca="1">AB114*So*(1-AB$6*AB$7*U)*(1-(AB$7*Uo-AB$6*AB$7*U)*D)</f>
        <v>3.3123781957084426</v>
      </c>
      <c r="AD115" s="3">
        <f ca="1">AC114*So*(1-AC$6*AC$7*U)*(1-(AC$7*Uo-AC$6*AC$7*U)*D)</f>
        <v>2.6782834584699615</v>
      </c>
      <c r="AE115" s="3">
        <f ca="1">AD114*So*(1-AD$6*AD$7*U)*(1-(AD$7*Uo-AD$6*AD$7*U)*D)</f>
        <v>2.1659259059808886</v>
      </c>
      <c r="AF115" s="3">
        <f ca="1">AE114*So*(1-AE$6*AE$7*U)*(1-(AE$7*Uo-AE$6*AE$7*U)*D)</f>
        <v>1.7518110804446734</v>
      </c>
      <c r="AG115" s="3">
        <f ca="1">AF114*So*(1-AF$6*AF$7*U)*(1-(AF$7*Uo-AF$6*AF$7*U)*D)</f>
        <v>1.4170235189111426</v>
      </c>
      <c r="AH115" s="3">
        <f ca="1">AG114*So*(1-AG$6*AG$7*U)*(1-(AG$7*Uo-AG$6*AG$7*U)*D)</f>
        <v>1.1463172559869712</v>
      </c>
      <c r="AI115" s="3">
        <f ca="1">AH114*So*(1-AH$6*AH$7*U)*(1-(AH$7*Uo-AH$6*AH$7*U)*D)</f>
        <v>0.92739383926267394</v>
      </c>
      <c r="AJ115" s="3">
        <f ca="1">AI114*So*(1-AI$6*AI$7*U)*(1-(AI$7*Uo-AI$6*AI$7*U)*D)</f>
        <v>0.75032625138617004</v>
      </c>
      <c r="AK115" s="3">
        <f ca="1">AJ114*So*(1-AJ$6*AJ$7*U)*(1-(AJ$7*Uo-AJ$6*AJ$7*U)*D)</f>
        <v>0.60709777200652171</v>
      </c>
      <c r="AL115" s="3">
        <f ca="1">AK114*So*(1-AK$6*AK$7*U)*(1-(AK$7*Uo-AK$6*AK$7*U)*D)</f>
        <v>0.49123179549263229</v>
      </c>
      <c r="AM115" s="3">
        <f ca="1">AL114*So*(1-AL$6*AL$7*U)*(1-(AL$7*Uo-AL$6*AL$7*U)*D)</f>
        <v>0.39749439794328895</v>
      </c>
      <c r="AN115" s="3">
        <f ca="1">AM114*So*(1-AM$6*AM$7*U)*(1-(AM$7*Uo-AM$6*AM$7*U)*D)</f>
        <v>0.32165490091361137</v>
      </c>
      <c r="AO115" s="14">
        <f ca="1">SUMPRODUCT(F115:AN115, fec)</f>
        <v>3571.9775724625879</v>
      </c>
      <c r="AP115" s="15">
        <f ca="1">SUMPRODUCT(F115:AN115, fec)/SUMPRODUCT($F$19:$AN$19, fec)</f>
        <v>0.26224534764675661</v>
      </c>
      <c r="AQ115" s="14">
        <f ca="1">SUMPRODUCT(F115:AN115,Vul_Ret,Vul_Cap)</f>
        <v>985.60667921273034</v>
      </c>
      <c r="AR115" s="12">
        <f ca="1">AQ115*U</f>
        <v>197.12133584254607</v>
      </c>
      <c r="AS115" s="14">
        <f ca="1">SUMPRODUCT(F115:AN115,Vul_Ret,Vul_Cap,Wt)</f>
        <v>2223.5890723518</v>
      </c>
      <c r="AT115" s="12">
        <f ca="1">AS115*U</f>
        <v>444.71781447036005</v>
      </c>
      <c r="AU115" s="12">
        <f ca="1">SUMPRODUCT(F115:AN115, Vul_Cap,trophyvul)*Uo</f>
        <v>64.446439898399703</v>
      </c>
    </row>
    <row r="116" spans="4:47" x14ac:dyDescent="0.15">
      <c r="D116" s="3">
        <v>2097</v>
      </c>
      <c r="E116" s="2">
        <f ca="1">EXP((_xlfn.NORM.INV(RAND(),0,sig_rec))-0.5*sig_rec*sig_rec)</f>
        <v>0.99999999506687809</v>
      </c>
      <c r="F116" s="3">
        <f ca="1">bha*AO115/(1+bhb*AO115)*E116</f>
        <v>864.83481594746775</v>
      </c>
      <c r="G116" s="3">
        <f ca="1">F115*So*(1-F$6*F$7*U)*(1-(F$7*Uo-F$6*F$7*U)*D)</f>
        <v>733.25619193362706</v>
      </c>
      <c r="H116" s="3">
        <f ca="1">G115*So*(1-G$6*G$7*U)*(1-(G$7*Uo-G$6*G$7*U)*D)</f>
        <v>621.29096018964583</v>
      </c>
      <c r="I116" s="3">
        <f ca="1">H115*So*(1-H$6*H$7*U)*(1-(H$7*Uo-H$6*H$7*U)*D)</f>
        <v>522.40102442792954</v>
      </c>
      <c r="J116" s="3">
        <f ca="1">I115*So*(1-I$6*I$7*U)*(1-(I$7*Uo-I$6*I$7*U)*D)</f>
        <v>417.16708937204021</v>
      </c>
      <c r="K116" s="3">
        <f ca="1">J115*So*(1-J$6*J$7*U)*(1-(J$7*Uo-J$6*J$7*U)*D)</f>
        <v>302.44898886869305</v>
      </c>
      <c r="L116" s="3">
        <f ca="1">K115*So*(1-K$6*K$7*U)*(1-(K$7*Uo-K$6*K$7*U)*D)</f>
        <v>210.09954610907423</v>
      </c>
      <c r="M116" s="3">
        <f ca="1">L115*So*(1-L$6*L$7*U)*(1-(L$7*Uo-L$6*L$7*U)*D)</f>
        <v>146.80102784748166</v>
      </c>
      <c r="N116" s="3">
        <f ca="1">M115*So*(1-M$6*M$7*U)*(1-(M$7*Uo-M$6*M$7*U)*D)</f>
        <v>105.24781511553519</v>
      </c>
      <c r="O116" s="3">
        <f ca="1">N115*So*(1-N$6*N$7*U)*(1-(N$7*Uo-N$6*N$7*U)*D)</f>
        <v>77.853627302105238</v>
      </c>
      <c r="P116" s="3">
        <f ca="1">O115*So*(1-O$6*O$7*U)*(1-(O$7*Uo-O$6*O$7*U)*D)</f>
        <v>59.213899851227232</v>
      </c>
      <c r="Q116" s="3">
        <f ca="1">P115*So*(1-P$6*P$7*U)*(1-(P$7*Uo-P$6*P$7*U)*D)</f>
        <v>45.977725343794312</v>
      </c>
      <c r="R116" s="3">
        <f ca="1">Q115*So*(1-Q$6*Q$7*U)*(1-(Q$7*Uo-Q$6*Q$7*U)*D)</f>
        <v>36.201247342703297</v>
      </c>
      <c r="S116" s="3">
        <f ca="1">R115*So*(1-R$6*R$7*U)*(1-(R$7*Uo-R$6*R$7*U)*D)</f>
        <v>28.761597320757467</v>
      </c>
      <c r="T116" s="3">
        <f ca="1">S115*So*(1-S$6*S$7*U)*(1-(S$7*Uo-S$6*S$7*U)*D)</f>
        <v>22.983396687058161</v>
      </c>
      <c r="U116" s="3">
        <f ca="1">T115*So*(1-T$6*T$7*U)*(1-(T$7*Uo-T$6*T$7*U)*D)</f>
        <v>18.435094673746569</v>
      </c>
      <c r="V116" s="3">
        <f ca="1">U115*So*(1-U$6*U$7*U)*(1-(U$7*Uo-U$6*U$7*U)*D)</f>
        <v>14.82366112974719</v>
      </c>
      <c r="W116" s="3">
        <f ca="1">V115*So*(1-V$6*V$7*U)*(1-(V$7*Uo-V$6*V$7*U)*D)</f>
        <v>11.939791566058355</v>
      </c>
      <c r="X116" s="3">
        <f ca="1">W115*So*(1-W$6*W$7*U)*(1-(W$7*Uo-W$6*W$7*U)*D)</f>
        <v>9.6282120920744934</v>
      </c>
      <c r="Y116" s="3">
        <f ca="1">X115*So*(1-X$6*X$7*U)*(1-(X$7*Uo-X$6*X$7*U)*D)</f>
        <v>7.7706157591886775</v>
      </c>
      <c r="Z116" s="3">
        <f ca="1">Y115*So*(1-Y$6*Y$7*U)*(1-(Y$7*Uo-Y$6*Y$7*U)*D)</f>
        <v>6.2752000666870105</v>
      </c>
      <c r="AA116" s="3">
        <f ca="1">Z115*So*(1-Z$6*Z$7*U)*(1-(Z$7*Uo-Z$6*Z$7*U)*D)</f>
        <v>5.0698421431961256</v>
      </c>
      <c r="AB116" s="3">
        <f ca="1">AA115*So*(1-AA$6*AA$7*U)*(1-(AA$7*Uo-AA$6*AA$7*U)*D)</f>
        <v>4.0974020723480411</v>
      </c>
      <c r="AC116" s="3">
        <f ca="1">AB115*So*(1-AB$6*AB$7*U)*(1-(AB$7*Uo-AB$6*AB$7*U)*D)</f>
        <v>3.3123491060519319</v>
      </c>
      <c r="AD116" s="3">
        <f ca="1">AC115*So*(1-AC$6*AC$7*U)*(1-(AC$7*Uo-AC$6*AC$7*U)*D)</f>
        <v>2.6782572932808901</v>
      </c>
      <c r="AE116" s="3">
        <f ca="1">AD115*So*(1-AD$6*AD$7*U)*(1-(AD$7*Uo-AD$6*AD$7*U)*D)</f>
        <v>2.1659021821144759</v>
      </c>
      <c r="AF116" s="3">
        <f ca="1">AE115*So*(1-AE$6*AE$7*U)*(1-(AE$7*Uo-AE$6*AE$7*U)*D)</f>
        <v>1.7517897578275066</v>
      </c>
      <c r="AG116" s="3">
        <f ca="1">AF115*So*(1-AF$6*AF$7*U)*(1-(AF$7*Uo-AF$6*AF$7*U)*D)</f>
        <v>1.4170042783273862</v>
      </c>
      <c r="AH116" s="3">
        <f ca="1">AG115*So*(1-AG$6*AG$7*U)*(1-(AG$7*Uo-AG$6*AG$7*U)*D)</f>
        <v>1.1462998899385994</v>
      </c>
      <c r="AI116" s="3">
        <f ca="1">AH115*So*(1-AH$6*AH$7*U)*(1-(AH$7*Uo-AH$6*AH$7*U)*D)</f>
        <v>0.92737819045450487</v>
      </c>
      <c r="AJ116" s="3">
        <f ca="1">AI115*So*(1-AI$6*AI$7*U)*(1-(AI$7*Uo-AI$6*AI$7*U)*D)</f>
        <v>0.75031217104728221</v>
      </c>
      <c r="AK116" s="3">
        <f ca="1">AJ115*So*(1-AJ$6*AJ$7*U)*(1-(AJ$7*Uo-AJ$6*AJ$7*U)*D)</f>
        <v>0.60708506985103283</v>
      </c>
      <c r="AL116" s="3">
        <f ca="1">AK115*So*(1-AK$6*AK$7*U)*(1-(AK$7*Uo-AK$6*AK$7*U)*D)</f>
        <v>0.49122034253387747</v>
      </c>
      <c r="AM116" s="3">
        <f ca="1">AL115*So*(1-AL$6*AL$7*U)*(1-(AL$7*Uo-AL$6*AL$7*U)*D)</f>
        <v>0.39748408129096219</v>
      </c>
      <c r="AN116" s="3">
        <f ca="1">AM115*So*(1-AM$6*AM$7*U)*(1-(AM$7*Uo-AM$6*AM$7*U)*D)</f>
        <v>0.32164558964591139</v>
      </c>
      <c r="AO116" s="14">
        <f ca="1">SUMPRODUCT(F116:AN116, fec)</f>
        <v>3571.9650980153165</v>
      </c>
      <c r="AP116" s="15">
        <f ca="1">SUMPRODUCT(F116:AN116, fec)/SUMPRODUCT($F$19:$AN$19, fec)</f>
        <v>0.26224443180512685</v>
      </c>
      <c r="AQ116" s="14">
        <f ca="1">SUMPRODUCT(F116:AN116,Vul_Ret,Vul_Cap)</f>
        <v>985.60538945233793</v>
      </c>
      <c r="AR116" s="12">
        <f ca="1">AQ116*U</f>
        <v>197.1210778904676</v>
      </c>
      <c r="AS116" s="14">
        <f ca="1">SUMPRODUCT(F116:AN116,Vul_Ret,Vul_Cap,Wt)</f>
        <v>2223.5856949794638</v>
      </c>
      <c r="AT116" s="12">
        <f ca="1">AS116*U</f>
        <v>444.71713899589281</v>
      </c>
      <c r="AU116" s="12">
        <f ca="1">SUMPRODUCT(F116:AN116, Vul_Cap,trophyvul)*Uo</f>
        <v>64.446202127295109</v>
      </c>
    </row>
    <row r="117" spans="4:47" x14ac:dyDescent="0.15">
      <c r="D117" s="3">
        <v>2098</v>
      </c>
      <c r="E117" s="2">
        <f ca="1">EXP((_xlfn.NORM.INV(RAND(),0,sig_rec))-0.5*sig_rec*sig_rec)</f>
        <v>1.0000000060591163</v>
      </c>
      <c r="F117" s="3">
        <f ca="1">bha*AO116/(1+bhb*AO116)*E117</f>
        <v>864.83427210399952</v>
      </c>
      <c r="G117" s="3">
        <f ca="1">F116*So*(1-F$6*F$7*U)*(1-(F$7*Uo-F$6*F$7*U)*D)</f>
        <v>733.25565735732641</v>
      </c>
      <c r="H117" s="3">
        <f ca="1">G116*So*(1-G$6*G$7*U)*(1-(G$7*Uo-G$6*G$7*U)*D)</f>
        <v>621.29047517155698</v>
      </c>
      <c r="I117" s="3">
        <f ca="1">H116*So*(1-H$6*H$7*U)*(1-(H$7*Uo-H$6*H$7*U)*D)</f>
        <v>522.40055511247965</v>
      </c>
      <c r="J117" s="3">
        <f ca="1">I116*So*(1-I$6*I$7*U)*(1-(I$7*Uo-I$6*I$7*U)*D)</f>
        <v>417.1666723008251</v>
      </c>
      <c r="K117" s="3">
        <f ca="1">J116*So*(1-J$6*J$7*U)*(1-(J$7*Uo-J$6*J$7*U)*D)</f>
        <v>302.44866111410056</v>
      </c>
      <c r="L117" s="3">
        <f ca="1">K116*So*(1-K$6*K$7*U)*(1-(K$7*Uo-K$6*K$7*U)*D)</f>
        <v>210.09928687095075</v>
      </c>
      <c r="M117" s="3">
        <f ca="1">L116*So*(1-L$6*L$7*U)*(1-(L$7*Uo-L$6*L$7*U)*D)</f>
        <v>146.80082454764221</v>
      </c>
      <c r="N117" s="3">
        <f ca="1">M116*So*(1-M$6*M$7*U)*(1-(M$7*Uo-M$6*M$7*U)*D)</f>
        <v>105.24765589986323</v>
      </c>
      <c r="O117" s="3">
        <f ca="1">N116*So*(1-N$6*N$7*U)*(1-(N$7*Uo-N$6*N$7*U)*D)</f>
        <v>77.853493961487445</v>
      </c>
      <c r="P117" s="3">
        <f ca="1">O116*So*(1-O$6*O$7*U)*(1-(O$7*Uo-O$6*O$7*U)*D)</f>
        <v>59.213787543990122</v>
      </c>
      <c r="Q117" s="3">
        <f ca="1">P116*So*(1-P$6*P$7*U)*(1-(P$7*Uo-P$6*P$7*U)*D)</f>
        <v>45.977627657539962</v>
      </c>
      <c r="R117" s="3">
        <f ca="1">Q116*So*(1-Q$6*Q$7*U)*(1-(Q$7*Uo-Q$6*Q$7*U)*D)</f>
        <v>36.201161288029624</v>
      </c>
      <c r="S117" s="3">
        <f ca="1">R116*So*(1-R$6*R$7*U)*(1-(R$7*Uo-R$6*R$7*U)*D)</f>
        <v>28.761521127763743</v>
      </c>
      <c r="T117" s="3">
        <f ca="1">S116*So*(1-S$6*S$7*U)*(1-(S$7*Uo-S$6*S$7*U)*D)</f>
        <v>22.983329580114088</v>
      </c>
      <c r="U117" s="3">
        <f ca="1">T116*So*(1-T$6*T$7*U)*(1-(T$7*Uo-T$6*T$7*U)*D)</f>
        <v>18.435034390455058</v>
      </c>
      <c r="V117" s="3">
        <f ca="1">U116*So*(1-U$6*U$7*U)*(1-(U$7*Uo-U$6*U$7*U)*D)</f>
        <v>14.823606689115033</v>
      </c>
      <c r="W117" s="3">
        <f ca="1">V116*So*(1-V$6*V$7*U)*(1-(V$7*Uo-V$6*V$7*U)*D)</f>
        <v>11.939742525247713</v>
      </c>
      <c r="X117" s="3">
        <f ca="1">W116*So*(1-W$6*W$7*U)*(1-(W$7*Uo-W$6*W$7*U)*D)</f>
        <v>9.6281682106894628</v>
      </c>
      <c r="Y117" s="3">
        <f ca="1">X116*So*(1-X$6*X$7*U)*(1-(X$7*Uo-X$6*X$7*U)*D)</f>
        <v>7.7705763832846424</v>
      </c>
      <c r="Z117" s="3">
        <f ca="1">Y116*So*(1-Y$6*Y$7*U)*(1-(Y$7*Uo-Y$6*Y$7*U)*D)</f>
        <v>6.2751645185087979</v>
      </c>
      <c r="AA117" s="3">
        <f ca="1">Z116*So*(1-Z$6*Z$7*U)*(1-(Z$7*Uo-Z$6*Z$7*U)*D)</f>
        <v>5.0698100193111379</v>
      </c>
      <c r="AB117" s="3">
        <f ca="1">AA116*So*(1-AA$6*AA$7*U)*(1-(AA$7*Uo-AA$6*AA$7*U)*D)</f>
        <v>4.0973731632542982</v>
      </c>
      <c r="AC117" s="3">
        <f ca="1">AB116*So*(1-AB$6*AB$7*U)*(1-(AB$7*Uo-AB$6*AB$7*U)*D)</f>
        <v>3.3123230483944255</v>
      </c>
      <c r="AD117" s="3">
        <f ca="1">AC116*So*(1-AC$6*AC$7*U)*(1-(AC$7*Uo-AC$6*AC$7*U)*D)</f>
        <v>2.6782337725413776</v>
      </c>
      <c r="AE117" s="3">
        <f ca="1">AD116*So*(1-AD$6*AD$7*U)*(1-(AD$7*Uo-AD$6*AD$7*U)*D)</f>
        <v>2.165881022576666</v>
      </c>
      <c r="AF117" s="3">
        <f ca="1">AE116*So*(1-AE$6*AE$7*U)*(1-(AE$7*Uo-AE$6*AE$7*U)*D)</f>
        <v>1.7517705700860964</v>
      </c>
      <c r="AG117" s="3">
        <f ca="1">AF116*So*(1-AF$6*AF$7*U)*(1-(AF$7*Uo-AF$6*AF$7*U)*D)</f>
        <v>1.4169870308969479</v>
      </c>
      <c r="AH117" s="3">
        <f ca="1">AG116*So*(1-AG$6*AG$7*U)*(1-(AG$7*Uo-AG$6*AG$7*U)*D)</f>
        <v>1.1462843252858266</v>
      </c>
      <c r="AI117" s="3">
        <f ca="1">AH116*So*(1-AH$6*AH$7*U)*(1-(AH$7*Uo-AH$6*AH$7*U)*D)</f>
        <v>0.92736414120729149</v>
      </c>
      <c r="AJ117" s="3">
        <f ca="1">AI116*So*(1-AI$6*AI$7*U)*(1-(AI$7*Uo-AI$6*AI$7*U)*D)</f>
        <v>0.7502995103084088</v>
      </c>
      <c r="AK117" s="3">
        <f ca="1">AJ116*So*(1-AJ$6*AJ$7*U)*(1-(AJ$7*Uo-AJ$6*AJ$7*U)*D)</f>
        <v>0.60707367752202723</v>
      </c>
      <c r="AL117" s="3">
        <f ca="1">AK116*So*(1-AK$6*AK$7*U)*(1-(AK$7*Uo-AK$6*AK$7*U)*D)</f>
        <v>0.49121006485298679</v>
      </c>
      <c r="AM117" s="3">
        <f ca="1">AL116*So*(1-AL$6*AL$7*U)*(1-(AL$7*Uo-AL$6*AL$7*U)*D)</f>
        <v>0.39747481403906509</v>
      </c>
      <c r="AN117" s="3">
        <f ca="1">AM116*So*(1-AM$6*AM$7*U)*(1-(AM$7*Uo-AM$6*AM$7*U)*D)</f>
        <v>0.32163724158934004</v>
      </c>
      <c r="AO117" s="14">
        <f ca="1">SUMPRODUCT(F117:AN117, fec)</f>
        <v>3571.9539145824015</v>
      </c>
      <c r="AP117" s="15">
        <f ca="1">SUMPRODUCT(F117:AN117, fec)/SUMPRODUCT($F$19:$AN$19, fec)</f>
        <v>0.26224361074642949</v>
      </c>
      <c r="AQ117" s="14">
        <f ca="1">SUMPRODUCT(F117:AN117,Vul_Ret,Vul_Cap)</f>
        <v>985.6042307860555</v>
      </c>
      <c r="AR117" s="12">
        <f ca="1">AQ117*U</f>
        <v>197.1208461572111</v>
      </c>
      <c r="AS117" s="14">
        <f ca="1">SUMPRODUCT(F117:AN117,Vul_Ret,Vul_Cap,Wt)</f>
        <v>2223.5826662458817</v>
      </c>
      <c r="AT117" s="12">
        <f ca="1">AS117*U</f>
        <v>444.71653324917634</v>
      </c>
      <c r="AU117" s="12">
        <f ca="1">SUMPRODUCT(F117:AN117, Vul_Cap,trophyvul)*Uo</f>
        <v>64.44598892546378</v>
      </c>
    </row>
    <row r="118" spans="4:47" x14ac:dyDescent="0.15">
      <c r="D118" s="3">
        <v>2099</v>
      </c>
      <c r="E118" s="2">
        <f ca="1">EXP((_xlfn.NORM.INV(RAND(),0,sig_rec))-0.5*sig_rec*sig_rec)</f>
        <v>0.99999998670533363</v>
      </c>
      <c r="F118" s="3">
        <f ca="1">bha*AO117/(1+bhb*AO117)*E118</f>
        <v>864.83375928125713</v>
      </c>
      <c r="G118" s="3">
        <f ca="1">F117*So*(1-F$6*F$7*U)*(1-(F$7*Uo-F$6*F$7*U)*D)</f>
        <v>733.25519625620939</v>
      </c>
      <c r="H118" s="3">
        <f ca="1">G117*So*(1-G$6*G$7*U)*(1-(G$7*Uo-G$6*G$7*U)*D)</f>
        <v>621.29002222323209</v>
      </c>
      <c r="I118" s="3">
        <f ca="1">H117*So*(1-H$6*H$7*U)*(1-(H$7*Uo-H$6*H$7*U)*D)</f>
        <v>522.40014729434756</v>
      </c>
      <c r="J118" s="3">
        <f ca="1">I117*So*(1-I$6*I$7*U)*(1-(I$7*Uo-I$6*I$7*U)*D)</f>
        <v>417.1662975259772</v>
      </c>
      <c r="K118" s="3">
        <f ca="1">J117*So*(1-J$6*J$7*U)*(1-(J$7*Uo-J$6*J$7*U)*D)</f>
        <v>302.4483587349489</v>
      </c>
      <c r="L118" s="3">
        <f ca="1">K117*So*(1-K$6*K$7*U)*(1-(K$7*Uo-K$6*K$7*U)*D)</f>
        <v>210.09905919286723</v>
      </c>
      <c r="M118" s="3">
        <f ca="1">L117*So*(1-L$6*L$7*U)*(1-(L$7*Uo-L$6*L$7*U)*D)</f>
        <v>146.80064341269457</v>
      </c>
      <c r="N118" s="3">
        <f ca="1">M117*So*(1-M$6*M$7*U)*(1-(M$7*Uo-M$6*M$7*U)*D)</f>
        <v>105.24751014590046</v>
      </c>
      <c r="O118" s="3">
        <f ca="1">N117*So*(1-N$6*N$7*U)*(1-(N$7*Uo-N$6*N$7*U)*D)</f>
        <v>77.853376187105695</v>
      </c>
      <c r="P118" s="3">
        <f ca="1">O117*So*(1-O$6*O$7*U)*(1-(O$7*Uo-O$6*O$7*U)*D)</f>
        <v>59.213686127995935</v>
      </c>
      <c r="Q118" s="3">
        <f ca="1">P117*So*(1-P$6*P$7*U)*(1-(P$7*Uo-P$6*P$7*U)*D)</f>
        <v>45.977540454698328</v>
      </c>
      <c r="R118" s="3">
        <f ca="1">Q117*So*(1-Q$6*Q$7*U)*(1-(Q$7*Uo-Q$6*Q$7*U)*D)</f>
        <v>36.201084373484086</v>
      </c>
      <c r="S118" s="3">
        <f ca="1">R117*So*(1-R$6*R$7*U)*(1-(R$7*Uo-R$6*R$7*U)*D)</f>
        <v>28.761452758204769</v>
      </c>
      <c r="T118" s="3">
        <f ca="1">S117*So*(1-S$6*S$7*U)*(1-(S$7*Uo-S$6*S$7*U)*D)</f>
        <v>22.983268694459273</v>
      </c>
      <c r="U118" s="3">
        <f ca="1">T117*So*(1-T$6*T$7*U)*(1-(T$7*Uo-T$6*T$7*U)*D)</f>
        <v>18.434980563823657</v>
      </c>
      <c r="V118" s="3">
        <f ca="1">U117*So*(1-U$6*U$7*U)*(1-(U$7*Uo-U$6*U$7*U)*D)</f>
        <v>14.823558215493438</v>
      </c>
      <c r="W118" s="3">
        <f ca="1">V117*So*(1-V$6*V$7*U)*(1-(V$7*Uo-V$6*V$7*U)*D)</f>
        <v>11.939698675949945</v>
      </c>
      <c r="X118" s="3">
        <f ca="1">W117*So*(1-W$6*W$7*U)*(1-(W$7*Uo-W$6*W$7*U)*D)</f>
        <v>9.62812866450715</v>
      </c>
      <c r="Y118" s="3">
        <f ca="1">X117*So*(1-X$6*X$7*U)*(1-(X$7*Uo-X$6*X$7*U)*D)</f>
        <v>7.7705409682303301</v>
      </c>
      <c r="Z118" s="3">
        <f ca="1">Y117*So*(1-Y$6*Y$7*U)*(1-(Y$7*Uo-Y$6*Y$7*U)*D)</f>
        <v>6.2751327204784291</v>
      </c>
      <c r="AA118" s="3">
        <f ca="1">Z117*So*(1-Z$6*Z$7*U)*(1-(Z$7*Uo-Z$6*Z$7*U)*D)</f>
        <v>5.0697812995080804</v>
      </c>
      <c r="AB118" s="3">
        <f ca="1">AA117*So*(1-AA$6*AA$7*U)*(1-(AA$7*Uo-AA$6*AA$7*U)*D)</f>
        <v>4.0973472011946264</v>
      </c>
      <c r="AC118" s="3">
        <f ca="1">AB117*So*(1-AB$6*AB$7*U)*(1-(AB$7*Uo-AB$6*AB$7*U)*D)</f>
        <v>3.3122996784014833</v>
      </c>
      <c r="AD118" s="3">
        <f ca="1">AC117*So*(1-AC$6*AC$7*U)*(1-(AC$7*Uo-AC$6*AC$7*U)*D)</f>
        <v>2.6782127033556935</v>
      </c>
      <c r="AE118" s="3">
        <f ca="1">AD117*So*(1-AD$6*AD$7*U)*(1-(AD$7*Uo-AD$6*AD$7*U)*D)</f>
        <v>2.1658620015798875</v>
      </c>
      <c r="AF118" s="3">
        <f ca="1">AE117*So*(1-AE$6*AE$7*U)*(1-(AE$7*Uo-AE$6*AE$7*U)*D)</f>
        <v>1.7517534563605006</v>
      </c>
      <c r="AG118" s="3">
        <f ca="1">AF117*So*(1-AF$6*AF$7*U)*(1-(AF$7*Uo-AF$6*AF$7*U)*D)</f>
        <v>1.4169715103239973</v>
      </c>
      <c r="AH118" s="3">
        <f ca="1">AG117*So*(1-AG$6*AG$7*U)*(1-(AG$7*Uo-AG$6*AG$7*U)*D)</f>
        <v>1.1462703729926225</v>
      </c>
      <c r="AI118" s="3">
        <f ca="1">AH117*So*(1-AH$6*AH$7*U)*(1-(AH$7*Uo-AH$6*AH$7*U)*D)</f>
        <v>0.92735154930095109</v>
      </c>
      <c r="AJ118" s="3">
        <f ca="1">AI117*So*(1-AI$6*AI$7*U)*(1-(AI$7*Uo-AI$6*AI$7*U)*D)</f>
        <v>0.75028814370154573</v>
      </c>
      <c r="AK118" s="3">
        <f ca="1">AJ117*So*(1-AJ$6*AJ$7*U)*(1-(AJ$7*Uo-AJ$6*AJ$7*U)*D)</f>
        <v>0.60706343378401439</v>
      </c>
      <c r="AL118" s="3">
        <f ca="1">AK117*So*(1-AK$6*AK$7*U)*(1-(AK$7*Uo-AK$6*AK$7*U)*D)</f>
        <v>0.49120084699053623</v>
      </c>
      <c r="AM118" s="3">
        <f ca="1">AL117*So*(1-AL$6*AL$7*U)*(1-(AL$7*Uo-AL$6*AL$7*U)*D)</f>
        <v>0.39746649777252024</v>
      </c>
      <c r="AN118" s="3">
        <f ca="1">AM117*So*(1-AM$6*AM$7*U)*(1-(AM$7*Uo-AM$6*AM$7*U)*D)</f>
        <v>0.32162974268944045</v>
      </c>
      <c r="AO118" s="14">
        <f ca="1">SUMPRODUCT(F118:AN118, fec)</f>
        <v>3571.9438868972829</v>
      </c>
      <c r="AP118" s="15">
        <f ca="1">SUMPRODUCT(F118:AN118, fec)/SUMPRODUCT($F$19:$AN$19, fec)</f>
        <v>0.26224287453974382</v>
      </c>
      <c r="AQ118" s="14">
        <f ca="1">SUMPRODUCT(F118:AN118,Vul_Ret,Vul_Cap)</f>
        <v>985.60319015889672</v>
      </c>
      <c r="AR118" s="12">
        <f ca="1">AQ118*U</f>
        <v>197.12063803177935</v>
      </c>
      <c r="AS118" s="14">
        <f ca="1">SUMPRODUCT(F118:AN118,Vul_Ret,Vul_Cap,Wt)</f>
        <v>2223.579947174208</v>
      </c>
      <c r="AT118" s="12">
        <f ca="1">AS118*U</f>
        <v>444.71598943484162</v>
      </c>
      <c r="AU118" s="12">
        <f ca="1">SUMPRODUCT(F118:AN118, Vul_Cap,trophyvul)*Uo</f>
        <v>64.44579775327098</v>
      </c>
    </row>
    <row r="119" spans="4:47" x14ac:dyDescent="0.15">
      <c r="D119" s="3">
        <v>2100</v>
      </c>
      <c r="E119" s="2">
        <f ca="1">EXP((_xlfn.NORM.INV(RAND(),0,sig_rec))-0.5*sig_rec*sig_rec)</f>
        <v>0.99999999444092946</v>
      </c>
      <c r="F119" s="3">
        <f ca="1">bha*AO118/(1+bhb*AO118)*E119</f>
        <v>864.83332115188875</v>
      </c>
      <c r="G119" s="3">
        <f ca="1">F118*So*(1-F$6*F$7*U)*(1-(F$7*Uo-F$6*F$7*U)*D)</f>
        <v>733.2547614562103</v>
      </c>
      <c r="H119" s="3">
        <f ca="1">G118*So*(1-G$6*G$7*U)*(1-(G$7*Uo-G$6*G$7*U)*D)</f>
        <v>621.28963153068116</v>
      </c>
      <c r="I119" s="3">
        <f ca="1">H118*So*(1-H$6*H$7*U)*(1-(H$7*Uo-H$6*H$7*U)*D)</f>
        <v>522.39976644145975</v>
      </c>
      <c r="J119" s="3">
        <f ca="1">I118*So*(1-I$6*I$7*U)*(1-(I$7*Uo-I$6*I$7*U)*D)</f>
        <v>417.16597186020488</v>
      </c>
      <c r="K119" s="3">
        <f ca="1">J118*So*(1-J$6*J$7*U)*(1-(J$7*Uo-J$6*J$7*U)*D)</f>
        <v>302.44808702091899</v>
      </c>
      <c r="L119" s="3">
        <f ca="1">K118*So*(1-K$6*K$7*U)*(1-(K$7*Uo-K$6*K$7*U)*D)</f>
        <v>210.09884914209348</v>
      </c>
      <c r="M119" s="3">
        <f ca="1">L118*So*(1-L$6*L$7*U)*(1-(L$7*Uo-L$6*L$7*U)*D)</f>
        <v>146.80048432938852</v>
      </c>
      <c r="N119" s="3">
        <f ca="1">M118*So*(1-M$6*M$7*U)*(1-(M$7*Uo-M$6*M$7*U)*D)</f>
        <v>105.24738028285441</v>
      </c>
      <c r="O119" s="3">
        <f ca="1">N118*So*(1-N$6*N$7*U)*(1-(N$7*Uo-N$6*N$7*U)*D)</f>
        <v>77.853268370565786</v>
      </c>
      <c r="P119" s="3">
        <f ca="1">O118*So*(1-O$6*O$7*U)*(1-(O$7*Uo-O$6*O$7*U)*D)</f>
        <v>59.213596551344722</v>
      </c>
      <c r="Q119" s="3">
        <f ca="1">P118*So*(1-P$6*P$7*U)*(1-(P$7*Uo-P$6*P$7*U)*D)</f>
        <v>45.977461708545299</v>
      </c>
      <c r="R119" s="3">
        <f ca="1">Q118*So*(1-Q$6*Q$7*U)*(1-(Q$7*Uo-Q$6*Q$7*U)*D)</f>
        <v>36.201015713190188</v>
      </c>
      <c r="S119" s="3">
        <f ca="1">R118*So*(1-R$6*R$7*U)*(1-(R$7*Uo-R$6*R$7*U)*D)</f>
        <v>28.761391650384212</v>
      </c>
      <c r="T119" s="3">
        <f ca="1">S118*So*(1-S$6*S$7*U)*(1-(S$7*Uo-S$6*S$7*U)*D)</f>
        <v>22.983214060494067</v>
      </c>
      <c r="U119" s="3">
        <f ca="1">T118*So*(1-T$6*T$7*U)*(1-(T$7*Uo-T$6*T$7*U)*D)</f>
        <v>18.43493172730242</v>
      </c>
      <c r="V119" s="3">
        <f ca="1">U118*So*(1-U$6*U$7*U)*(1-(U$7*Uo-U$6*U$7*U)*D)</f>
        <v>14.823514933653698</v>
      </c>
      <c r="W119" s="3">
        <f ca="1">V118*So*(1-V$6*V$7*U)*(1-(V$7*Uo-V$6*V$7*U)*D)</f>
        <v>11.939659632790768</v>
      </c>
      <c r="X119" s="3">
        <f ca="1">W118*So*(1-W$6*W$7*U)*(1-(W$7*Uo-W$6*W$7*U)*D)</f>
        <v>9.6280933047261605</v>
      </c>
      <c r="Y119" s="3">
        <f ca="1">X118*So*(1-X$6*X$7*U)*(1-(X$7*Uo-X$6*X$7*U)*D)</f>
        <v>7.7705090519589204</v>
      </c>
      <c r="Z119" s="3">
        <f ca="1">Y118*So*(1-Y$6*Y$7*U)*(1-(Y$7*Uo-Y$6*Y$7*U)*D)</f>
        <v>6.2751041210341736</v>
      </c>
      <c r="AA119" s="3">
        <f ca="1">Z118*So*(1-Z$6*Z$7*U)*(1-(Z$7*Uo-Z$6*Z$7*U)*D)</f>
        <v>5.0697556094948135</v>
      </c>
      <c r="AB119" s="3">
        <f ca="1">AA118*So*(1-AA$6*AA$7*U)*(1-(AA$7*Uo-AA$6*AA$7*U)*D)</f>
        <v>4.0973239902647833</v>
      </c>
      <c r="AC119" s="3">
        <f ca="1">AB118*So*(1-AB$6*AB$7*U)*(1-(AB$7*Uo-AB$6*AB$7*U)*D)</f>
        <v>3.3122786907788102</v>
      </c>
      <c r="AD119" s="3">
        <f ca="1">AC118*So*(1-AC$6*AC$7*U)*(1-(AC$7*Uo-AC$6*AC$7*U)*D)</f>
        <v>2.678193807308701</v>
      </c>
      <c r="AE119" s="3">
        <f ca="1">AD118*So*(1-AD$6*AD$7*U)*(1-(AD$7*Uo-AD$6*AD$7*U)*D)</f>
        <v>2.1658449631312111</v>
      </c>
      <c r="AF119" s="3">
        <f ca="1">AE118*So*(1-AE$6*AE$7*U)*(1-(AE$7*Uo-AE$6*AE$7*U)*D)</f>
        <v>1.7517380722759166</v>
      </c>
      <c r="AG119" s="3">
        <f ca="1">AF118*So*(1-AF$6*AF$7*U)*(1-(AF$7*Uo-AF$6*AF$7*U)*D)</f>
        <v>1.4169576673801674</v>
      </c>
      <c r="AH119" s="3">
        <f ca="1">AG118*So*(1-AG$6*AG$7*U)*(1-(AG$7*Uo-AG$6*AG$7*U)*D)</f>
        <v>1.1462578176392162</v>
      </c>
      <c r="AI119" s="3">
        <f ca="1">AH118*So*(1-AH$6*AH$7*U)*(1-(AH$7*Uo-AH$6*AH$7*U)*D)</f>
        <v>0.92734026180409401</v>
      </c>
      <c r="AJ119" s="3">
        <f ca="1">AI118*So*(1-AI$6*AI$7*U)*(1-(AI$7*Uo-AI$6*AI$7*U)*D)</f>
        <v>0.75027795616289295</v>
      </c>
      <c r="AK119" s="3">
        <f ca="1">AJ118*So*(1-AJ$6*AJ$7*U)*(1-(AJ$7*Uo-AJ$6*AJ$7*U)*D)</f>
        <v>0.60705423712148454</v>
      </c>
      <c r="AL119" s="3">
        <f ca="1">AK118*So*(1-AK$6*AK$7*U)*(1-(AK$7*Uo-AK$6*AK$7*U)*D)</f>
        <v>0.49119255848623344</v>
      </c>
      <c r="AM119" s="3">
        <f ca="1">AL118*So*(1-AL$6*AL$7*U)*(1-(AL$7*Uo-AL$6*AL$7*U)*D)</f>
        <v>0.39745903906642416</v>
      </c>
      <c r="AN119" s="3">
        <f ca="1">AM118*So*(1-AM$6*AM$7*U)*(1-(AM$7*Uo-AM$6*AM$7*U)*D)</f>
        <v>0.32162301331043452</v>
      </c>
      <c r="AO119" s="14">
        <f ca="1">SUMPRODUCT(F119:AN119, fec)</f>
        <v>3571.9348934032723</v>
      </c>
      <c r="AP119" s="15">
        <f ca="1">SUMPRODUCT(F119:AN119, fec)/SUMPRODUCT($F$19:$AN$19, fec)</f>
        <v>0.26224221426069233</v>
      </c>
      <c r="AQ119" s="14">
        <f ca="1">SUMPRODUCT(F119:AN119,Vul_Ret,Vul_Cap)</f>
        <v>985.60225788947321</v>
      </c>
      <c r="AR119" s="12">
        <f ca="1">AQ119*U</f>
        <v>197.12045157789464</v>
      </c>
      <c r="AS119" s="14">
        <f ca="1">SUMPRODUCT(F119:AN119,Vul_Ret,Vul_Cap,Wt)</f>
        <v>2223.5775089783579</v>
      </c>
      <c r="AT119" s="12">
        <f ca="1">AS119*U</f>
        <v>444.71550179567157</v>
      </c>
      <c r="AU119" s="12">
        <f ca="1">SUMPRODUCT(F119:AN119, Vul_Cap,trophyvul)*Uo</f>
        <v>64.445626337807155</v>
      </c>
    </row>
    <row r="120" spans="4:47" x14ac:dyDescent="0.15">
      <c r="D120" s="3">
        <v>2101</v>
      </c>
      <c r="E120" s="2">
        <f ca="1">EXP((_xlfn.NORM.INV(RAND(),0,sig_rec))-0.5*sig_rec*sig_rec)</f>
        <v>0.99999999221329183</v>
      </c>
      <c r="F120" s="3">
        <f ca="1">bha*AO119/(1+bhb*AO119)*E120</f>
        <v>864.83292028006258</v>
      </c>
      <c r="G120" s="3">
        <f ca="1">F119*So*(1-F$6*F$7*U)*(1-(F$7*Uo-F$6*F$7*U)*D)</f>
        <v>733.25438998545997</v>
      </c>
      <c r="H120" s="3">
        <f ca="1">G119*So*(1-G$6*G$7*U)*(1-(G$7*Uo-G$6*G$7*U)*D)</f>
        <v>621.2892631231573</v>
      </c>
      <c r="I120" s="3">
        <f ca="1">H119*So*(1-H$6*H$7*U)*(1-(H$7*Uo-H$6*H$7*U)*D)</f>
        <v>522.39943793514215</v>
      </c>
      <c r="J120" s="3">
        <f ca="1">I119*So*(1-I$6*I$7*U)*(1-(I$7*Uo-I$6*I$7*U)*D)</f>
        <v>417.16566772770051</v>
      </c>
      <c r="K120" s="3">
        <f ca="1">J119*So*(1-J$6*J$7*U)*(1-(J$7*Uo-J$6*J$7*U)*D)</f>
        <v>302.44785091126585</v>
      </c>
      <c r="L120" s="3">
        <f ca="1">K119*So*(1-K$6*K$7*U)*(1-(K$7*Uo-K$6*K$7*U)*D)</f>
        <v>210.09866039316054</v>
      </c>
      <c r="M120" s="3">
        <f ca="1">L119*So*(1-L$6*L$7*U)*(1-(L$7*Uo-L$6*L$7*U)*D)</f>
        <v>146.80033756264223</v>
      </c>
      <c r="N120" s="3">
        <f ca="1">M119*So*(1-M$6*M$7*U)*(1-(M$7*Uo-M$6*M$7*U)*D)</f>
        <v>105.24726622953135</v>
      </c>
      <c r="O120" s="3">
        <f ca="1">N119*So*(1-N$6*N$7*U)*(1-(N$7*Uo-N$6*N$7*U)*D)</f>
        <v>77.853172308791386</v>
      </c>
      <c r="P120" s="3">
        <f ca="1">O119*So*(1-O$6*O$7*U)*(1-(O$7*Uo-O$6*O$7*U)*D)</f>
        <v>59.213514548412945</v>
      </c>
      <c r="Q120" s="3">
        <f ca="1">P119*So*(1-P$6*P$7*U)*(1-(P$7*Uo-P$6*P$7*U)*D)</f>
        <v>45.977392155249085</v>
      </c>
      <c r="R120" s="3">
        <f ca="1">Q119*So*(1-Q$6*Q$7*U)*(1-(Q$7*Uo-Q$6*Q$7*U)*D)</f>
        <v>36.200953711380286</v>
      </c>
      <c r="S120" s="3">
        <f ca="1">R119*So*(1-R$6*R$7*U)*(1-(R$7*Uo-R$6*R$7*U)*D)</f>
        <v>28.761337100482248</v>
      </c>
      <c r="T120" s="3">
        <f ca="1">S119*So*(1-S$6*S$7*U)*(1-(S$7*Uo-S$6*S$7*U)*D)</f>
        <v>22.983165229368172</v>
      </c>
      <c r="U120" s="3">
        <f ca="1">T119*So*(1-T$6*T$7*U)*(1-(T$7*Uo-T$6*T$7*U)*D)</f>
        <v>18.434887905275538</v>
      </c>
      <c r="V120" s="3">
        <f ca="1">U119*So*(1-U$6*U$7*U)*(1-(U$7*Uo-U$6*U$7*U)*D)</f>
        <v>14.823475664347209</v>
      </c>
      <c r="W120" s="3">
        <f ca="1">V119*So*(1-V$6*V$7*U)*(1-(V$7*Uo-V$6*V$7*U)*D)</f>
        <v>11.939624771360922</v>
      </c>
      <c r="X120" s="3">
        <f ca="1">W119*So*(1-W$6*W$7*U)*(1-(W$7*Uo-W$6*W$7*U)*D)</f>
        <v>9.6280618205832464</v>
      </c>
      <c r="Y120" s="3">
        <f ca="1">X119*So*(1-X$6*X$7*U)*(1-(X$7*Uo-X$6*X$7*U)*D)</f>
        <v>7.7704805143782716</v>
      </c>
      <c r="Z120" s="3">
        <f ca="1">Y119*So*(1-Y$6*Y$7*U)*(1-(Y$7*Uo-Y$6*Y$7*U)*D)</f>
        <v>6.2750783470337446</v>
      </c>
      <c r="AA120" s="3">
        <f ca="1">Z119*So*(1-Z$6*Z$7*U)*(1-(Z$7*Uo-Z$6*Z$7*U)*D)</f>
        <v>5.0697325036579493</v>
      </c>
      <c r="AB120" s="3">
        <f ca="1">AA119*So*(1-AA$6*AA$7*U)*(1-(AA$7*Uo-AA$6*AA$7*U)*D)</f>
        <v>4.097303227967271</v>
      </c>
      <c r="AC120" s="3">
        <f ca="1">AB119*So*(1-AB$6*AB$7*U)*(1-(AB$7*Uo-AB$6*AB$7*U)*D)</f>
        <v>3.3122599271582192</v>
      </c>
      <c r="AD120" s="3">
        <f ca="1">AC119*So*(1-AC$6*AC$7*U)*(1-(AC$7*Uo-AC$6*AC$7*U)*D)</f>
        <v>2.6781768375515749</v>
      </c>
      <c r="AE120" s="3">
        <f ca="1">AD119*So*(1-AD$6*AD$7*U)*(1-(AD$7*Uo-AD$6*AD$7*U)*D)</f>
        <v>2.1658296820789817</v>
      </c>
      <c r="AF120" s="3">
        <f ca="1">AE119*So*(1-AE$6*AE$7*U)*(1-(AE$7*Uo-AE$6*AE$7*U)*D)</f>
        <v>1.7517242916660636</v>
      </c>
      <c r="AG120" s="3">
        <f ca="1">AF119*So*(1-AF$6*AF$7*U)*(1-(AF$7*Uo-AF$6*AF$7*U)*D)</f>
        <v>1.4169452235076991</v>
      </c>
      <c r="AH120" s="3">
        <f ca="1">AG119*So*(1-AG$6*AG$7*U)*(1-(AG$7*Uo-AG$6*AG$7*U)*D)</f>
        <v>1.1462466194023648</v>
      </c>
      <c r="AI120" s="3">
        <f ca="1">AH119*So*(1-AH$6*AH$7*U)*(1-(AH$7*Uo-AH$6*AH$7*U)*D)</f>
        <v>0.92733010444070985</v>
      </c>
      <c r="AJ120" s="3">
        <f ca="1">AI119*So*(1-AI$6*AI$7*U)*(1-(AI$7*Uo-AI$6*AI$7*U)*D)</f>
        <v>0.7502688239626194</v>
      </c>
      <c r="AK120" s="3">
        <f ca="1">AJ119*So*(1-AJ$6*AJ$7*U)*(1-(AJ$7*Uo-AJ$6*AJ$7*U)*D)</f>
        <v>0.60704599443691465</v>
      </c>
      <c r="AL120" s="3">
        <f ca="1">AK119*So*(1-AK$6*AK$7*U)*(1-(AK$7*Uo-AK$6*AK$7*U)*D)</f>
        <v>0.49118511720094726</v>
      </c>
      <c r="AM120" s="3">
        <f ca="1">AL119*So*(1-AL$6*AL$7*U)*(1-(AL$7*Uo-AL$6*AL$7*U)*D)</f>
        <v>0.39745233235780247</v>
      </c>
      <c r="AN120" s="3">
        <f ca="1">AM119*So*(1-AM$6*AM$7*U)*(1-(AM$7*Uo-AM$6*AM$7*U)*D)</f>
        <v>0.32161697785450688</v>
      </c>
      <c r="AO120" s="14">
        <f ca="1">SUMPRODUCT(F120:AN120, fec)</f>
        <v>3571.9268300688022</v>
      </c>
      <c r="AP120" s="15">
        <f ca="1">SUMPRODUCT(F120:AN120, fec)/SUMPRODUCT($F$19:$AN$19, fec)</f>
        <v>0.26224162227154674</v>
      </c>
      <c r="AQ120" s="14">
        <f ca="1">SUMPRODUCT(F120:AN120,Vul_Ret,Vul_Cap)</f>
        <v>985.60142088238001</v>
      </c>
      <c r="AR120" s="12">
        <f ca="1">AQ120*U</f>
        <v>197.12028417647602</v>
      </c>
      <c r="AS120" s="14">
        <f ca="1">SUMPRODUCT(F120:AN120,Vul_Ret,Vul_Cap,Wt)</f>
        <v>2223.5753212155773</v>
      </c>
      <c r="AT120" s="12">
        <f ca="1">AS120*U</f>
        <v>444.71506424311548</v>
      </c>
      <c r="AU120" s="12">
        <f ca="1">SUMPRODUCT(F120:AN120, Vul_Cap,trophyvul)*Uo</f>
        <v>64.445472634710882</v>
      </c>
    </row>
    <row r="121" spans="4:47" x14ac:dyDescent="0.15">
      <c r="D121" s="3">
        <v>2102</v>
      </c>
      <c r="E121" s="2">
        <f ca="1">EXP((_xlfn.NORM.INV(RAND(),0,sig_rec))-0.5*sig_rec*sig_rec)</f>
        <v>0.99999999787046623</v>
      </c>
      <c r="F121" s="3">
        <f ca="1">bha*AO120/(1+bhb*AO120)*E121</f>
        <v>864.83256748713109</v>
      </c>
      <c r="G121" s="3">
        <f ca="1">F120*So*(1-F$6*F$7*U)*(1-(F$7*Uo-F$6*F$7*U)*D)</f>
        <v>733.25405010375198</v>
      </c>
      <c r="H121" s="3">
        <f ca="1">G120*So*(1-G$6*G$7*U)*(1-(G$7*Uo-G$6*G$7*U)*D)</f>
        <v>621.28894837472217</v>
      </c>
      <c r="I121" s="3">
        <f ca="1">H120*So*(1-H$6*H$7*U)*(1-(H$7*Uo-H$6*H$7*U)*D)</f>
        <v>522.39912816676099</v>
      </c>
      <c r="J121" s="3">
        <f ca="1">I120*So*(1-I$6*I$7*U)*(1-(I$7*Uo-I$6*I$7*U)*D)</f>
        <v>417.16540539688384</v>
      </c>
      <c r="K121" s="3">
        <f ca="1">J120*So*(1-J$6*J$7*U)*(1-(J$7*Uo-J$6*J$7*U)*D)</f>
        <v>302.44763041336199</v>
      </c>
      <c r="L121" s="3">
        <f ca="1">K120*So*(1-K$6*K$7*U)*(1-(K$7*Uo-K$6*K$7*U)*D)</f>
        <v>210.09849637717247</v>
      </c>
      <c r="M121" s="3">
        <f ca="1">L120*So*(1-L$6*L$7*U)*(1-(L$7*Uo-L$6*L$7*U)*D)</f>
        <v>146.8002056799252</v>
      </c>
      <c r="N121" s="3">
        <f ca="1">M120*So*(1-M$6*M$7*U)*(1-(M$7*Uo-M$6*M$7*U)*D)</f>
        <v>105.24716100645328</v>
      </c>
      <c r="O121" s="3">
        <f ca="1">N120*So*(1-N$6*N$7*U)*(1-(N$7*Uo-N$6*N$7*U)*D)</f>
        <v>77.853087941722208</v>
      </c>
      <c r="P121" s="3">
        <f ca="1">O120*So*(1-O$6*O$7*U)*(1-(O$7*Uo-O$6*O$7*U)*D)</f>
        <v>59.213441485901953</v>
      </c>
      <c r="Q121" s="3">
        <f ca="1">P120*So*(1-P$6*P$7*U)*(1-(P$7*Uo-P$6*P$7*U)*D)</f>
        <v>45.97732848269461</v>
      </c>
      <c r="R121" s="3">
        <f ca="1">Q120*So*(1-Q$6*Q$7*U)*(1-(Q$7*Uo-Q$6*Q$7*U)*D)</f>
        <v>36.200898947686007</v>
      </c>
      <c r="S121" s="3">
        <f ca="1">R120*So*(1-R$6*R$7*U)*(1-(R$7*Uo-R$6*R$7*U)*D)</f>
        <v>28.761287840677781</v>
      </c>
      <c r="T121" s="3">
        <f ca="1">S120*So*(1-S$6*S$7*U)*(1-(S$7*Uo-S$6*S$7*U)*D)</f>
        <v>22.983121638660695</v>
      </c>
      <c r="U121" s="3">
        <f ca="1">T120*So*(1-T$6*T$7*U)*(1-(T$7*Uo-T$6*T$7*U)*D)</f>
        <v>18.434848737719172</v>
      </c>
      <c r="V121" s="3">
        <f ca="1">U120*So*(1-U$6*U$7*U)*(1-(U$7*Uo-U$6*U$7*U)*D)</f>
        <v>14.823440427181231</v>
      </c>
      <c r="W121" s="3">
        <f ca="1">V120*So*(1-V$6*V$7*U)*(1-(V$7*Uo-V$6*V$7*U)*D)</f>
        <v>11.939593141832663</v>
      </c>
      <c r="X121" s="3">
        <f ca="1">W120*So*(1-W$6*W$7*U)*(1-(W$7*Uo-W$6*W$7*U)*D)</f>
        <v>9.6280337085589487</v>
      </c>
      <c r="Y121" s="3">
        <f ca="1">X120*So*(1-X$6*X$7*U)*(1-(X$7*Uo-X$6*X$7*U)*D)</f>
        <v>7.7704551046827808</v>
      </c>
      <c r="Z121" s="3">
        <f ca="1">Y120*So*(1-Y$6*Y$7*U)*(1-(Y$7*Uo-Y$6*Y$7*U)*D)</f>
        <v>6.2750553014966748</v>
      </c>
      <c r="AA121" s="3">
        <f ca="1">Z120*So*(1-Z$6*Z$7*U)*(1-(Z$7*Uo-Z$6*Z$7*U)*D)</f>
        <v>5.06971168053132</v>
      </c>
      <c r="AB121" s="3">
        <f ca="1">AA120*So*(1-AA$6*AA$7*U)*(1-(AA$7*Uo-AA$6*AA$7*U)*D)</f>
        <v>4.0972845541637843</v>
      </c>
      <c r="AC121" s="3">
        <f ca="1">AB120*So*(1-AB$6*AB$7*U)*(1-(AB$7*Uo-AB$6*AB$7*U)*D)</f>
        <v>3.312243143001973</v>
      </c>
      <c r="AD121" s="3">
        <f ca="1">AC120*So*(1-AC$6*AC$7*U)*(1-(AC$7*Uo-AC$6*AC$7*U)*D)</f>
        <v>2.6781616660340948</v>
      </c>
      <c r="AE121" s="3">
        <f ca="1">AD120*So*(1-AD$6*AD$7*U)*(1-(AD$7*Uo-AD$6*AD$7*U)*D)</f>
        <v>2.1658159587989183</v>
      </c>
      <c r="AF121" s="3">
        <f ca="1">AE120*So*(1-AE$6*AE$7*U)*(1-(AE$7*Uo-AE$6*AE$7*U)*D)</f>
        <v>1.7517119324294386</v>
      </c>
      <c r="AG121" s="3">
        <f ca="1">AF120*So*(1-AF$6*AF$7*U)*(1-(AF$7*Uo-AF$6*AF$7*U)*D)</f>
        <v>1.4169340766532592</v>
      </c>
      <c r="AH121" s="3">
        <f ca="1">AG120*So*(1-AG$6*AG$7*U)*(1-(AG$7*Uo-AG$6*AG$7*U)*D)</f>
        <v>1.1462365529430221</v>
      </c>
      <c r="AI121" s="3">
        <f ca="1">AH120*So*(1-AH$6*AH$7*U)*(1-(AH$7*Uo-AH$6*AH$7*U)*D)</f>
        <v>0.92732104499353407</v>
      </c>
      <c r="AJ121" s="3">
        <f ca="1">AI120*So*(1-AI$6*AI$7*U)*(1-(AI$7*Uo-AI$6*AI$7*U)*D)</f>
        <v>0.75026060610193257</v>
      </c>
      <c r="AK121" s="3">
        <f ca="1">AJ120*So*(1-AJ$6*AJ$7*U)*(1-(AJ$7*Uo-AJ$6*AJ$7*U)*D)</f>
        <v>0.60703860562114187</v>
      </c>
      <c r="AL121" s="3">
        <f ca="1">AK120*So*(1-AK$6*AK$7*U)*(1-(AK$7*Uo-AK$6*AK$7*U)*D)</f>
        <v>0.49117844780678299</v>
      </c>
      <c r="AM121" s="3">
        <f ca="1">AL120*So*(1-AL$6*AL$7*U)*(1-(AL$7*Uo-AL$6*AL$7*U)*D)</f>
        <v>0.39744631118312945</v>
      </c>
      <c r="AN121" s="3">
        <f ca="1">AM120*So*(1-AM$6*AM$7*U)*(1-(AM$7*Uo-AM$6*AM$7*U)*D)</f>
        <v>0.321611550901925</v>
      </c>
      <c r="AO121" s="14">
        <f ca="1">SUMPRODUCT(F121:AN121, fec)</f>
        <v>3571.9195985343522</v>
      </c>
      <c r="AP121" s="15">
        <f ca="1">SUMPRODUCT(F121:AN121, fec)/SUMPRODUCT($F$19:$AN$19, fec)</f>
        <v>0.26224109135100554</v>
      </c>
      <c r="AQ121" s="14">
        <f ca="1">SUMPRODUCT(F121:AN121,Vul_Ret,Vul_Cap)</f>
        <v>985.60067005712949</v>
      </c>
      <c r="AR121" s="12">
        <f ca="1">AQ121*U</f>
        <v>197.1201340114259</v>
      </c>
      <c r="AS121" s="14">
        <f ca="1">SUMPRODUCT(F121:AN121,Vul_Ret,Vul_Cap,Wt)</f>
        <v>2223.573358885747</v>
      </c>
      <c r="AT121" s="12">
        <f ca="1">AS121*U</f>
        <v>444.71467177714942</v>
      </c>
      <c r="AU121" s="12">
        <f ca="1">SUMPRODUCT(F121:AN121, Vul_Cap,trophyvul)*Uo</f>
        <v>64.445334809265759</v>
      </c>
    </row>
    <row r="122" spans="4:47" x14ac:dyDescent="0.15">
      <c r="D122" s="3">
        <v>2103</v>
      </c>
      <c r="E122" s="2">
        <f ca="1">EXP((_xlfn.NORM.INV(RAND(),0,sig_rec))-0.5*sig_rec*sig_rec)</f>
        <v>1.0000000183753643</v>
      </c>
      <c r="F122" s="3">
        <f ca="1">bha*AO121/(1+bhb*AO121)*E122</f>
        <v>864.83226443209264</v>
      </c>
      <c r="G122" s="3">
        <f ca="1">F121*So*(1-F$6*F$7*U)*(1-(F$7*Uo-F$6*F$7*U)*D)</f>
        <v>733.2537509860382</v>
      </c>
      <c r="H122" s="3">
        <f ca="1">G121*So*(1-G$6*G$7*U)*(1-(G$7*Uo-G$6*G$7*U)*D)</f>
        <v>621.28866039179036</v>
      </c>
      <c r="I122" s="3">
        <f ca="1">H121*So*(1-H$6*H$7*U)*(1-(H$7*Uo-H$6*H$7*U)*D)</f>
        <v>522.39886351659266</v>
      </c>
      <c r="J122" s="3">
        <f ca="1">I121*So*(1-I$6*I$7*U)*(1-(I$7*Uo-I$6*I$7*U)*D)</f>
        <v>417.16515802936601</v>
      </c>
      <c r="K122" s="3">
        <f ca="1">J121*So*(1-J$6*J$7*U)*(1-(J$7*Uo-J$6*J$7*U)*D)</f>
        <v>302.44744022193447</v>
      </c>
      <c r="L122" s="3">
        <f ca="1">K121*So*(1-K$6*K$7*U)*(1-(K$7*Uo-K$6*K$7*U)*D)</f>
        <v>210.09834320604588</v>
      </c>
      <c r="M122" s="3">
        <f ca="1">L121*So*(1-L$6*L$7*U)*(1-(L$7*Uo-L$6*L$7*U)*D)</f>
        <v>146.8000910786196</v>
      </c>
      <c r="N122" s="3">
        <f ca="1">M121*So*(1-M$6*M$7*U)*(1-(M$7*Uo-M$6*M$7*U)*D)</f>
        <v>105.24706645434406</v>
      </c>
      <c r="O122" s="3">
        <f ca="1">N121*So*(1-N$6*N$7*U)*(1-(N$7*Uo-N$6*N$7*U)*D)</f>
        <v>77.853010106526639</v>
      </c>
      <c r="P122" s="3">
        <f ca="1">O121*So*(1-O$6*O$7*U)*(1-(O$7*Uo-O$6*O$7*U)*D)</f>
        <v>59.213377318131187</v>
      </c>
      <c r="Q122" s="3">
        <f ca="1">P121*So*(1-P$6*P$7*U)*(1-(P$7*Uo-P$6*P$7*U)*D)</f>
        <v>45.9772717520801</v>
      </c>
      <c r="R122" s="3">
        <f ca="1">Q121*So*(1-Q$6*Q$7*U)*(1-(Q$7*Uo-Q$6*Q$7*U)*D)</f>
        <v>36.200848814270387</v>
      </c>
      <c r="S122" s="3">
        <f ca="1">R121*So*(1-R$6*R$7*U)*(1-(R$7*Uo-R$6*R$7*U)*D)</f>
        <v>28.761244331482228</v>
      </c>
      <c r="T122" s="3">
        <f ca="1">S121*So*(1-S$6*S$7*U)*(1-(S$7*Uo-S$6*S$7*U)*D)</f>
        <v>22.983082275258571</v>
      </c>
      <c r="U122" s="3">
        <f ca="1">T121*So*(1-T$6*T$7*U)*(1-(T$7*Uo-T$6*T$7*U)*D)</f>
        <v>18.434813773514257</v>
      </c>
      <c r="V122" s="3">
        <f ca="1">U121*So*(1-U$6*U$7*U)*(1-(U$7*Uo-U$6*U$7*U)*D)</f>
        <v>14.82340893266163</v>
      </c>
      <c r="W122" s="3">
        <f ca="1">V121*So*(1-V$6*V$7*U)*(1-(V$7*Uo-V$6*V$7*U)*D)</f>
        <v>11.939564759998687</v>
      </c>
      <c r="X122" s="3">
        <f ca="1">W121*So*(1-W$6*W$7*U)*(1-(W$7*Uo-W$6*W$7*U)*D)</f>
        <v>9.6280082027185134</v>
      </c>
      <c r="Y122" s="3">
        <f ca="1">X121*So*(1-X$6*X$7*U)*(1-(X$7*Uo-X$6*X$7*U)*D)</f>
        <v>7.7704324165003849</v>
      </c>
      <c r="Z122" s="3">
        <f ca="1">Y121*So*(1-Y$6*Y$7*U)*(1-(Y$7*Uo-Y$6*Y$7*U)*D)</f>
        <v>6.2750347818847789</v>
      </c>
      <c r="AA122" s="3">
        <f ca="1">Z121*So*(1-Z$6*Z$7*U)*(1-(Z$7*Uo-Z$6*Z$7*U)*D)</f>
        <v>5.0696930617632336</v>
      </c>
      <c r="AB122" s="3">
        <f ca="1">AA121*So*(1-AA$6*AA$7*U)*(1-(AA$7*Uo-AA$6*AA$7*U)*D)</f>
        <v>4.0972677252137277</v>
      </c>
      <c r="AC122" s="3">
        <f ca="1">AB121*So*(1-AB$6*AB$7*U)*(1-(AB$7*Uo-AB$6*AB$7*U)*D)</f>
        <v>3.3122280471757395</v>
      </c>
      <c r="AD122" s="3">
        <f ca="1">AC121*So*(1-AC$6*AC$7*U)*(1-(AC$7*Uo-AC$6*AC$7*U)*D)</f>
        <v>2.6781480950327712</v>
      </c>
      <c r="AE122" s="3">
        <f ca="1">AD121*So*(1-AD$6*AD$7*U)*(1-(AD$7*Uo-AD$6*AD$7*U)*D)</f>
        <v>2.1658036897380346</v>
      </c>
      <c r="AF122" s="3">
        <f ca="1">AE121*So*(1-AE$6*AE$7*U)*(1-(AE$7*Uo-AE$6*AE$7*U)*D)</f>
        <v>1.7517008331109476</v>
      </c>
      <c r="AG122" s="3">
        <f ca="1">AF121*So*(1-AF$6*AF$7*U)*(1-(AF$7*Uo-AF$6*AF$7*U)*D)</f>
        <v>1.416924079518654</v>
      </c>
      <c r="AH122" s="3">
        <f ca="1">AG121*So*(1-AG$6*AG$7*U)*(1-(AG$7*Uo-AG$6*AG$7*U)*D)</f>
        <v>1.1462275357052365</v>
      </c>
      <c r="AI122" s="3">
        <f ca="1">AH121*So*(1-AH$6*AH$7*U)*(1-(AH$7*Uo-AH$6*AH$7*U)*D)</f>
        <v>0.92731290116179743</v>
      </c>
      <c r="AJ122" s="3">
        <f ca="1">AI121*So*(1-AI$6*AI$7*U)*(1-(AI$7*Uo-AI$6*AI$7*U)*D)</f>
        <v>0.75025327651530915</v>
      </c>
      <c r="AK122" s="3">
        <f ca="1">AJ121*So*(1-AJ$6*AJ$7*U)*(1-(AJ$7*Uo-AJ$6*AJ$7*U)*D)</f>
        <v>0.60703195659277609</v>
      </c>
      <c r="AL122" s="3">
        <f ca="1">AK121*So*(1-AK$6*AK$7*U)*(1-(AK$7*Uo-AK$6*AK$7*U)*D)</f>
        <v>0.49117246930252517</v>
      </c>
      <c r="AM122" s="3">
        <f ca="1">AL121*So*(1-AL$6*AL$7*U)*(1-(AL$7*Uo-AL$6*AL$7*U)*D)</f>
        <v>0.39744091459024505</v>
      </c>
      <c r="AN122" s="3">
        <f ca="1">AM121*So*(1-AM$6*AM$7*U)*(1-(AM$7*Uo-AM$6*AM$7*U)*D)</f>
        <v>0.32160667867155374</v>
      </c>
      <c r="AO122" s="14">
        <f ca="1">SUMPRODUCT(F122:AN122, fec)</f>
        <v>3571.9131147705743</v>
      </c>
      <c r="AP122" s="15">
        <f ca="1">SUMPRODUCT(F122:AN122, fec)/SUMPRODUCT($F$19:$AN$19, fec)</f>
        <v>0.2622406153298516</v>
      </c>
      <c r="AQ122" s="14">
        <f ca="1">SUMPRODUCT(F122:AN122,Vul_Ret,Vul_Cap)</f>
        <v>985.59999477834572</v>
      </c>
      <c r="AR122" s="12">
        <f ca="1">AQ122*U</f>
        <v>197.11999895566916</v>
      </c>
      <c r="AS122" s="14">
        <f ca="1">SUMPRODUCT(F122:AN122,Vul_Ret,Vul_Cap,Wt)</f>
        <v>2223.5715963363045</v>
      </c>
      <c r="AT122" s="12">
        <f ca="1">AS122*U</f>
        <v>444.71431926726092</v>
      </c>
      <c r="AU122" s="12">
        <f ca="1">SUMPRODUCT(F122:AN122, Vul_Cap,trophyvul)*Uo</f>
        <v>64.445211217493181</v>
      </c>
    </row>
    <row r="123" spans="4:47" x14ac:dyDescent="0.15">
      <c r="D123" s="3">
        <v>2104</v>
      </c>
      <c r="E123" s="2">
        <f ca="1">EXP((_xlfn.NORM.INV(RAND(),0,sig_rec))-0.5*sig_rec*sig_rec)</f>
        <v>1.0000000116807639</v>
      </c>
      <c r="F123" s="3">
        <f ca="1">bha*AO122/(1+bhb*AO122)*E123</f>
        <v>864.83197102398992</v>
      </c>
      <c r="G123" s="3">
        <f ca="1">F122*So*(1-F$6*F$7*U)*(1-(F$7*Uo-F$6*F$7*U)*D)</f>
        <v>733.25349403891096</v>
      </c>
      <c r="H123" s="3">
        <f ca="1">G122*So*(1-G$6*G$7*U)*(1-(G$7*Uo-G$6*G$7*U)*D)</f>
        <v>621.28840694833013</v>
      </c>
      <c r="I123" s="3">
        <f ca="1">H122*So*(1-H$6*H$7*U)*(1-(H$7*Uo-H$6*H$7*U)*D)</f>
        <v>522.39862137168291</v>
      </c>
      <c r="J123" s="3">
        <f ca="1">I122*So*(1-I$6*I$7*U)*(1-(I$7*Uo-I$6*I$7*U)*D)</f>
        <v>417.16494669128491</v>
      </c>
      <c r="K123" s="3">
        <f ca="1">J122*So*(1-J$6*J$7*U)*(1-(J$7*Uo-J$6*J$7*U)*D)</f>
        <v>302.44726087898891</v>
      </c>
      <c r="L123" s="3">
        <f ca="1">K122*So*(1-K$6*K$7*U)*(1-(K$7*Uo-K$6*K$7*U)*D)</f>
        <v>210.09821108762341</v>
      </c>
      <c r="M123" s="3">
        <f ca="1">L122*So*(1-L$6*L$7*U)*(1-(L$7*Uo-L$6*L$7*U)*D)</f>
        <v>146.79998405483923</v>
      </c>
      <c r="N123" s="3">
        <f ca="1">M122*So*(1-M$6*M$7*U)*(1-(M$7*Uo-M$6*M$7*U)*D)</f>
        <v>105.24698429198489</v>
      </c>
      <c r="O123" s="3">
        <f ca="1">N122*So*(1-N$6*N$7*U)*(1-(N$7*Uo-N$6*N$7*U)*D)</f>
        <v>77.852940164817568</v>
      </c>
      <c r="P123" s="3">
        <f ca="1">O122*So*(1-O$6*O$7*U)*(1-(O$7*Uo-O$6*O$7*U)*D)</f>
        <v>59.213318118362423</v>
      </c>
      <c r="Q123" s="3">
        <f ca="1">P122*So*(1-P$6*P$7*U)*(1-(P$7*Uo-P$6*P$7*U)*D)</f>
        <v>45.977221927936114</v>
      </c>
      <c r="R123" s="3">
        <f ca="1">Q122*So*(1-Q$6*Q$7*U)*(1-(Q$7*Uo-Q$6*Q$7*U)*D)</f>
        <v>36.200804146681662</v>
      </c>
      <c r="S123" s="3">
        <f ca="1">R122*So*(1-R$6*R$7*U)*(1-(R$7*Uo-R$6*R$7*U)*D)</f>
        <v>28.761204500995753</v>
      </c>
      <c r="T123" s="3">
        <f ca="1">S122*So*(1-S$6*S$7*U)*(1-(S$7*Uo-S$6*S$7*U)*D)</f>
        <v>22.983047507155458</v>
      </c>
      <c r="U123" s="3">
        <f ca="1">T122*So*(1-T$6*T$7*U)*(1-(T$7*Uo-T$6*T$7*U)*D)</f>
        <v>18.434782200040509</v>
      </c>
      <c r="V123" s="3">
        <f ca="1">U122*So*(1-U$6*U$7*U)*(1-(U$7*Uo-U$6*U$7*U)*D)</f>
        <v>14.823380818044862</v>
      </c>
      <c r="W123" s="3">
        <f ca="1">V122*So*(1-V$6*V$7*U)*(1-(V$7*Uo-V$6*V$7*U)*D)</f>
        <v>11.939539392685463</v>
      </c>
      <c r="X123" s="3">
        <f ca="1">W122*So*(1-W$6*W$7*U)*(1-(W$7*Uo-W$6*W$7*U)*D)</f>
        <v>9.6279853157970692</v>
      </c>
      <c r="Y123" s="3">
        <f ca="1">X122*So*(1-X$6*X$7*U)*(1-(X$7*Uo-X$6*X$7*U)*D)</f>
        <v>7.7704118316732718</v>
      </c>
      <c r="Z123" s="3">
        <f ca="1">Y122*So*(1-Y$6*Y$7*U)*(1-(Y$7*Uo-Y$6*Y$7*U)*D)</f>
        <v>6.2750164600321003</v>
      </c>
      <c r="AA123" s="3">
        <f ca="1">Z122*So*(1-Z$6*Z$7*U)*(1-(Z$7*Uo-Z$6*Z$7*U)*D)</f>
        <v>5.0696764837206416</v>
      </c>
      <c r="AB123" s="3">
        <f ca="1">AA122*So*(1-AA$6*AA$7*U)*(1-(AA$7*Uo-AA$6*AA$7*U)*D)</f>
        <v>4.0972526777943932</v>
      </c>
      <c r="AC123" s="3">
        <f ca="1">AB122*So*(1-AB$6*AB$7*U)*(1-(AB$7*Uo-AB$6*AB$7*U)*D)</f>
        <v>3.3122144427214617</v>
      </c>
      <c r="AD123" s="3">
        <f ca="1">AC122*So*(1-AC$6*AC$7*U)*(1-(AC$7*Uo-AC$6*AC$7*U)*D)</f>
        <v>2.6781358891479599</v>
      </c>
      <c r="AE123" s="3">
        <f ca="1">AD122*So*(1-AD$6*AD$7*U)*(1-(AD$7*Uo-AD$6*AD$7*U)*D)</f>
        <v>2.1657927149992378</v>
      </c>
      <c r="AF123" s="3">
        <f ca="1">AE122*So*(1-AE$6*AE$7*U)*(1-(AE$7*Uo-AE$6*AE$7*U)*D)</f>
        <v>1.751690909957466</v>
      </c>
      <c r="AG123" s="3">
        <f ca="1">AF122*So*(1-AF$6*AF$7*U)*(1-(AF$7*Uo-AF$6*AF$7*U)*D)</f>
        <v>1.4169151015061481</v>
      </c>
      <c r="AH123" s="3">
        <f ca="1">AG122*So*(1-AG$6*AG$7*U)*(1-(AG$7*Uo-AG$6*AG$7*U)*D)</f>
        <v>1.1462194485322683</v>
      </c>
      <c r="AI123" s="3">
        <f ca="1">AH122*So*(1-AH$6*AH$7*U)*(1-(AH$7*Uo-AH$6*AH$7*U)*D)</f>
        <v>0.92730560615719304</v>
      </c>
      <c r="AJ123" s="3">
        <f ca="1">AI122*So*(1-AI$6*AI$7*U)*(1-(AI$7*Uo-AI$6*AI$7*U)*D)</f>
        <v>0.75024668771148895</v>
      </c>
      <c r="AK123" s="3">
        <f ca="1">AJ122*So*(1-AJ$6*AJ$7*U)*(1-(AJ$7*Uo-AJ$6*AJ$7*U)*D)</f>
        <v>0.6070260262623377</v>
      </c>
      <c r="AL123" s="3">
        <f ca="1">AK122*So*(1-AK$6*AK$7*U)*(1-(AK$7*Uo-AK$6*AK$7*U)*D)</f>
        <v>0.49116708938162612</v>
      </c>
      <c r="AM123" s="3">
        <f ca="1">AL122*So*(1-AL$6*AL$7*U)*(1-(AL$7*Uo-AL$6*AL$7*U)*D)</f>
        <v>0.39743607703637696</v>
      </c>
      <c r="AN123" s="3">
        <f ca="1">AM122*So*(1-AM$6*AM$7*U)*(1-(AM$7*Uo-AM$6*AM$7*U)*D)</f>
        <v>0.32160231184195981</v>
      </c>
      <c r="AO123" s="14">
        <f ca="1">SUMPRODUCT(F123:AN123, fec)</f>
        <v>3571.9072987452728</v>
      </c>
      <c r="AP123" s="15">
        <f ca="1">SUMPRODUCT(F123:AN123, fec)/SUMPRODUCT($F$19:$AN$19, fec)</f>
        <v>0.26224018833232815</v>
      </c>
      <c r="AQ123" s="14">
        <f ca="1">SUMPRODUCT(F123:AN123,Vul_Ret,Vul_Cap)</f>
        <v>985.59939007859498</v>
      </c>
      <c r="AR123" s="12">
        <f ca="1">AQ123*U</f>
        <v>197.119878015719</v>
      </c>
      <c r="AS123" s="14">
        <f ca="1">SUMPRODUCT(F123:AN123,Vul_Ret,Vul_Cap,Wt)</f>
        <v>2223.5700149612685</v>
      </c>
      <c r="AT123" s="12">
        <f ca="1">AS123*U</f>
        <v>444.71400299225371</v>
      </c>
      <c r="AU123" s="12">
        <f ca="1">SUMPRODUCT(F123:AN123, Vul_Cap,trophyvul)*Uo</f>
        <v>64.445100388812136</v>
      </c>
    </row>
    <row r="124" spans="4:47" x14ac:dyDescent="0.15">
      <c r="D124" s="3">
        <v>2105</v>
      </c>
      <c r="E124" s="2">
        <f ca="1">EXP((_xlfn.NORM.INV(RAND(),0,sig_rec))-0.5*sig_rec*sig_rec)</f>
        <v>1.0000000012638408</v>
      </c>
      <c r="F124" s="3">
        <f ca="1">bha*AO123/(1+bhb*AO123)*E124</f>
        <v>864.83170401672089</v>
      </c>
      <c r="G124" s="3">
        <f ca="1">F123*So*(1-F$6*F$7*U)*(1-(F$7*Uo-F$6*F$7*U)*D)</f>
        <v>733.25324527099917</v>
      </c>
      <c r="H124" s="3">
        <f ca="1">G123*So*(1-G$6*G$7*U)*(1-(G$7*Uo-G$6*G$7*U)*D)</f>
        <v>621.28818923615199</v>
      </c>
      <c r="I124" s="3">
        <f ca="1">H123*So*(1-H$6*H$7*U)*(1-(H$7*Uo-H$6*H$7*U)*D)</f>
        <v>522.3984082686236</v>
      </c>
      <c r="J124" s="3">
        <f ca="1">I123*So*(1-I$6*I$7*U)*(1-(I$7*Uo-I$6*I$7*U)*D)</f>
        <v>417.16475332492178</v>
      </c>
      <c r="K124" s="3">
        <f ca="1">J123*So*(1-J$6*J$7*U)*(1-(J$7*Uo-J$6*J$7*U)*D)</f>
        <v>302.44710765760283</v>
      </c>
      <c r="L124" s="3">
        <f ca="1">K123*So*(1-K$6*K$7*U)*(1-(K$7*Uo-K$6*K$7*U)*D)</f>
        <v>210.09808650521001</v>
      </c>
      <c r="M124" s="3">
        <f ca="1">L123*So*(1-L$6*L$7*U)*(1-(L$7*Uo-L$6*L$7*U)*D)</f>
        <v>146.79989174101127</v>
      </c>
      <c r="N124" s="3">
        <f ca="1">M123*So*(1-M$6*M$7*U)*(1-(M$7*Uo-M$6*M$7*U)*D)</f>
        <v>105.24690756226319</v>
      </c>
      <c r="O124" s="3">
        <f ca="1">N123*So*(1-N$6*N$7*U)*(1-(N$7*Uo-N$6*N$7*U)*D)</f>
        <v>77.852879388005007</v>
      </c>
      <c r="P124" s="3">
        <f ca="1">O123*So*(1-O$6*O$7*U)*(1-(O$7*Uo-O$6*O$7*U)*D)</f>
        <v>59.213264922209014</v>
      </c>
      <c r="Q124" s="3">
        <f ca="1">P123*So*(1-P$6*P$7*U)*(1-(P$7*Uo-P$6*P$7*U)*D)</f>
        <v>45.977175961280778</v>
      </c>
      <c r="R124" s="3">
        <f ca="1">Q123*So*(1-Q$6*Q$7*U)*(1-(Q$7*Uo-Q$6*Q$7*U)*D)</f>
        <v>36.200764916992526</v>
      </c>
      <c r="S124" s="3">
        <f ca="1">R123*So*(1-R$6*R$7*U)*(1-(R$7*Uo-R$6*R$7*U)*D)</f>
        <v>28.761169013052903</v>
      </c>
      <c r="T124" s="3">
        <f ca="1">S123*So*(1-S$6*S$7*U)*(1-(S$7*Uo-S$6*S$7*U)*D)</f>
        <v>22.983015678700742</v>
      </c>
      <c r="U124" s="3">
        <f ca="1">T123*So*(1-T$6*T$7*U)*(1-(T$7*Uo-T$6*T$7*U)*D)</f>
        <v>18.434754312466481</v>
      </c>
      <c r="V124" s="3">
        <f ca="1">U123*So*(1-U$6*U$7*U)*(1-(U$7*Uo-U$6*U$7*U)*D)</f>
        <v>14.823355429905288</v>
      </c>
      <c r="W124" s="3">
        <f ca="1">V123*So*(1-V$6*V$7*U)*(1-(V$7*Uo-V$6*V$7*U)*D)</f>
        <v>11.939516747720601</v>
      </c>
      <c r="X124" s="3">
        <f ca="1">W123*So*(1-W$6*W$7*U)*(1-(W$7*Uo-W$6*W$7*U)*D)</f>
        <v>9.6279648597650329</v>
      </c>
      <c r="Y124" s="3">
        <f ca="1">X123*So*(1-X$6*X$7*U)*(1-(X$7*Uo-X$6*X$7*U)*D)</f>
        <v>7.7703933604794972</v>
      </c>
      <c r="Z124" s="3">
        <f ca="1">Y123*So*(1-Y$6*Y$7*U)*(1-(Y$7*Uo-Y$6*Y$7*U)*D)</f>
        <v>6.2749998367449997</v>
      </c>
      <c r="AA124" s="3">
        <f ca="1">Z123*So*(1-Z$6*Z$7*U)*(1-(Z$7*Uo-Z$6*Z$7*U)*D)</f>
        <v>5.0696616812742983</v>
      </c>
      <c r="AB124" s="3">
        <f ca="1">AA123*So*(1-AA$6*AA$7*U)*(1-(AA$7*Uo-AA$6*AA$7*U)*D)</f>
        <v>4.0972392796599149</v>
      </c>
      <c r="AC124" s="3">
        <f ca="1">AB123*So*(1-AB$6*AB$7*U)*(1-(AB$7*Uo-AB$6*AB$7*U)*D)</f>
        <v>3.3122022784493201</v>
      </c>
      <c r="AD124" s="3">
        <f ca="1">AC123*So*(1-AC$6*AC$7*U)*(1-(AC$7*Uo-AC$6*AC$7*U)*D)</f>
        <v>2.6781248891272083</v>
      </c>
      <c r="AE124" s="3">
        <f ca="1">AD123*So*(1-AD$6*AD$7*U)*(1-(AD$7*Uo-AD$6*AD$7*U)*D)</f>
        <v>2.1657828442170901</v>
      </c>
      <c r="AF124" s="3">
        <f ca="1">AE123*So*(1-AE$6*AE$7*U)*(1-(AE$7*Uo-AE$6*AE$7*U)*D)</f>
        <v>1.7516820336450465</v>
      </c>
      <c r="AG124" s="3">
        <f ca="1">AF123*So*(1-AF$6*AF$7*U)*(1-(AF$7*Uo-AF$6*AF$7*U)*D)</f>
        <v>1.4169070748695463</v>
      </c>
      <c r="AH124" s="3">
        <f ca="1">AG123*So*(1-AG$6*AG$7*U)*(1-(AG$7*Uo-AG$6*AG$7*U)*D)</f>
        <v>1.1462121857771974</v>
      </c>
      <c r="AI124" s="3">
        <f ca="1">AH123*So*(1-AH$6*AH$7*U)*(1-(AH$7*Uo-AH$6*AH$7*U)*D)</f>
        <v>0.92729906358113567</v>
      </c>
      <c r="AJ124" s="3">
        <f ca="1">AI123*So*(1-AI$6*AI$7*U)*(1-(AI$7*Uo-AI$6*AI$7*U)*D)</f>
        <v>0.75024078565509089</v>
      </c>
      <c r="AK124" s="3">
        <f ca="1">AJ123*So*(1-AJ$6*AJ$7*U)*(1-(AJ$7*Uo-AJ$6*AJ$7*U)*D)</f>
        <v>0.60702069529541502</v>
      </c>
      <c r="AL124" s="3">
        <f ca="1">AK123*So*(1-AK$6*AK$7*U)*(1-(AK$7*Uo-AK$6*AK$7*U)*D)</f>
        <v>0.49116229097997882</v>
      </c>
      <c r="AM124" s="3">
        <f ca="1">AL123*So*(1-AL$6*AL$7*U)*(1-(AL$7*Uo-AL$6*AL$7*U)*D)</f>
        <v>0.39743172383095421</v>
      </c>
      <c r="AN124" s="3">
        <f ca="1">AM123*So*(1-AM$6*AM$7*U)*(1-(AM$7*Uo-AM$6*AM$7*U)*D)</f>
        <v>0.32159839737706569</v>
      </c>
      <c r="AO124" s="14">
        <f ca="1">SUMPRODUCT(F124:AN124, fec)</f>
        <v>3571.9020829500209</v>
      </c>
      <c r="AP124" s="15">
        <f ca="1">SUMPRODUCT(F124:AN124, fec)/SUMPRODUCT($F$19:$AN$19, fec)</f>
        <v>0.26223980540214137</v>
      </c>
      <c r="AQ124" s="14">
        <f ca="1">SUMPRODUCT(F124:AN124,Vul_Ret,Vul_Cap)</f>
        <v>985.59884907895946</v>
      </c>
      <c r="AR124" s="12">
        <f ca="1">AQ124*U</f>
        <v>197.1197698157919</v>
      </c>
      <c r="AS124" s="14">
        <f ca="1">SUMPRODUCT(F124:AN124,Vul_Ret,Vul_Cap,Wt)</f>
        <v>2223.5685978977872</v>
      </c>
      <c r="AT124" s="12">
        <f ca="1">AS124*U</f>
        <v>444.71371957955745</v>
      </c>
      <c r="AU124" s="12">
        <f ca="1">SUMPRODUCT(F124:AN124, Vul_Cap,trophyvul)*Uo</f>
        <v>64.44500100452359</v>
      </c>
    </row>
    <row r="125" spans="4:47" x14ac:dyDescent="0.15">
      <c r="D125" s="3">
        <v>2106</v>
      </c>
      <c r="E125" s="2">
        <f ca="1">EXP((_xlfn.NORM.INV(RAND(),0,sig_rec))-0.5*sig_rec*sig_rec)</f>
        <v>0.99999999634219061</v>
      </c>
      <c r="F125" s="3">
        <f ca="1">bha*AO124/(1+bhb*AO124)*E125</f>
        <v>864.83146838751134</v>
      </c>
      <c r="G125" s="3">
        <f ca="1">F124*So*(1-F$6*F$7*U)*(1-(F$7*Uo-F$6*F$7*U)*D)</f>
        <v>733.25301888720082</v>
      </c>
      <c r="H125" s="3">
        <f ca="1">G124*So*(1-G$6*G$7*U)*(1-(G$7*Uo-G$6*G$7*U)*D)</f>
        <v>621.28797845425083</v>
      </c>
      <c r="I125" s="3">
        <f ca="1">H124*So*(1-H$6*H$7*U)*(1-(H$7*Uo-H$6*H$7*U)*D)</f>
        <v>522.39822520952578</v>
      </c>
      <c r="J125" s="3">
        <f ca="1">I124*So*(1-I$6*I$7*U)*(1-(I$7*Uo-I$6*I$7*U)*D)</f>
        <v>417.16458315011357</v>
      </c>
      <c r="K125" s="3">
        <f ca="1">J124*So*(1-J$6*J$7*U)*(1-(J$7*Uo-J$6*J$7*U)*D)</f>
        <v>302.44696746582088</v>
      </c>
      <c r="L125" s="3">
        <f ca="1">K124*So*(1-K$6*K$7*U)*(1-(K$7*Uo-K$6*K$7*U)*D)</f>
        <v>210.09798006840535</v>
      </c>
      <c r="M125" s="3">
        <f ca="1">L124*So*(1-L$6*L$7*U)*(1-(L$7*Uo-L$6*L$7*U)*D)</f>
        <v>146.79980469274605</v>
      </c>
      <c r="N125" s="3">
        <f ca="1">M124*So*(1-M$6*M$7*U)*(1-(M$7*Uo-M$6*M$7*U)*D)</f>
        <v>105.24684137870751</v>
      </c>
      <c r="O125" s="3">
        <f ca="1">N124*So*(1-N$6*N$7*U)*(1-(N$7*Uo-N$6*N$7*U)*D)</f>
        <v>77.852822629801338</v>
      </c>
      <c r="P125" s="3">
        <f ca="1">O124*So*(1-O$6*O$7*U)*(1-(O$7*Uo-O$6*O$7*U)*D)</f>
        <v>59.213218696677956</v>
      </c>
      <c r="Q125" s="3">
        <f ca="1">P124*So*(1-P$6*P$7*U)*(1-(P$7*Uo-P$6*P$7*U)*D)</f>
        <v>45.977134656233474</v>
      </c>
      <c r="R125" s="3">
        <f ca="1">Q124*So*(1-Q$6*Q$7*U)*(1-(Q$7*Uo-Q$6*Q$7*U)*D)</f>
        <v>36.200728724547353</v>
      </c>
      <c r="S125" s="3">
        <f ca="1">R124*So*(1-R$6*R$7*U)*(1-(R$7*Uo-R$6*R$7*U)*D)</f>
        <v>28.761137845465715</v>
      </c>
      <c r="T125" s="3">
        <f ca="1">S124*So*(1-S$6*S$7*U)*(1-(S$7*Uo-S$6*S$7*U)*D)</f>
        <v>22.982987320363144</v>
      </c>
      <c r="U125" s="3">
        <f ca="1">T124*So*(1-T$6*T$7*U)*(1-(T$7*Uo-T$6*T$7*U)*D)</f>
        <v>18.434728782791069</v>
      </c>
      <c r="V125" s="3">
        <f ca="1">U124*So*(1-U$6*U$7*U)*(1-(U$7*Uo-U$6*U$7*U)*D)</f>
        <v>14.823333005587093</v>
      </c>
      <c r="W125" s="3">
        <f ca="1">V124*So*(1-V$6*V$7*U)*(1-(V$7*Uo-V$6*V$7*U)*D)</f>
        <v>11.939496298801334</v>
      </c>
      <c r="X125" s="3">
        <f ca="1">W124*So*(1-W$6*W$7*U)*(1-(W$7*Uo-W$6*W$7*U)*D)</f>
        <v>9.6279465990165427</v>
      </c>
      <c r="Y125" s="3">
        <f ca="1">X124*So*(1-X$6*X$7*U)*(1-(X$7*Uo-X$6*X$7*U)*D)</f>
        <v>7.7703768511672875</v>
      </c>
      <c r="Z125" s="3">
        <f ca="1">Y124*So*(1-Y$6*Y$7*U)*(1-(Y$7*Uo-Y$6*Y$7*U)*D)</f>
        <v>6.274984920323524</v>
      </c>
      <c r="AA125" s="3">
        <f ca="1">Z124*So*(1-Z$6*Z$7*U)*(1-(Z$7*Uo-Z$6*Z$7*U)*D)</f>
        <v>5.0696482511196264</v>
      </c>
      <c r="AB125" s="3">
        <f ca="1">AA124*So*(1-AA$6*AA$7*U)*(1-(AA$7*Uo-AA$6*AA$7*U)*D)</f>
        <v>4.0972273165366691</v>
      </c>
      <c r="AC125" s="3">
        <f ca="1">AB124*So*(1-AB$6*AB$7*U)*(1-(AB$7*Uo-AB$6*AB$7*U)*D)</f>
        <v>3.3121914474522995</v>
      </c>
      <c r="AD125" s="3">
        <f ca="1">AC124*So*(1-AC$6*AC$7*U)*(1-(AC$7*Uo-AC$6*AC$7*U)*D)</f>
        <v>2.6781150535804632</v>
      </c>
      <c r="AE125" s="3">
        <f ca="1">AD124*So*(1-AD$6*AD$7*U)*(1-(AD$7*Uo-AD$6*AD$7*U)*D)</f>
        <v>2.1657739486056595</v>
      </c>
      <c r="AF125" s="3">
        <f ca="1">AE124*So*(1-AE$6*AE$7*U)*(1-(AE$7*Uo-AE$6*AE$7*U)*D)</f>
        <v>1.7516740502070995</v>
      </c>
      <c r="AG125" s="3">
        <f ca="1">AF124*So*(1-AF$6*AF$7*U)*(1-(AF$7*Uo-AF$6*AF$7*U)*D)</f>
        <v>1.4168998950013429</v>
      </c>
      <c r="AH125" s="3">
        <f ca="1">AG124*So*(1-AG$6*AG$7*U)*(1-(AG$7*Uo-AG$6*AG$7*U)*D)</f>
        <v>1.1462056926368012</v>
      </c>
      <c r="AI125" s="3">
        <f ca="1">AH124*So*(1-AH$6*AH$7*U)*(1-(AH$7*Uo-AH$6*AH$7*U)*D)</f>
        <v>0.92729318796457305</v>
      </c>
      <c r="AJ125" s="3">
        <f ca="1">AI124*So*(1-AI$6*AI$7*U)*(1-(AI$7*Uo-AI$6*AI$7*U)*D)</f>
        <v>0.75023549235440457</v>
      </c>
      <c r="AK125" s="3">
        <f ca="1">AJ124*So*(1-AJ$6*AJ$7*U)*(1-(AJ$7*Uo-AJ$6*AJ$7*U)*D)</f>
        <v>0.60701591997226179</v>
      </c>
      <c r="AL125" s="3">
        <f ca="1">AK124*So*(1-AK$6*AK$7*U)*(1-(AK$7*Uo-AK$6*AK$7*U)*D)</f>
        <v>0.49115797754066387</v>
      </c>
      <c r="AM125" s="3">
        <f ca="1">AL124*So*(1-AL$6*AL$7*U)*(1-(AL$7*Uo-AL$6*AL$7*U)*D)</f>
        <v>0.39742784116641999</v>
      </c>
      <c r="AN125" s="3">
        <f ca="1">AM124*So*(1-AM$6*AM$7*U)*(1-(AM$7*Uo-AM$6*AM$7*U)*D)</f>
        <v>0.3215948748385537</v>
      </c>
      <c r="AO125" s="14">
        <f ca="1">SUMPRODUCT(F125:AN125, fec)</f>
        <v>3571.8974056309057</v>
      </c>
      <c r="AP125" s="15">
        <f ca="1">SUMPRODUCT(F125:AN125, fec)/SUMPRODUCT($F$19:$AN$19, fec)</f>
        <v>0.26223946200547871</v>
      </c>
      <c r="AQ125" s="14">
        <f ca="1">SUMPRODUCT(F125:AN125,Vul_Ret,Vul_Cap)</f>
        <v>985.59836714182654</v>
      </c>
      <c r="AR125" s="12">
        <f ca="1">AQ125*U</f>
        <v>197.11967342836533</v>
      </c>
      <c r="AS125" s="14">
        <f ca="1">SUMPRODUCT(F125:AN125,Vul_Ret,Vul_Cap,Wt)</f>
        <v>2223.5673306651865</v>
      </c>
      <c r="AT125" s="12">
        <f ca="1">AS125*U</f>
        <v>444.71346613303734</v>
      </c>
      <c r="AU125" s="12">
        <f ca="1">SUMPRODUCT(F125:AN125, Vul_Cap,trophyvul)*Uo</f>
        <v>64.44491188995579</v>
      </c>
    </row>
    <row r="126" spans="4:47" x14ac:dyDescent="0.15">
      <c r="D126" s="3">
        <v>2107</v>
      </c>
      <c r="E126" s="2">
        <f ca="1">EXP((_xlfn.NORM.INV(RAND(),0,sig_rec))-0.5*sig_rec*sig_rec)</f>
        <v>1.0000000185430729</v>
      </c>
      <c r="F126" s="3">
        <f ca="1">bha*AO125/(1+bhb*AO125)*E126</f>
        <v>864.83128010106384</v>
      </c>
      <c r="G126" s="3">
        <f ca="1">F125*So*(1-F$6*F$7*U)*(1-(F$7*Uo-F$6*F$7*U)*D)</f>
        <v>733.25281910748834</v>
      </c>
      <c r="H126" s="3">
        <f ca="1">G125*So*(1-G$6*G$7*U)*(1-(G$7*Uo-G$6*G$7*U)*D)</f>
        <v>621.2877866384855</v>
      </c>
      <c r="I126" s="3">
        <f ca="1">H125*So*(1-H$6*H$7*U)*(1-(H$7*Uo-H$6*H$7*U)*D)</f>
        <v>522.39804797761792</v>
      </c>
      <c r="J126" s="3">
        <f ca="1">I125*So*(1-I$6*I$7*U)*(1-(I$7*Uo-I$6*I$7*U)*D)</f>
        <v>417.16443696710269</v>
      </c>
      <c r="K126" s="3">
        <f ca="1">J125*So*(1-J$6*J$7*U)*(1-(J$7*Uo-J$6*J$7*U)*D)</f>
        <v>302.44684408805637</v>
      </c>
      <c r="L126" s="3">
        <f ca="1">K125*So*(1-K$6*K$7*U)*(1-(K$7*Uo-K$6*K$7*U)*D)</f>
        <v>210.09788268274858</v>
      </c>
      <c r="M126" s="3">
        <f ca="1">L125*So*(1-L$6*L$7*U)*(1-(L$7*Uo-L$6*L$7*U)*D)</f>
        <v>146.79973032318657</v>
      </c>
      <c r="N126" s="3">
        <f ca="1">M125*So*(1-M$6*M$7*U)*(1-(M$7*Uo-M$6*M$7*U)*D)</f>
        <v>105.24677897024895</v>
      </c>
      <c r="O126" s="3">
        <f ca="1">N125*So*(1-N$6*N$7*U)*(1-(N$7*Uo-N$6*N$7*U)*D)</f>
        <v>77.852773672765537</v>
      </c>
      <c r="P126" s="3">
        <f ca="1">O125*So*(1-O$6*O$7*U)*(1-(O$7*Uo-O$6*O$7*U)*D)</f>
        <v>59.213175527614041</v>
      </c>
      <c r="Q126" s="3">
        <f ca="1">P125*So*(1-P$6*P$7*U)*(1-(P$7*Uo-P$6*P$7*U)*D)</f>
        <v>45.977098763643049</v>
      </c>
      <c r="R126" s="3">
        <f ca="1">Q125*So*(1-Q$6*Q$7*U)*(1-(Q$7*Uo-Q$6*Q$7*U)*D)</f>
        <v>36.200696202480025</v>
      </c>
      <c r="S126" s="3">
        <f ca="1">R125*So*(1-R$6*R$7*U)*(1-(R$7*Uo-R$6*R$7*U)*D)</f>
        <v>28.761109090937822</v>
      </c>
      <c r="T126" s="3">
        <f ca="1">S125*So*(1-S$6*S$7*U)*(1-(S$7*Uo-S$6*S$7*U)*D)</f>
        <v>22.982962414412317</v>
      </c>
      <c r="U126" s="3">
        <f ca="1">T125*So*(1-T$6*T$7*U)*(1-(T$7*Uo-T$6*T$7*U)*D)</f>
        <v>18.434706036504434</v>
      </c>
      <c r="V126" s="3">
        <f ca="1">U125*So*(1-U$6*U$7*U)*(1-(U$7*Uo-U$6*U$7*U)*D)</f>
        <v>14.823312477248406</v>
      </c>
      <c r="W126" s="3">
        <f ca="1">V125*So*(1-V$6*V$7*U)*(1-(V$7*Uo-V$6*V$7*U)*D)</f>
        <v>11.939478237096926</v>
      </c>
      <c r="X126" s="3">
        <f ca="1">W125*So*(1-W$6*W$7*U)*(1-(W$7*Uo-W$6*W$7*U)*D)</f>
        <v>9.6279301091445575</v>
      </c>
      <c r="Y126" s="3">
        <f ca="1">X125*So*(1-X$6*X$7*U)*(1-(X$7*Uo-X$6*X$7*U)*D)</f>
        <v>7.770362113587808</v>
      </c>
      <c r="Z126" s="3">
        <f ca="1">Y125*So*(1-Y$6*Y$7*U)*(1-(Y$7*Uo-Y$6*Y$7*U)*D)</f>
        <v>6.2749715882204553</v>
      </c>
      <c r="AA126" s="3">
        <f ca="1">Z125*So*(1-Z$6*Z$7*U)*(1-(Z$7*Uo-Z$6*Z$7*U)*D)</f>
        <v>5.0696361999623321</v>
      </c>
      <c r="AB126" s="3">
        <f ca="1">AA125*So*(1-AA$6*AA$7*U)*(1-(AA$7*Uo-AA$6*AA$7*U)*D)</f>
        <v>4.0972164624797234</v>
      </c>
      <c r="AC126" s="3">
        <f ca="1">AB125*So*(1-AB$6*AB$7*U)*(1-(AB$7*Uo-AB$6*AB$7*U)*D)</f>
        <v>3.3121817765124804</v>
      </c>
      <c r="AD126" s="3">
        <f ca="1">AC125*So*(1-AC$6*AC$7*U)*(1-(AC$7*Uo-AC$6*AC$7*U)*D)</f>
        <v>2.6781062960669639</v>
      </c>
      <c r="AE126" s="3">
        <f ca="1">AD125*So*(1-AD$6*AD$7*U)*(1-(AD$7*Uo-AD$6*AD$7*U)*D)</f>
        <v>2.1657659946932046</v>
      </c>
      <c r="AF126" s="3">
        <f ca="1">AE125*So*(1-AE$6*AE$7*U)*(1-(AE$7*Uo-AE$6*AE$7*U)*D)</f>
        <v>1.7516668554822243</v>
      </c>
      <c r="AG126" s="3">
        <f ca="1">AF125*So*(1-AF$6*AF$7*U)*(1-(AF$7*Uo-AF$6*AF$7*U)*D)</f>
        <v>1.4168934373611026</v>
      </c>
      <c r="AH126" s="3">
        <f ca="1">AG125*So*(1-AG$6*AG$7*U)*(1-(AG$7*Uo-AG$6*AG$7*U)*D)</f>
        <v>1.1461998844889325</v>
      </c>
      <c r="AI126" s="3">
        <f ca="1">AH125*So*(1-AH$6*AH$7*U)*(1-(AH$7*Uo-AH$6*AH$7*U)*D)</f>
        <v>0.92728793497133788</v>
      </c>
      <c r="AJ126" s="3">
        <f ca="1">AI125*So*(1-AI$6*AI$7*U)*(1-(AI$7*Uo-AI$6*AI$7*U)*D)</f>
        <v>0.75023073866030754</v>
      </c>
      <c r="AK126" s="3">
        <f ca="1">AJ125*So*(1-AJ$6*AJ$7*U)*(1-(AJ$7*Uo-AJ$6*AJ$7*U)*D)</f>
        <v>0.60701163719019069</v>
      </c>
      <c r="AL126" s="3">
        <f ca="1">AK125*So*(1-AK$6*AK$7*U)*(1-(AK$7*Uo-AK$6*AK$7*U)*D)</f>
        <v>0.49115411368877177</v>
      </c>
      <c r="AM126" s="3">
        <f ca="1">AL125*So*(1-AL$6*AL$7*U)*(1-(AL$7*Uo-AL$6*AL$7*U)*D)</f>
        <v>0.39742435091298145</v>
      </c>
      <c r="AN126" s="3">
        <f ca="1">AM125*So*(1-AM$6*AM$7*U)*(1-(AM$7*Uo-AM$6*AM$7*U)*D)</f>
        <v>0.32159173305358779</v>
      </c>
      <c r="AO126" s="14">
        <f ca="1">SUMPRODUCT(F126:AN126, fec)</f>
        <v>3571.8932123309482</v>
      </c>
      <c r="AP126" s="15">
        <f ca="1">SUMPRODUCT(F126:AN126, fec)/SUMPRODUCT($F$19:$AN$19, fec)</f>
        <v>0.26223915414424981</v>
      </c>
      <c r="AQ126" s="14">
        <f ca="1">SUMPRODUCT(F126:AN126,Vul_Ret,Vul_Cap)</f>
        <v>985.59793828536488</v>
      </c>
      <c r="AR126" s="12">
        <f ca="1">AQ126*U</f>
        <v>197.119587657073</v>
      </c>
      <c r="AS126" s="14">
        <f ca="1">SUMPRODUCT(F126:AN126,Vul_Ret,Vul_Cap,Wt)</f>
        <v>2223.5662008939603</v>
      </c>
      <c r="AT126" s="12">
        <f ca="1">AS126*U</f>
        <v>444.71324017879209</v>
      </c>
      <c r="AU126" s="12">
        <f ca="1">SUMPRODUCT(F126:AN126, Vul_Cap,trophyvul)*Uo</f>
        <v>64.444831993747314</v>
      </c>
    </row>
    <row r="127" spans="4:47" x14ac:dyDescent="0.15">
      <c r="D127" s="3">
        <v>2108</v>
      </c>
      <c r="E127" s="2">
        <f ca="1">EXP((_xlfn.NORM.INV(RAND(),0,sig_rec))-0.5*sig_rec*sig_rec)</f>
        <v>1.0000000138232907</v>
      </c>
      <c r="F127" s="3">
        <f ca="1">bha*AO126/(1+bhb*AO126)*E127</f>
        <v>864.8310900035541</v>
      </c>
      <c r="G127" s="3">
        <f ca="1">F126*So*(1-F$6*F$7*U)*(1-(F$7*Uo-F$6*F$7*U)*D)</f>
        <v>733.25265946763545</v>
      </c>
      <c r="H127" s="3">
        <f ca="1">G126*So*(1-G$6*G$7*U)*(1-(G$7*Uo-G$6*G$7*U)*D)</f>
        <v>621.2876173644529</v>
      </c>
      <c r="I127" s="3">
        <f ca="1">H126*So*(1-H$6*H$7*U)*(1-(H$7*Uo-H$6*H$7*U)*D)</f>
        <v>522.39788669302072</v>
      </c>
      <c r="J127" s="3">
        <f ca="1">I126*So*(1-I$6*I$7*U)*(1-(I$7*Uo-I$6*I$7*U)*D)</f>
        <v>417.16429543743146</v>
      </c>
      <c r="K127" s="3">
        <f ca="1">J126*So*(1-J$6*J$7*U)*(1-(J$7*Uo-J$6*J$7*U)*D)</f>
        <v>302.44673810448995</v>
      </c>
      <c r="L127" s="3">
        <f ca="1">K126*So*(1-K$6*K$7*U)*(1-(K$7*Uo-K$6*K$7*U)*D)</f>
        <v>210.09779697712125</v>
      </c>
      <c r="M127" s="3">
        <f ca="1">L126*So*(1-L$6*L$7*U)*(1-(L$7*Uo-L$6*L$7*U)*D)</f>
        <v>146.7996622778482</v>
      </c>
      <c r="N127" s="3">
        <f ca="1">M126*So*(1-M$6*M$7*U)*(1-(M$7*Uo-M$6*M$7*U)*D)</f>
        <v>105.24672565167263</v>
      </c>
      <c r="O127" s="3">
        <f ca="1">N126*So*(1-N$6*N$7*U)*(1-(N$7*Uo-N$6*N$7*U)*D)</f>
        <v>77.852727508229535</v>
      </c>
      <c r="P127" s="3">
        <f ca="1">O126*So*(1-O$6*O$7*U)*(1-(O$7*Uo-O$6*O$7*U)*D)</f>
        <v>59.213138291949917</v>
      </c>
      <c r="Q127" s="3">
        <f ca="1">P126*So*(1-P$6*P$7*U)*(1-(P$7*Uo-P$6*P$7*U)*D)</f>
        <v>45.97706524429789</v>
      </c>
      <c r="R127" s="3">
        <f ca="1">Q126*So*(1-Q$6*Q$7*U)*(1-(Q$7*Uo-Q$6*Q$7*U)*D)</f>
        <v>36.200667941981152</v>
      </c>
      <c r="S127" s="3">
        <f ca="1">R126*So*(1-R$6*R$7*U)*(1-(R$7*Uo-R$6*R$7*U)*D)</f>
        <v>28.761083252487623</v>
      </c>
      <c r="T127" s="3">
        <f ca="1">S126*So*(1-S$6*S$7*U)*(1-(S$7*Uo-S$6*S$7*U)*D)</f>
        <v>22.982939436731904</v>
      </c>
      <c r="U127" s="3">
        <f ca="1">T126*So*(1-T$6*T$7*U)*(1-(T$7*Uo-T$6*T$7*U)*D)</f>
        <v>18.434686059385029</v>
      </c>
      <c r="V127" s="3">
        <f ca="1">U126*So*(1-U$6*U$7*U)*(1-(U$7*Uo-U$6*U$7*U)*D)</f>
        <v>14.82329418702464</v>
      </c>
      <c r="W127" s="3">
        <f ca="1">V126*So*(1-V$6*V$7*U)*(1-(V$7*Uo-V$6*V$7*U)*D)</f>
        <v>11.93946170251237</v>
      </c>
      <c r="X127" s="3">
        <f ca="1">W126*So*(1-W$6*W$7*U)*(1-(W$7*Uo-W$6*W$7*U)*D)</f>
        <v>9.6279155443067008</v>
      </c>
      <c r="Y127" s="3">
        <f ca="1">X126*So*(1-X$6*X$7*U)*(1-(X$7*Uo-X$6*X$7*U)*D)</f>
        <v>7.7703488052177203</v>
      </c>
      <c r="Z127" s="3">
        <f ca="1">Y126*So*(1-Y$6*Y$7*U)*(1-(Y$7*Uo-Y$6*Y$7*U)*D)</f>
        <v>6.2749596868810116</v>
      </c>
      <c r="AA127" s="3">
        <f ca="1">Z126*So*(1-Z$6*Z$7*U)*(1-(Z$7*Uo-Z$6*Z$7*U)*D)</f>
        <v>5.0696254287950389</v>
      </c>
      <c r="AB127" s="3">
        <f ca="1">AA126*So*(1-AA$6*AA$7*U)*(1-(AA$7*Uo-AA$6*AA$7*U)*D)</f>
        <v>4.0972067229085312</v>
      </c>
      <c r="AC127" s="3">
        <f ca="1">AB126*So*(1-AB$6*AB$7*U)*(1-(AB$7*Uo-AB$6*AB$7*U)*D)</f>
        <v>3.3121730021373139</v>
      </c>
      <c r="AD127" s="3">
        <f ca="1">AC126*So*(1-AC$6*AC$7*U)*(1-(AC$7*Uo-AC$6*AC$7*U)*D)</f>
        <v>2.6780984765295881</v>
      </c>
      <c r="AE127" s="3">
        <f ca="1">AD126*So*(1-AD$6*AD$7*U)*(1-(AD$7*Uo-AD$6*AD$7*U)*D)</f>
        <v>2.1657589125759111</v>
      </c>
      <c r="AF127" s="3">
        <f ca="1">AE126*So*(1-AE$6*AE$7*U)*(1-(AE$7*Uo-AE$6*AE$7*U)*D)</f>
        <v>1.7516604223986481</v>
      </c>
      <c r="AG127" s="3">
        <f ca="1">AF126*So*(1-AF$6*AF$7*U)*(1-(AF$7*Uo-AF$6*AF$7*U)*D)</f>
        <v>1.4168876176947907</v>
      </c>
      <c r="AH127" s="3">
        <f ca="1">AG126*So*(1-AG$6*AG$7*U)*(1-(AG$7*Uo-AG$6*AG$7*U)*D)</f>
        <v>1.146194660586719</v>
      </c>
      <c r="AI127" s="3">
        <f ca="1">AH126*So*(1-AH$6*AH$7*U)*(1-(AH$7*Uo-AH$6*AH$7*U)*D)</f>
        <v>0.92728323614155739</v>
      </c>
      <c r="AJ127" s="3">
        <f ca="1">AI126*So*(1-AI$6*AI$7*U)*(1-(AI$7*Uo-AI$6*AI$7*U)*D)</f>
        <v>0.75022648870242348</v>
      </c>
      <c r="AK127" s="3">
        <f ca="1">AJ126*So*(1-AJ$6*AJ$7*U)*(1-(AJ$7*Uo-AJ$6*AJ$7*U)*D)</f>
        <v>0.6070077910010061</v>
      </c>
      <c r="AL127" s="3">
        <f ca="1">AK126*So*(1-AK$6*AK$7*U)*(1-(AK$7*Uo-AK$6*AK$7*U)*D)</f>
        <v>0.49115064836609568</v>
      </c>
      <c r="AM127" s="3">
        <f ca="1">AL126*So*(1-AL$6*AL$7*U)*(1-(AL$7*Uo-AL$6*AL$7*U)*D)</f>
        <v>0.39742122444675176</v>
      </c>
      <c r="AN127" s="3">
        <f ca="1">AM126*So*(1-AM$6*AM$7*U)*(1-(AM$7*Uo-AM$6*AM$7*U)*D)</f>
        <v>0.32158890880089119</v>
      </c>
      <c r="AO127" s="14">
        <f ca="1">SUMPRODUCT(F127:AN127, fec)</f>
        <v>3571.8894559460637</v>
      </c>
      <c r="AP127" s="15">
        <f ca="1">SUMPRODUCT(F127:AN127, fec)/SUMPRODUCT($F$19:$AN$19, fec)</f>
        <v>0.2622388783601946</v>
      </c>
      <c r="AQ127" s="14">
        <f ca="1">SUMPRODUCT(F127:AN127,Vul_Ret,Vul_Cap)</f>
        <v>985.59755173149313</v>
      </c>
      <c r="AR127" s="12">
        <f ca="1">AQ127*U</f>
        <v>197.11951034629863</v>
      </c>
      <c r="AS127" s="14">
        <f ca="1">SUMPRODUCT(F127:AN127,Vul_Ret,Vul_Cap,Wt)</f>
        <v>2223.5651896772929</v>
      </c>
      <c r="AT127" s="12">
        <f ca="1">AS127*U</f>
        <v>444.7130379354586</v>
      </c>
      <c r="AU127" s="12">
        <f ca="1">SUMPRODUCT(F127:AN127, Vul_Cap,trophyvul)*Uo</f>
        <v>64.444760355805158</v>
      </c>
    </row>
    <row r="128" spans="4:47" x14ac:dyDescent="0.15">
      <c r="D128" s="3">
        <v>2109</v>
      </c>
      <c r="E128" s="2">
        <f ca="1">EXP((_xlfn.NORM.INV(RAND(),0,sig_rec))-0.5*sig_rec*sig_rec)</f>
        <v>1.0000000029609812</v>
      </c>
      <c r="F128" s="3">
        <f ca="1">bha*AO127/(1+bhb*AO127)*E128</f>
        <v>864.83091397514318</v>
      </c>
      <c r="G128" s="3">
        <f ca="1">F127*So*(1-F$6*F$7*U)*(1-(F$7*Uo-F$6*F$7*U)*D)</f>
        <v>733.25249829226186</v>
      </c>
      <c r="H128" s="3">
        <f ca="1">G127*So*(1-G$6*G$7*U)*(1-(G$7*Uo-G$6*G$7*U)*D)</f>
        <v>621.2874821010605</v>
      </c>
      <c r="I128" s="3">
        <f ca="1">H127*So*(1-H$6*H$7*U)*(1-(H$7*Uo-H$6*H$7*U)*D)</f>
        <v>522.39774436220591</v>
      </c>
      <c r="J128" s="3">
        <f ca="1">I127*So*(1-I$6*I$7*U)*(1-(I$7*Uo-I$6*I$7*U)*D)</f>
        <v>417.16416664258696</v>
      </c>
      <c r="K128" s="3">
        <f ca="1">J127*So*(1-J$6*J$7*U)*(1-(J$7*Uo-J$6*J$7*U)*D)</f>
        <v>302.44663549462297</v>
      </c>
      <c r="L128" s="3">
        <f ca="1">K127*So*(1-K$6*K$7*U)*(1-(K$7*Uo-K$6*K$7*U)*D)</f>
        <v>210.09772335455168</v>
      </c>
      <c r="M128" s="3">
        <f ca="1">L127*So*(1-L$6*L$7*U)*(1-(L$7*Uo-L$6*L$7*U)*D)</f>
        <v>146.79960239358383</v>
      </c>
      <c r="N128" s="3">
        <f ca="1">M127*So*(1-M$6*M$7*U)*(1-(M$7*Uo-M$6*M$7*U)*D)</f>
        <v>105.24667686718888</v>
      </c>
      <c r="O128" s="3">
        <f ca="1">N127*So*(1-N$6*N$7*U)*(1-(N$7*Uo-N$6*N$7*U)*D)</f>
        <v>77.852688067624939</v>
      </c>
      <c r="P128" s="3">
        <f ca="1">O127*So*(1-O$6*O$7*U)*(1-(O$7*Uo-O$6*O$7*U)*D)</f>
        <v>59.213103180200832</v>
      </c>
      <c r="Q128" s="3">
        <f ca="1">P127*So*(1-P$6*P$7*U)*(1-(P$7*Uo-P$6*P$7*U)*D)</f>
        <v>45.977036332040718</v>
      </c>
      <c r="R128" s="3">
        <f ca="1">Q127*So*(1-Q$6*Q$7*U)*(1-(Q$7*Uo-Q$6*Q$7*U)*D)</f>
        <v>36.200641550087873</v>
      </c>
      <c r="S128" s="3">
        <f ca="1">R127*So*(1-R$6*R$7*U)*(1-(R$7*Uo-R$6*R$7*U)*D)</f>
        <v>28.761060799810021</v>
      </c>
      <c r="T128" s="3">
        <f ca="1">S127*So*(1-S$6*S$7*U)*(1-(S$7*Uo-S$6*S$7*U)*D)</f>
        <v>22.982918789282802</v>
      </c>
      <c r="U128" s="3">
        <f ca="1">T127*So*(1-T$6*T$7*U)*(1-(T$7*Uo-T$6*T$7*U)*D)</f>
        <v>18.434667628935674</v>
      </c>
      <c r="V128" s="3">
        <f ca="1">U127*So*(1-U$6*U$7*U)*(1-(U$7*Uo-U$6*U$7*U)*D)</f>
        <v>14.823278123480293</v>
      </c>
      <c r="W128" s="3">
        <f ca="1">V127*So*(1-V$6*V$7*U)*(1-(V$7*Uo-V$6*V$7*U)*D)</f>
        <v>11.939446970621198</v>
      </c>
      <c r="X128" s="3">
        <f ca="1">W127*So*(1-W$6*W$7*U)*(1-(W$7*Uo-W$6*W$7*U)*D)</f>
        <v>9.6279022109280987</v>
      </c>
      <c r="Y128" s="3">
        <f ca="1">X127*So*(1-X$6*X$7*U)*(1-(X$7*Uo-X$6*X$7*U)*D)</f>
        <v>7.77033705047198</v>
      </c>
      <c r="Z128" s="3">
        <f ca="1">Y127*So*(1-Y$6*Y$7*U)*(1-(Y$7*Uo-Y$6*Y$7*U)*D)</f>
        <v>6.2749489397003044</v>
      </c>
      <c r="AA128" s="3">
        <f ca="1">Z127*So*(1-Z$6*Z$7*U)*(1-(Z$7*Uo-Z$6*Z$7*U)*D)</f>
        <v>5.0696158135589799</v>
      </c>
      <c r="AB128" s="3">
        <f ca="1">AA127*So*(1-AA$6*AA$7*U)*(1-(AA$7*Uo-AA$6*AA$7*U)*D)</f>
        <v>4.0971980178067637</v>
      </c>
      <c r="AC128" s="3">
        <f ca="1">AB127*So*(1-AB$6*AB$7*U)*(1-(AB$7*Uo-AB$6*AB$7*U)*D)</f>
        <v>3.3121651287078646</v>
      </c>
      <c r="AD128" s="3">
        <f ca="1">AC127*So*(1-AC$6*AC$7*U)*(1-(AC$7*Uo-AC$6*AC$7*U)*D)</f>
        <v>2.6780913819187395</v>
      </c>
      <c r="AE128" s="3">
        <f ca="1">AD127*So*(1-AD$6*AD$7*U)*(1-(AD$7*Uo-AD$6*AD$7*U)*D)</f>
        <v>2.1657525889909257</v>
      </c>
      <c r="AF128" s="3">
        <f ca="1">AE127*So*(1-AE$6*AE$7*U)*(1-(AE$7*Uo-AE$6*AE$7*U)*D)</f>
        <v>1.7516546944185247</v>
      </c>
      <c r="AG128" s="3">
        <f ca="1">AF127*So*(1-AF$6*AF$7*U)*(1-(AF$7*Uo-AF$6*AF$7*U)*D)</f>
        <v>1.4168824141046024</v>
      </c>
      <c r="AH128" s="3">
        <f ca="1">AG127*So*(1-AG$6*AG$7*U)*(1-(AG$7*Uo-AG$6*AG$7*U)*D)</f>
        <v>1.1461899527729364</v>
      </c>
      <c r="AI128" s="3">
        <f ca="1">AH127*So*(1-AH$6*AH$7*U)*(1-(AH$7*Uo-AH$6*AH$7*U)*D)</f>
        <v>0.92727900997034995</v>
      </c>
      <c r="AJ128" s="3">
        <f ca="1">AI127*So*(1-AI$6*AI$7*U)*(1-(AI$7*Uo-AI$6*AI$7*U)*D)</f>
        <v>0.75022268709298345</v>
      </c>
      <c r="AK128" s="3">
        <f ca="1">AJ127*So*(1-AJ$6*AJ$7*U)*(1-(AJ$7*Uo-AJ$6*AJ$7*U)*D)</f>
        <v>0.60700435238217321</v>
      </c>
      <c r="AL128" s="3">
        <f ca="1">AK127*So*(1-AK$6*AK$7*U)*(1-(AK$7*Uo-AK$6*AK$7*U)*D)</f>
        <v>0.49114753630333441</v>
      </c>
      <c r="AM128" s="3">
        <f ca="1">AL127*So*(1-AL$6*AL$7*U)*(1-(AL$7*Uo-AL$6*AL$7*U)*D)</f>
        <v>0.39741842045358006</v>
      </c>
      <c r="AN128" s="3">
        <f ca="1">AM127*So*(1-AM$6*AM$7*U)*(1-(AM$7*Uo-AM$6*AM$7*U)*D)</f>
        <v>0.32158637891851011</v>
      </c>
      <c r="AO128" s="14">
        <f ca="1">SUMPRODUCT(F128:AN128, fec)</f>
        <v>3571.8860894792988</v>
      </c>
      <c r="AP128" s="15">
        <f ca="1">SUMPRODUCT(F128:AN128, fec)/SUMPRODUCT($F$19:$AN$19, fec)</f>
        <v>0.26223863120291852</v>
      </c>
      <c r="AQ128" s="14">
        <f ca="1">SUMPRODUCT(F128:AN128,Vul_Ret,Vul_Cap)</f>
        <v>985.59720147402925</v>
      </c>
      <c r="AR128" s="12">
        <f ca="1">AQ128*U</f>
        <v>197.11944029480586</v>
      </c>
      <c r="AS128" s="14">
        <f ca="1">SUMPRODUCT(F128:AN128,Vul_Ret,Vul_Cap,Wt)</f>
        <v>2223.5642791378909</v>
      </c>
      <c r="AT128" s="12">
        <f ca="1">AS128*U</f>
        <v>444.71285582757821</v>
      </c>
      <c r="AU128" s="12">
        <f ca="1">SUMPRODUCT(F128:AN128, Vul_Cap,trophyvul)*Uo</f>
        <v>64.444696121556873</v>
      </c>
    </row>
    <row r="129" spans="4:64" x14ac:dyDescent="0.15">
      <c r="D129" s="3">
        <v>2110</v>
      </c>
      <c r="E129" s="2">
        <f ca="1">EXP((_xlfn.NORM.INV(RAND(),0,sig_rec))-0.5*sig_rec*sig_rec)</f>
        <v>0.99999999554783625</v>
      </c>
      <c r="F129" s="3">
        <f ca="1">bha*AO128/(1+bhb*AO128)*E129</f>
        <v>864.83075822631918</v>
      </c>
      <c r="G129" s="3">
        <f ca="1">F128*So*(1-F$6*F$7*U)*(1-(F$7*Uo-F$6*F$7*U)*D)</f>
        <v>733.25234904546278</v>
      </c>
      <c r="H129" s="3">
        <f ca="1">G128*So*(1-G$6*G$7*U)*(1-(G$7*Uo-G$6*G$7*U)*D)</f>
        <v>621.28734553661604</v>
      </c>
      <c r="I129" s="3">
        <f ca="1">H128*So*(1-H$6*H$7*U)*(1-(H$7*Uo-H$6*H$7*U)*D)</f>
        <v>522.39763062858378</v>
      </c>
      <c r="J129" s="3">
        <f ca="1">I128*So*(1-I$6*I$7*U)*(1-(I$7*Uo-I$6*I$7*U)*D)</f>
        <v>417.16405298340641</v>
      </c>
      <c r="K129" s="3">
        <f ca="1">J128*So*(1-J$6*J$7*U)*(1-(J$7*Uo-J$6*J$7*U)*D)</f>
        <v>302.44654211758223</v>
      </c>
      <c r="L129" s="3">
        <f ca="1">K128*So*(1-K$6*K$7*U)*(1-(K$7*Uo-K$6*K$7*U)*D)</f>
        <v>210.09765207555694</v>
      </c>
      <c r="M129" s="3">
        <f ca="1">L128*So*(1-L$6*L$7*U)*(1-(L$7*Uo-L$6*L$7*U)*D)</f>
        <v>146.79955095199759</v>
      </c>
      <c r="N129" s="3">
        <f ca="1">M128*So*(1-M$6*M$7*U)*(1-(M$7*Uo-M$6*M$7*U)*D)</f>
        <v>105.24663393371257</v>
      </c>
      <c r="O129" s="3">
        <f ca="1">N128*So*(1-N$6*N$7*U)*(1-(N$7*Uo-N$6*N$7*U)*D)</f>
        <v>77.852651980961227</v>
      </c>
      <c r="P129" s="3">
        <f ca="1">O128*So*(1-O$6*O$7*U)*(1-(O$7*Uo-O$6*O$7*U)*D)</f>
        <v>59.213073182528774</v>
      </c>
      <c r="Q129" s="3">
        <f ca="1">P128*So*(1-P$6*P$7*U)*(1-(P$7*Uo-P$6*P$7*U)*D)</f>
        <v>45.977009068933071</v>
      </c>
      <c r="R129" s="3">
        <f ca="1">Q128*So*(1-Q$6*Q$7*U)*(1-(Q$7*Uo-Q$6*Q$7*U)*D)</f>
        <v>36.200618785645375</v>
      </c>
      <c r="S129" s="3">
        <f ca="1">R128*So*(1-R$6*R$7*U)*(1-(R$7*Uo-R$6*R$7*U)*D)</f>
        <v>28.761039831720467</v>
      </c>
      <c r="T129" s="3">
        <f ca="1">S128*So*(1-S$6*S$7*U)*(1-(S$7*Uo-S$6*S$7*U)*D)</f>
        <v>22.982900847397186</v>
      </c>
      <c r="U129" s="3">
        <f ca="1">T128*So*(1-T$6*T$7*U)*(1-(T$7*Uo-T$6*T$7*U)*D)</f>
        <v>18.434651067570119</v>
      </c>
      <c r="V129" s="3">
        <f ca="1">U128*So*(1-U$6*U$7*U)*(1-(U$7*Uo-U$6*U$7*U)*D)</f>
        <v>14.823263303608892</v>
      </c>
      <c r="W129" s="3">
        <f ca="1">V128*So*(1-V$6*V$7*U)*(1-(V$7*Uo-V$6*V$7*U)*D)</f>
        <v>11.939434032212674</v>
      </c>
      <c r="X129" s="3">
        <f ca="1">W128*So*(1-W$6*W$7*U)*(1-(W$7*Uo-W$6*W$7*U)*D)</f>
        <v>9.6278903312294055</v>
      </c>
      <c r="Y129" s="3">
        <f ca="1">X128*So*(1-X$6*X$7*U)*(1-(X$7*Uo-X$6*X$7*U)*D)</f>
        <v>7.7703262895917788</v>
      </c>
      <c r="Z129" s="3">
        <f ca="1">Y128*So*(1-Y$6*Y$7*U)*(1-(Y$7*Uo-Y$6*Y$7*U)*D)</f>
        <v>6.2749394471496904</v>
      </c>
      <c r="AA129" s="3">
        <f ca="1">Z128*So*(1-Z$6*Z$7*U)*(1-(Z$7*Uo-Z$6*Z$7*U)*D)</f>
        <v>5.0696071307817228</v>
      </c>
      <c r="AB129" s="3">
        <f ca="1">AA128*So*(1-AA$6*AA$7*U)*(1-(AA$7*Uo-AA$6*AA$7*U)*D)</f>
        <v>4.0971902469119161</v>
      </c>
      <c r="AC129" s="3">
        <f ca="1">AB128*So*(1-AB$6*AB$7*U)*(1-(AB$7*Uo-AB$6*AB$7*U)*D)</f>
        <v>3.3121580915392603</v>
      </c>
      <c r="AD129" s="3">
        <f ca="1">AC128*So*(1-AC$6*AC$7*U)*(1-(AC$7*Uo-AC$6*AC$7*U)*D)</f>
        <v>2.6780850157767713</v>
      </c>
      <c r="AE129" s="3">
        <f ca="1">AD128*So*(1-AD$6*AD$7*U)*(1-(AD$7*Uo-AD$6*AD$7*U)*D)</f>
        <v>2.1657468516470795</v>
      </c>
      <c r="AF129" s="3">
        <f ca="1">AE128*So*(1-AE$6*AE$7*U)*(1-(AE$7*Uo-AE$6*AE$7*U)*D)</f>
        <v>1.7516495799354392</v>
      </c>
      <c r="AG129" s="3">
        <f ca="1">AF128*So*(1-AF$6*AF$7*U)*(1-(AF$7*Uo-AF$6*AF$7*U)*D)</f>
        <v>1.4168777808582256</v>
      </c>
      <c r="AH129" s="3">
        <f ca="1">AG128*So*(1-AG$6*AG$7*U)*(1-(AG$7*Uo-AG$6*AG$7*U)*D)</f>
        <v>1.1461857433333749</v>
      </c>
      <c r="AI129" s="3">
        <f ca="1">AH128*So*(1-AH$6*AH$7*U)*(1-(AH$7*Uo-AH$6*AH$7*U)*D)</f>
        <v>0.92727520131807339</v>
      </c>
      <c r="AJ129" s="3">
        <f ca="1">AI128*So*(1-AI$6*AI$7*U)*(1-(AI$7*Uo-AI$6*AI$7*U)*D)</f>
        <v>0.75021926789009508</v>
      </c>
      <c r="AK129" s="3">
        <f ca="1">AJ128*So*(1-AJ$6*AJ$7*U)*(1-(AJ$7*Uo-AJ$6*AJ$7*U)*D)</f>
        <v>0.60700127651973579</v>
      </c>
      <c r="AL129" s="3">
        <f ca="1">AK128*So*(1-AK$6*AK$7*U)*(1-(AK$7*Uo-AK$6*AK$7*U)*D)</f>
        <v>0.49114475401751684</v>
      </c>
      <c r="AM129" s="3">
        <f ca="1">AL128*So*(1-AL$6*AL$7*U)*(1-(AL$7*Uo-AL$6*AL$7*U)*D)</f>
        <v>0.3974159023034543</v>
      </c>
      <c r="AN129" s="3">
        <f ca="1">AM128*So*(1-AM$6*AM$7*U)*(1-(AM$7*Uo-AM$6*AM$7*U)*D)</f>
        <v>0.32158410997574827</v>
      </c>
      <c r="AO129" s="14">
        <f ca="1">SUMPRODUCT(F129:AN129, fec)</f>
        <v>3571.8830698792385</v>
      </c>
      <c r="AP129" s="15">
        <f ca="1">SUMPRODUCT(F129:AN129, fec)/SUMPRODUCT($F$19:$AN$19, fec)</f>
        <v>0.26223840951169802</v>
      </c>
      <c r="AQ129" s="14">
        <f ca="1">SUMPRODUCT(F129:AN129,Vul_Ret,Vul_Cap)</f>
        <v>985.59688751621172</v>
      </c>
      <c r="AR129" s="12">
        <f ca="1">AQ129*U</f>
        <v>197.11937750324236</v>
      </c>
      <c r="AS129" s="14">
        <f ca="1">SUMPRODUCT(F129:AN129,Vul_Ret,Vul_Cap,Wt)</f>
        <v>2223.5634595221445</v>
      </c>
      <c r="AT129" s="12">
        <f ca="1">AS129*U</f>
        <v>444.71269190442894</v>
      </c>
      <c r="AU129" s="12">
        <f ca="1">SUMPRODUCT(F129:AN129, Vul_Cap,trophyvul)*Uo</f>
        <v>64.444638532181159</v>
      </c>
    </row>
    <row r="135" spans="4:64" x14ac:dyDescent="0.15">
      <c r="AK135" s="8"/>
      <c r="AP135" t="s">
        <v>18</v>
      </c>
      <c r="AR135" t="s">
        <v>43</v>
      </c>
      <c r="AT135" t="s">
        <v>37</v>
      </c>
      <c r="AV135" t="s">
        <v>41</v>
      </c>
    </row>
    <row r="136" spans="4:64" x14ac:dyDescent="0.15">
      <c r="AO136" t="s">
        <v>40</v>
      </c>
      <c r="AP136" s="2">
        <f ca="1">AVERAGE(AP120:AP129)</f>
        <v>0.26223978579114127</v>
      </c>
      <c r="AQ136" s="2">
        <f ca="1">AP136+1.96*AP137</f>
        <v>0.26224179248756185</v>
      </c>
      <c r="AR136" s="2">
        <f ca="1">AVERAGE(AR120:AR129)</f>
        <v>197.11976542048671</v>
      </c>
      <c r="AS136" s="11">
        <f ca="1">AR136+1.96*AR137</f>
        <v>197.12033128523754</v>
      </c>
      <c r="AT136" s="2">
        <f ca="1">AVERAGE(AT120:AT129)</f>
        <v>444.71370698386318</v>
      </c>
      <c r="AU136" s="2">
        <f ca="1">AT136+1.96*AT137</f>
        <v>444.71518857332336</v>
      </c>
      <c r="AV136" s="2">
        <f ca="1">AVERAGE(AU120:AU129)</f>
        <v>64.444995894805174</v>
      </c>
      <c r="AW136" s="2">
        <f ca="1">AV136+1.96*AV137</f>
        <v>64.44551683609356</v>
      </c>
    </row>
    <row r="137" spans="4:64" x14ac:dyDescent="0.15">
      <c r="AO137" t="s">
        <v>42</v>
      </c>
      <c r="AP137" s="2">
        <f ca="1">_xlfn.STDEV.P(AP120:AP129)</f>
        <v>1.0238247043816369E-6</v>
      </c>
      <c r="AQ137" s="2">
        <f ca="1">AP136-1.96*AP137</f>
        <v>0.26223777909472068</v>
      </c>
      <c r="AR137" s="2">
        <f ca="1">_xlfn.STDEV.P(AR120:AR129)</f>
        <v>2.8870650551643666E-4</v>
      </c>
      <c r="AS137" s="11">
        <f ca="1">AR136-1.96*AR137</f>
        <v>197.11919955573589</v>
      </c>
      <c r="AT137" s="2">
        <f ca="1">_xlfn.STDEV.P(AT120:AT129)</f>
        <v>7.559129898794439E-4</v>
      </c>
      <c r="AU137" s="2">
        <f ca="1">AT136-1.96*AT137</f>
        <v>444.71222539440299</v>
      </c>
      <c r="AV137" s="2">
        <f ca="1">_xlfn.STDEV.P(AU120:AU129)</f>
        <v>2.6578637162717853E-4</v>
      </c>
      <c r="AW137" s="2">
        <f ca="1">AV136-1.96*AV137</f>
        <v>64.444474953516789</v>
      </c>
      <c r="BA137" s="8" t="s">
        <v>67</v>
      </c>
      <c r="BB137" s="8" t="s">
        <v>68</v>
      </c>
      <c r="BC137" s="8" t="s">
        <v>69</v>
      </c>
      <c r="BD137" s="8" t="s">
        <v>70</v>
      </c>
      <c r="BF137" s="8" t="s">
        <v>18</v>
      </c>
      <c r="BH137" s="8" t="s">
        <v>43</v>
      </c>
      <c r="BJ137" s="8" t="s">
        <v>37</v>
      </c>
      <c r="BL137" s="8" t="s">
        <v>41</v>
      </c>
    </row>
    <row r="138" spans="4:64" x14ac:dyDescent="0.15">
      <c r="AO138" s="8" t="s">
        <v>66</v>
      </c>
      <c r="AP138">
        <f ca="1">AP137/AP136*100</f>
        <v>3.9041547463627567E-4</v>
      </c>
      <c r="AR138">
        <f ca="1">AR137/AR136*100</f>
        <v>1.4646248431788734E-4</v>
      </c>
      <c r="AT138">
        <f ca="1">AT137/AT136*100</f>
        <v>1.6997744346721312E-4</v>
      </c>
      <c r="AV138">
        <f ca="1">AV137/AV136*100</f>
        <v>4.1242359928306434E-4</v>
      </c>
      <c r="BA138">
        <f ca="1">AP138</f>
        <v>3.9041547463627567E-4</v>
      </c>
      <c r="BB138">
        <f ca="1">AR138</f>
        <v>1.4646248431788734E-4</v>
      </c>
      <c r="BC138">
        <f ca="1">AT138</f>
        <v>1.6997744346721312E-4</v>
      </c>
      <c r="BD138">
        <f ca="1">AV138</f>
        <v>4.1242359928306434E-4</v>
      </c>
      <c r="BE138" s="2">
        <f ca="1">AQ136</f>
        <v>0.26224179248756185</v>
      </c>
      <c r="BF138" s="2">
        <f ca="1">AQ137</f>
        <v>0.26223777909472068</v>
      </c>
      <c r="BG138" s="11">
        <f ca="1">AS136</f>
        <v>197.12033128523754</v>
      </c>
      <c r="BH138" s="11">
        <f ca="1">AS137</f>
        <v>197.11919955573589</v>
      </c>
      <c r="BI138" s="2">
        <f ca="1">AU136</f>
        <v>444.71518857332336</v>
      </c>
      <c r="BJ138" s="2">
        <f ca="1">AU137</f>
        <v>444.71222539440299</v>
      </c>
      <c r="BK138" s="2">
        <f ca="1">AW136</f>
        <v>64.44551683609356</v>
      </c>
      <c r="BL138" s="2">
        <f ca="1">AW137</f>
        <v>64.444474953516789</v>
      </c>
    </row>
    <row r="139" spans="4:64" x14ac:dyDescent="0.15">
      <c r="AZ139">
        <v>1.0000000000000001E-5</v>
      </c>
      <c r="BA139">
        <f t="dataTable" ref="BA139:BL143" dt2D="0" dtr="0" r1="B45" ca="1"/>
        <v>4.798059638570348E-4</v>
      </c>
      <c r="BB139">
        <v>4.8704317286164312E-4</v>
      </c>
      <c r="BC139">
        <v>4.3634432857519594E-4</v>
      </c>
      <c r="BD139">
        <v>4.867934655937927E-4</v>
      </c>
      <c r="BE139">
        <v>0.26224272463906573</v>
      </c>
      <c r="BF139">
        <v>0.2622377923210184</v>
      </c>
      <c r="BG139">
        <v>197.12131555872762</v>
      </c>
      <c r="BH139">
        <v>197.11755213628746</v>
      </c>
      <c r="BI139">
        <v>444.71726386036403</v>
      </c>
      <c r="BJ139">
        <v>444.70965717106765</v>
      </c>
      <c r="BK139">
        <v>64.445732738118039</v>
      </c>
      <c r="BL139">
        <v>64.444502976797338</v>
      </c>
    </row>
    <row r="140" spans="4:64" x14ac:dyDescent="0.15">
      <c r="AZ140">
        <v>0.2</v>
      </c>
      <c r="BA140">
        <v>3.5449460890823716</v>
      </c>
      <c r="BB140">
        <v>5.0865105441279228</v>
      </c>
      <c r="BC140">
        <v>4.379262813001235</v>
      </c>
      <c r="BD140">
        <v>3.133118410212945</v>
      </c>
      <c r="BE140">
        <v>0.28002849354546477</v>
      </c>
      <c r="BF140">
        <v>0.24364328440947122</v>
      </c>
      <c r="BG140">
        <v>200.01293139858623</v>
      </c>
      <c r="BH140">
        <v>163.74760412846527</v>
      </c>
      <c r="BI140">
        <v>450.29751082336236</v>
      </c>
      <c r="BJ140">
        <v>379.10679401276707</v>
      </c>
      <c r="BK140">
        <v>69.173591420273382</v>
      </c>
      <c r="BL140">
        <v>61.169346212518072</v>
      </c>
    </row>
    <row r="141" spans="4:64" x14ac:dyDescent="0.15">
      <c r="AG141" s="8" t="s">
        <v>18</v>
      </c>
      <c r="AH141" s="8" t="s">
        <v>43</v>
      </c>
      <c r="AI141" s="8" t="s">
        <v>37</v>
      </c>
      <c r="AJ141" s="8" t="s">
        <v>41</v>
      </c>
      <c r="AZ141">
        <v>0.4</v>
      </c>
      <c r="BA141">
        <v>1.6589297157403309</v>
      </c>
      <c r="BB141">
        <v>8.3378997405021522</v>
      </c>
      <c r="BC141">
        <v>5.5643501790858485</v>
      </c>
      <c r="BD141">
        <v>0.69467516175104349</v>
      </c>
      <c r="BE141">
        <v>0.22827955922276999</v>
      </c>
      <c r="BF141">
        <v>0.21390201540623383</v>
      </c>
      <c r="BG141">
        <v>203.22278457946462</v>
      </c>
      <c r="BH141">
        <v>146.13048317638854</v>
      </c>
      <c r="BI141">
        <v>429.19548823787272</v>
      </c>
      <c r="BJ141">
        <v>344.78427709899654</v>
      </c>
      <c r="BK141">
        <v>54.960983101369521</v>
      </c>
      <c r="BL141">
        <v>53.484430135729369</v>
      </c>
    </row>
    <row r="142" spans="4:64" x14ac:dyDescent="0.15">
      <c r="AG142" s="2">
        <f ca="1">AP136</f>
        <v>0.26223978579114127</v>
      </c>
      <c r="AH142" s="2">
        <f ca="1">AR136</f>
        <v>197.11976542048671</v>
      </c>
      <c r="AI142" s="2">
        <f ca="1">AT136</f>
        <v>444.71370698386318</v>
      </c>
      <c r="AJ142" s="2">
        <f ca="1">AV136</f>
        <v>64.444995894805174</v>
      </c>
      <c r="AQ142" s="2"/>
      <c r="AZ142">
        <v>0.6</v>
      </c>
      <c r="BA142">
        <v>3.9011055299536301</v>
      </c>
      <c r="BB142">
        <v>20.892560549203115</v>
      </c>
      <c r="BC142">
        <v>15.624606106287537</v>
      </c>
      <c r="BD142">
        <v>3.8718871531149168</v>
      </c>
      <c r="BE142">
        <v>0.29873266865414788</v>
      </c>
      <c r="BF142">
        <v>0.25629437490375589</v>
      </c>
      <c r="BG142">
        <v>333.463962708385</v>
      </c>
      <c r="BH142">
        <v>139.70430693007461</v>
      </c>
      <c r="BI142">
        <v>675.31471598033477</v>
      </c>
      <c r="BJ142">
        <v>358.66607990096054</v>
      </c>
      <c r="BK142">
        <v>73.02555929802908</v>
      </c>
      <c r="BL142">
        <v>62.723686393446897</v>
      </c>
    </row>
    <row r="143" spans="4:64" x14ac:dyDescent="0.15">
      <c r="AF143">
        <v>5</v>
      </c>
      <c r="AG143">
        <f t="dataTable" ref="AG143:AJ152" dt2D="0" dtr="0" r1="B42" ca="1"/>
        <v>0.13478780112116631</v>
      </c>
      <c r="AH143">
        <v>100.41664913333886</v>
      </c>
      <c r="AI143">
        <v>226.84408202547485</v>
      </c>
      <c r="AJ143">
        <v>33.151084362997224</v>
      </c>
      <c r="AZ143">
        <v>0.8</v>
      </c>
      <c r="BA143">
        <v>9.2011147839728302</v>
      </c>
      <c r="BB143">
        <v>32.409046047828298</v>
      </c>
      <c r="BC143">
        <v>23.037254658413346</v>
      </c>
      <c r="BD143">
        <v>6.4965602012814845</v>
      </c>
      <c r="BE143">
        <v>0.26726537725971711</v>
      </c>
      <c r="BF143">
        <v>0.18559559231910763</v>
      </c>
      <c r="BG143">
        <v>256.61518293003519</v>
      </c>
      <c r="BH143">
        <v>57.245467311170955</v>
      </c>
      <c r="BI143">
        <v>501.298714748637</v>
      </c>
      <c r="BJ143">
        <v>189.41887108122131</v>
      </c>
      <c r="BK143">
        <v>64.561587679072019</v>
      </c>
      <c r="BL143">
        <v>49.977083211137028</v>
      </c>
    </row>
    <row r="144" spans="4:64" x14ac:dyDescent="0.15">
      <c r="AF144">
        <v>10</v>
      </c>
      <c r="AG144">
        <v>0.22589290728828937</v>
      </c>
      <c r="AH144">
        <v>169.76894073093135</v>
      </c>
      <c r="AI144">
        <v>383.01662763590969</v>
      </c>
      <c r="AJ144">
        <v>55.513718289371617</v>
      </c>
    </row>
    <row r="145" spans="32:36" x14ac:dyDescent="0.15">
      <c r="AF145">
        <v>15</v>
      </c>
      <c r="AG145">
        <v>0.25346245633299602</v>
      </c>
      <c r="AH145">
        <v>190.51967782900061</v>
      </c>
      <c r="AI145">
        <v>429.82409310146187</v>
      </c>
      <c r="AJ145">
        <v>62.288053149084043</v>
      </c>
    </row>
    <row r="146" spans="32:36" x14ac:dyDescent="0.15">
      <c r="AF146">
        <v>20</v>
      </c>
      <c r="AG146">
        <v>0.2665527816265304</v>
      </c>
      <c r="AH146">
        <v>200.36240180110903</v>
      </c>
      <c r="AI146">
        <v>452.02913474664763</v>
      </c>
      <c r="AJ146">
        <v>65.504887910477493</v>
      </c>
    </row>
    <row r="147" spans="32:36" x14ac:dyDescent="0.15">
      <c r="AF147">
        <v>25</v>
      </c>
      <c r="AG147">
        <v>0.27419158724390463</v>
      </c>
      <c r="AH147">
        <v>206.10497360133246</v>
      </c>
      <c r="AI147">
        <v>464.98457072844724</v>
      </c>
      <c r="AJ147">
        <v>67.382092466326668</v>
      </c>
    </row>
    <row r="148" spans="32:36" x14ac:dyDescent="0.15">
      <c r="AF148">
        <v>30</v>
      </c>
      <c r="AG148">
        <v>0.27919680898230481</v>
      </c>
      <c r="AH148">
        <v>209.86749580398077</v>
      </c>
      <c r="AI148">
        <v>473.47299828202694</v>
      </c>
      <c r="AJ148">
        <v>68.612111372653061</v>
      </c>
    </row>
    <row r="149" spans="32:36" x14ac:dyDescent="0.15">
      <c r="AF149">
        <v>35</v>
      </c>
      <c r="AG149">
        <v>0.28273003093810212</v>
      </c>
      <c r="AH149">
        <v>212.52342766064376</v>
      </c>
      <c r="AI149">
        <v>479.46491866802626</v>
      </c>
      <c r="AJ149">
        <v>69.480392312097834</v>
      </c>
    </row>
    <row r="150" spans="32:36" x14ac:dyDescent="0.15">
      <c r="AF150">
        <v>40</v>
      </c>
      <c r="AG150">
        <v>0.28535733978024114</v>
      </c>
      <c r="AH150">
        <v>214.49836286212468</v>
      </c>
      <c r="AI150">
        <v>483.92047870252208</v>
      </c>
      <c r="AJ150">
        <v>70.126047825742575</v>
      </c>
    </row>
    <row r="151" spans="32:36" x14ac:dyDescent="0.15">
      <c r="AF151">
        <v>45</v>
      </c>
      <c r="AG151">
        <v>0.28738754855591175</v>
      </c>
      <c r="AH151">
        <v>216.02445210472442</v>
      </c>
      <c r="AI151">
        <v>487.36341997867038</v>
      </c>
      <c r="AJ151">
        <v>70.624967531105113</v>
      </c>
    </row>
    <row r="152" spans="32:36" x14ac:dyDescent="0.15">
      <c r="AF152">
        <v>50</v>
      </c>
      <c r="AG152">
        <v>0.2890034363754424</v>
      </c>
      <c r="AH152">
        <v>217.23909571077348</v>
      </c>
      <c r="AI152">
        <v>490.10372373229239</v>
      </c>
      <c r="AJ152">
        <v>71.02206882232278</v>
      </c>
    </row>
  </sheetData>
  <mergeCells count="8">
    <mergeCell ref="A32:B32"/>
    <mergeCell ref="A37:B37"/>
    <mergeCell ref="A2:B2"/>
    <mergeCell ref="A6:B6"/>
    <mergeCell ref="A10:B10"/>
    <mergeCell ref="A14:B14"/>
    <mergeCell ref="A17:B17"/>
    <mergeCell ref="A20:B20"/>
  </mergeCells>
  <phoneticPr fontId="1" type="noConversion"/>
  <conditionalFormatting sqref="AZ29:BN3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Z29:BN2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Z30:BN3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Z31:BN3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Z32:BN3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Z33:BN3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Z34:BN3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Z35:BN3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Z36:BN3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Z37:BN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Z38:BN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/>
  <headerFooter alignWithMargin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cols>
    <col min="1" max="1" width="3.5" customWidth="1"/>
    <col min="3" max="3" width="6.33203125" customWidth="1"/>
    <col min="4" max="4" width="5.5" customWidth="1"/>
    <col min="5" max="5" width="6" customWidth="1"/>
  </cols>
  <sheetData/>
  <phoneticPr fontId="1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42</vt:i4>
      </vt:variant>
    </vt:vector>
  </HeadingPairs>
  <TitlesOfParts>
    <vt:vector size="45" baseType="lpstr">
      <vt:lpstr>Sheet1</vt:lpstr>
      <vt:lpstr>Sheet2</vt:lpstr>
      <vt:lpstr>Sheet3</vt:lpstr>
      <vt:lpstr>a</vt:lpstr>
      <vt:lpstr>Age</vt:lpstr>
      <vt:lpstr>b</vt:lpstr>
      <vt:lpstr>bha</vt:lpstr>
      <vt:lpstr>bhb</vt:lpstr>
      <vt:lpstr>cap</vt:lpstr>
      <vt:lpstr>D</vt:lpstr>
      <vt:lpstr>Eo</vt:lpstr>
      <vt:lpstr>eprf</vt:lpstr>
      <vt:lpstr>epro</vt:lpstr>
      <vt:lpstr>fec</vt:lpstr>
      <vt:lpstr>K</vt:lpstr>
      <vt:lpstr>lafished</vt:lpstr>
      <vt:lpstr>launfished</vt:lpstr>
      <vt:lpstr>Linf</vt:lpstr>
      <vt:lpstr>Lmat</vt:lpstr>
      <vt:lpstr>M</vt:lpstr>
      <vt:lpstr>maxLL</vt:lpstr>
      <vt:lpstr>minLL</vt:lpstr>
      <vt:lpstr>phivb</vt:lpstr>
      <vt:lpstr>phivbfish</vt:lpstr>
      <vt:lpstr>recK</vt:lpstr>
      <vt:lpstr>Ro</vt:lpstr>
      <vt:lpstr>sig_cap</vt:lpstr>
      <vt:lpstr>sig_maxLL</vt:lpstr>
      <vt:lpstr>sig_minLL</vt:lpstr>
      <vt:lpstr>sig_rec</vt:lpstr>
      <vt:lpstr>sig_trophy</vt:lpstr>
      <vt:lpstr>So</vt:lpstr>
      <vt:lpstr>SPR</vt:lpstr>
      <vt:lpstr>t_0</vt:lpstr>
      <vt:lpstr>TL</vt:lpstr>
      <vt:lpstr>trophy</vt:lpstr>
      <vt:lpstr>trophyvul</vt:lpstr>
      <vt:lpstr>U</vt:lpstr>
      <vt:lpstr>Ucaught</vt:lpstr>
      <vt:lpstr>Uo</vt:lpstr>
      <vt:lpstr>Vul_Cap</vt:lpstr>
      <vt:lpstr>Vul_Ret</vt:lpstr>
      <vt:lpstr>Wmat</vt:lpstr>
      <vt:lpstr>Wt</vt:lpstr>
      <vt:lpstr>YPR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Dept. of Forestry</dc:creator>
  <cp:lastModifiedBy>Marcel Gietzmann-Sanders</cp:lastModifiedBy>
  <dcterms:created xsi:type="dcterms:W3CDTF">2009-03-04T15:53:31Z</dcterms:created>
  <dcterms:modified xsi:type="dcterms:W3CDTF">2023-11-04T13:19:35Z</dcterms:modified>
</cp:coreProperties>
</file>