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acker guns" sheetId="1" r:id="rId4"/>
    <sheet state="hidden" name="attacker guns v3.0" sheetId="2" r:id="rId5"/>
    <sheet state="hidden" name="attacker guns v2" sheetId="3" r:id="rId6"/>
    <sheet state="hidden" name="attacker guns v1" sheetId="4" r:id="rId7"/>
    <sheet state="hidden" name="Sheet1" sheetId="5" r:id="rId8"/>
    <sheet state="visible" name="defender guns" sheetId="6" r:id="rId9"/>
    <sheet state="visible" name="attacker guns before 2022-09" sheetId="7" r:id="rId10"/>
    <sheet state="visible" name="defender guns before 2022-09" sheetId="8" r:id="rId11"/>
  </sheets>
  <definedNames/>
  <calcPr/>
</workbook>
</file>

<file path=xl/sharedStrings.xml><?xml version="1.0" encoding="utf-8"?>
<sst xmlns="http://schemas.openxmlformats.org/spreadsheetml/2006/main" count="691" uniqueCount="167">
  <si>
    <t>weight -&gt;</t>
  </si>
  <si>
    <t>Weapon</t>
  </si>
  <si>
    <t>magazine</t>
  </si>
  <si>
    <t>RoF</t>
  </si>
  <si>
    <t>damage</t>
  </si>
  <si>
    <t>DPS</t>
  </si>
  <si>
    <t>THE SCOAR</t>
  </si>
  <si>
    <t>Recoil</t>
  </si>
  <si>
    <t>recoil w/RoF</t>
  </si>
  <si>
    <t>controllable</t>
  </si>
  <si>
    <t>angled grip</t>
  </si>
  <si>
    <t>sights 1.5x +</t>
  </si>
  <si>
    <t>LMG</t>
  </si>
  <si>
    <t>SMG</t>
  </si>
  <si>
    <t>score (pro version)</t>
  </si>
  <si>
    <t>Ace, Fuze</t>
  </si>
  <si>
    <t>AK-12</t>
  </si>
  <si>
    <t>Twitch</t>
  </si>
  <si>
    <t>F2</t>
  </si>
  <si>
    <t>Maverick</t>
  </si>
  <si>
    <t>M4</t>
  </si>
  <si>
    <t>Thatcher, Flores</t>
  </si>
  <si>
    <t>AR33</t>
  </si>
  <si>
    <t>Amaru</t>
  </si>
  <si>
    <t>G8A1</t>
  </si>
  <si>
    <t>Ying</t>
  </si>
  <si>
    <t>T-95 LSW</t>
  </si>
  <si>
    <t>Capitao</t>
  </si>
  <si>
    <t>Para-308</t>
  </si>
  <si>
    <t>Iq</t>
  </si>
  <si>
    <t>552 Commando</t>
  </si>
  <si>
    <t>Ash</t>
  </si>
  <si>
    <t>G36C</t>
  </si>
  <si>
    <t>Iana</t>
  </si>
  <si>
    <t>Sledge, Thatcher</t>
  </si>
  <si>
    <t>L85A2</t>
  </si>
  <si>
    <t>Thermite, Osa</t>
  </si>
  <si>
    <t>556xi</t>
  </si>
  <si>
    <t>Jackal</t>
  </si>
  <si>
    <t>C7E</t>
  </si>
  <si>
    <t>Osa, Jackal</t>
  </si>
  <si>
    <t>PDW9</t>
  </si>
  <si>
    <t>Lion</t>
  </si>
  <si>
    <t>V308</t>
  </si>
  <si>
    <t>Gridlock</t>
  </si>
  <si>
    <t>F90</t>
  </si>
  <si>
    <t>Zero</t>
  </si>
  <si>
    <t>MP7</t>
  </si>
  <si>
    <t>AUG A2</t>
  </si>
  <si>
    <t>Zofia</t>
  </si>
  <si>
    <t>M762</t>
  </si>
  <si>
    <t>M249</t>
  </si>
  <si>
    <t>Buck</t>
  </si>
  <si>
    <t>C8-SFW</t>
  </si>
  <si>
    <t>Nokk</t>
  </si>
  <si>
    <t>FMG-9</t>
  </si>
  <si>
    <t>Finka</t>
  </si>
  <si>
    <t>Spear .308</t>
  </si>
  <si>
    <t>ARX200</t>
  </si>
  <si>
    <t>Nomad</t>
  </si>
  <si>
    <t>R4-C</t>
  </si>
  <si>
    <t>Grim</t>
  </si>
  <si>
    <t>Hibana</t>
  </si>
  <si>
    <t>Type-89</t>
  </si>
  <si>
    <t>AK-74M</t>
  </si>
  <si>
    <t>LMG-E</t>
  </si>
  <si>
    <t>M249 SAW</t>
  </si>
  <si>
    <t>Finka, Fuze</t>
  </si>
  <si>
    <t>6P41</t>
  </si>
  <si>
    <t>Kali</t>
  </si>
  <si>
    <t>SPSMG9</t>
  </si>
  <si>
    <t>Blackbeard</t>
  </si>
  <si>
    <t>MK17 CQB</t>
  </si>
  <si>
    <t>To sort:</t>
  </si>
  <si>
    <t>click the triangle in a column header and select Sort sheet</t>
  </si>
  <si>
    <t>click anywhere in a column and click Data -&gt; Sort sheet</t>
  </si>
  <si>
    <r>
      <rPr/>
      <t xml:space="preserve">Explanations for attacker guns: </t>
    </r>
    <r>
      <rPr>
        <color rgb="FF1155CC"/>
        <u/>
      </rPr>
      <t>https://medium.com/@DogtorFlashbank/which-attacker-guns-in-siege-are-the-best-9dac3e7f7688</t>
    </r>
  </si>
  <si>
    <t>You can make a copy of this spreadsheet and edit the column weights to your liking</t>
  </si>
  <si>
    <t>recoil y</t>
  </si>
  <si>
    <t>recoil x</t>
  </si>
  <si>
    <t>SC3000K</t>
  </si>
  <si>
    <t>TYPE-89</t>
  </si>
  <si>
    <t>PDW-9</t>
  </si>
  <si>
    <t>PARA-308</t>
  </si>
  <si>
    <t>T-95</t>
  </si>
  <si>
    <t>score</t>
  </si>
  <si>
    <t>usable angled grip</t>
  </si>
  <si>
    <t>Select a column and click Data -&gt; Sort sheet to sort</t>
  </si>
  <si>
    <t>very controllable</t>
  </si>
  <si>
    <t>RoF 690+</t>
  </si>
  <si>
    <t>Rof 749+</t>
  </si>
  <si>
    <t>RoF 800+</t>
  </si>
  <si>
    <t>DPS 540+</t>
  </si>
  <si>
    <t>DPS 600+</t>
  </si>
  <si>
    <t>mag 25+</t>
  </si>
  <si>
    <t>Fuze</t>
  </si>
  <si>
    <t>Ace</t>
  </si>
  <si>
    <t>Flores</t>
  </si>
  <si>
    <t>Thatcher</t>
  </si>
  <si>
    <t>Maestro</t>
  </si>
  <si>
    <t>ALDA 5.56</t>
  </si>
  <si>
    <t>Warden</t>
  </si>
  <si>
    <t>MPX</t>
  </si>
  <si>
    <t>Alibi</t>
  </si>
  <si>
    <t>Mx4 Storm</t>
  </si>
  <si>
    <t>Oryx</t>
  </si>
  <si>
    <t>T-5 SMG</t>
  </si>
  <si>
    <t>Smoke</t>
  </si>
  <si>
    <t>Echo</t>
  </si>
  <si>
    <t>MP5SD</t>
  </si>
  <si>
    <t>Kapkan</t>
  </si>
  <si>
    <t>9x19VSN</t>
  </si>
  <si>
    <t>Valkyrie</t>
  </si>
  <si>
    <t>Frost</t>
  </si>
  <si>
    <t>9mm C1</t>
  </si>
  <si>
    <t>Mozzie</t>
  </si>
  <si>
    <t>P10 Roni</t>
  </si>
  <si>
    <t>Wamai</t>
  </si>
  <si>
    <t>Rook</t>
  </si>
  <si>
    <t>MP5</t>
  </si>
  <si>
    <t>Kaid</t>
  </si>
  <si>
    <t>AUG A3</t>
  </si>
  <si>
    <t>Lesion</t>
  </si>
  <si>
    <t>Bandit</t>
  </si>
  <si>
    <t>Doc</t>
  </si>
  <si>
    <t>Tachanka, Azami</t>
  </si>
  <si>
    <t>Doc, Rook</t>
  </si>
  <si>
    <t>P90</t>
  </si>
  <si>
    <t>Vigil</t>
  </si>
  <si>
    <t>K1A</t>
  </si>
  <si>
    <t>Aruni</t>
  </si>
  <si>
    <t>Mute, Wamai</t>
  </si>
  <si>
    <t>MP5K</t>
  </si>
  <si>
    <t>Goyo</t>
  </si>
  <si>
    <t>Vector .45 ACP</t>
  </si>
  <si>
    <t>Commando 9</t>
  </si>
  <si>
    <t>Melusi</t>
  </si>
  <si>
    <t>Thunderbird</t>
  </si>
  <si>
    <t>Castle</t>
  </si>
  <si>
    <t>UMP45</t>
  </si>
  <si>
    <t>Pulse</t>
  </si>
  <si>
    <t>Mira</t>
  </si>
  <si>
    <t>Jager</t>
  </si>
  <si>
    <t xml:space="preserve">	
416-C Carbine</t>
  </si>
  <si>
    <t>Caveira</t>
  </si>
  <si>
    <t>M12</t>
  </si>
  <si>
    <t>Ela</t>
  </si>
  <si>
    <t>Scorpion EVO3 A1</t>
  </si>
  <si>
    <t>Clash</t>
  </si>
  <si>
    <r>
      <rPr/>
      <t xml:space="preserve">Explanations for defender guns: </t>
    </r>
    <r>
      <rPr>
        <color rgb="FF1155CC"/>
        <u/>
      </rPr>
      <t>https://medium.com/@DogtorFlashbank/the-best-defender-guns-in-rainbow-siege-a2c0a62f4406</t>
    </r>
  </si>
  <si>
    <t>recoil</t>
  </si>
  <si>
    <t>556XI</t>
  </si>
  <si>
    <t>Sens</t>
  </si>
  <si>
    <t>POF-19</t>
  </si>
  <si>
    <r>
      <rPr/>
      <t xml:space="preserve">Explanations for attacker guns: </t>
    </r>
    <r>
      <rPr>
        <color rgb="FF1155CC"/>
        <u/>
      </rPr>
      <t>https://medium.com/@DogtorFlashbank/which-attacker-guns-in-siege-are-the-best-9dac3e7f7688</t>
    </r>
  </si>
  <si>
    <t>Alda 556</t>
  </si>
  <si>
    <t>T5 SMG</t>
  </si>
  <si>
    <t>P10 RONI</t>
  </si>
  <si>
    <t>Mira, Goyo</t>
  </si>
  <si>
    <t>Thorn</t>
  </si>
  <si>
    <t>UZK50GI</t>
  </si>
  <si>
    <t>Scorpion EVO 3 A1</t>
  </si>
  <si>
    <t>Tachanka</t>
  </si>
  <si>
    <t>UMP</t>
  </si>
  <si>
    <t>416-C</t>
  </si>
  <si>
    <t>DP27</t>
  </si>
  <si>
    <r>
      <rPr/>
      <t xml:space="preserve">Explanations for defender guns: </t>
    </r>
    <r>
      <rPr>
        <color rgb="FF1155CC"/>
        <u/>
      </rPr>
      <t>https://medium.com/@DogtorFlashbank/the-best-defender-guns-in-rainbow-siege-a2c0a62f4406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</si>
</sst>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  <scheme val="minor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theme="1"/>
      <name val="Calibri"/>
    </font>
    <font>
      <color theme="1"/>
      <name val="Calibri"/>
    </font>
    <font>
      <sz val="10.0"/>
      <color rgb="FF9C0006"/>
      <name val="Calibri"/>
    </font>
    <font>
      <sz val="10.0"/>
      <color rgb="FF006100"/>
      <name val="Calibri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color theme="1"/>
      <name val="Calibri"/>
    </font>
  </fonts>
  <fills count="29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D1F4A5"/>
        <bgColor rgb="FFD1F4A5"/>
      </patternFill>
    </fill>
    <fill>
      <patternFill patternType="solid">
        <fgColor rgb="FFE0E5B2"/>
        <bgColor rgb="FFE0E5B2"/>
      </patternFill>
    </fill>
    <fill>
      <patternFill patternType="solid">
        <fgColor rgb="FFCEF6A2"/>
        <bgColor rgb="FFCEF6A2"/>
      </patternFill>
    </fill>
    <fill>
      <patternFill patternType="solid">
        <fgColor rgb="FFEADCBB"/>
        <bgColor rgb="FFEADCBB"/>
      </patternFill>
    </fill>
    <fill>
      <patternFill patternType="solid">
        <fgColor rgb="FFE5E0B7"/>
        <bgColor rgb="FFE5E0B7"/>
      </patternFill>
    </fill>
    <fill>
      <patternFill patternType="solid">
        <fgColor rgb="FFD4F0A8"/>
        <bgColor rgb="FFD4F0A8"/>
      </patternFill>
    </fill>
    <fill>
      <patternFill patternType="solid">
        <fgColor rgb="FFF4CCCC"/>
        <bgColor rgb="FFF4CCCC"/>
      </patternFill>
    </fill>
    <fill>
      <patternFill patternType="solid">
        <fgColor rgb="FFC5FF9A"/>
        <bgColor rgb="FFC5FF9A"/>
      </patternFill>
    </fill>
    <fill>
      <patternFill patternType="solid">
        <fgColor rgb="FFB7E1CD"/>
        <bgColor rgb="FFB7E1CD"/>
      </patternFill>
    </fill>
    <fill>
      <patternFill patternType="solid">
        <fgColor rgb="FFD6EEAA"/>
        <bgColor rgb="FFD6EEAA"/>
      </patternFill>
    </fill>
    <fill>
      <patternFill patternType="solid">
        <fgColor rgb="FFD0F4A4"/>
        <bgColor rgb="FFD0F4A4"/>
      </patternFill>
    </fill>
    <fill>
      <patternFill patternType="solid">
        <fgColor rgb="FFC9FB9E"/>
        <bgColor rgb="FFC9FB9E"/>
      </patternFill>
    </fill>
    <fill>
      <patternFill patternType="solid">
        <fgColor rgb="FFD4F1A7"/>
        <bgColor rgb="FFD4F1A7"/>
      </patternFill>
    </fill>
    <fill>
      <patternFill patternType="solid">
        <fgColor rgb="FFDBEAAE"/>
        <bgColor rgb="FFDBEAAE"/>
      </patternFill>
    </fill>
    <fill>
      <patternFill patternType="solid">
        <fgColor rgb="FFF2D3C3"/>
        <bgColor rgb="FFF2D3C3"/>
      </patternFill>
    </fill>
    <fill>
      <patternFill patternType="solid">
        <fgColor rgb="FFE2E3B4"/>
        <bgColor rgb="FFE2E3B4"/>
      </patternFill>
    </fill>
    <fill>
      <patternFill patternType="solid">
        <fgColor rgb="FFEDD8BE"/>
        <bgColor rgb="FFEDD8BE"/>
      </patternFill>
    </fill>
    <fill>
      <patternFill patternType="solid">
        <fgColor rgb="FFE6DFB8"/>
        <bgColor rgb="FFE6DFB8"/>
      </patternFill>
    </fill>
    <fill>
      <patternFill patternType="solid">
        <fgColor rgb="FFCDF8A1"/>
        <bgColor rgb="FFCDF8A1"/>
      </patternFill>
    </fill>
    <fill>
      <patternFill patternType="solid">
        <fgColor rgb="FFD8EDAB"/>
        <bgColor rgb="FFD8EDAB"/>
      </patternFill>
    </fill>
    <fill>
      <patternFill patternType="solid">
        <fgColor rgb="FFDFE6B1"/>
        <bgColor rgb="FFDFE6B1"/>
      </patternFill>
    </fill>
    <fill>
      <patternFill patternType="solid">
        <fgColor rgb="FFF8CEC8"/>
        <bgColor rgb="FFF8CEC8"/>
      </patternFill>
    </fill>
    <fill>
      <patternFill patternType="solid">
        <fgColor rgb="FFDDE8B0"/>
        <bgColor rgb="FFDDE8B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1" xfId="0" applyAlignment="1" applyFont="1" applyNumberFormat="1">
      <alignment horizontal="right" readingOrder="0" shrinkToFit="0" wrapText="0"/>
    </xf>
    <xf borderId="0" fillId="0" fontId="3" numFmtId="164" xfId="0" applyFont="1" applyNumberFormat="1"/>
    <xf borderId="0" fillId="0" fontId="3" numFmtId="4" xfId="0" applyFont="1" applyNumberFormat="1"/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2" fontId="5" numFmtId="0" xfId="0" applyAlignment="1" applyFill="1" applyFont="1">
      <alignment readingOrder="0" shrinkToFit="0" wrapText="0"/>
    </xf>
    <xf borderId="0" fillId="3" fontId="6" numFmtId="0" xfId="0" applyAlignment="1" applyFill="1" applyFont="1">
      <alignment readingOrder="0" shrinkToFit="0" wrapText="0"/>
    </xf>
    <xf borderId="0" fillId="4" fontId="1" numFmtId="164" xfId="0" applyFill="1" applyFont="1" applyNumberFormat="1"/>
    <xf borderId="0" fillId="3" fontId="6" numFmtId="0" xfId="0" applyAlignment="1" applyFont="1">
      <alignment horizontal="right" readingOrder="0" shrinkToFit="0" wrapText="0"/>
    </xf>
    <xf borderId="0" fillId="2" fontId="6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9" numFmtId="164" xfId="0" applyFont="1" applyNumberFormat="1"/>
    <xf borderId="0" fillId="0" fontId="7" numFmtId="0" xfId="0" applyFont="1"/>
    <xf borderId="0" fillId="0" fontId="9" numFmtId="4" xfId="0" applyFont="1" applyNumberFormat="1"/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wrapText="0"/>
    </xf>
    <xf borderId="0" fillId="0" fontId="10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right" readingOrder="0" shrinkToFit="0" wrapText="0"/>
    </xf>
    <xf borderId="0" fillId="0" fontId="10" numFmtId="4" xfId="0" applyAlignment="1" applyFont="1" applyNumberFormat="1">
      <alignment horizontal="right" readingOrder="0" shrinkToFit="0" wrapText="0"/>
    </xf>
    <xf borderId="0" fillId="5" fontId="10" numFmtId="0" xfId="0" applyAlignment="1" applyFill="1" applyFont="1">
      <alignment horizontal="right" readingOrder="0" shrinkToFit="0" wrapText="0"/>
    </xf>
    <xf borderId="0" fillId="3" fontId="11" numFmtId="0" xfId="0" applyAlignment="1" applyFont="1">
      <alignment readingOrder="0" shrinkToFit="0" wrapText="0"/>
    </xf>
    <xf borderId="0" fillId="3" fontId="11" numFmtId="1" xfId="0" applyAlignment="1" applyFont="1" applyNumberFormat="1">
      <alignment horizontal="right" readingOrder="0" shrinkToFit="0" wrapText="0"/>
    </xf>
    <xf borderId="0" fillId="3" fontId="11" numFmtId="0" xfId="0" applyAlignment="1" applyFont="1">
      <alignment horizontal="right" readingOrder="0" shrinkToFit="0" wrapText="0"/>
    </xf>
    <xf borderId="0" fillId="2" fontId="12" numFmtId="0" xfId="0" applyAlignment="1" applyFont="1">
      <alignment horizontal="right" readingOrder="0" shrinkToFit="0" wrapText="0"/>
    </xf>
    <xf borderId="0" fillId="2" fontId="12" numFmtId="0" xfId="0" applyAlignment="1" applyFont="1">
      <alignment readingOrder="0" shrinkToFit="0" wrapText="0"/>
    </xf>
    <xf borderId="0" fillId="2" fontId="11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4" numFmtId="0" xfId="0" applyFont="1"/>
    <xf borderId="0" fillId="0" fontId="1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1" xfId="0" applyAlignment="1" applyFont="1" applyNumberFormat="1">
      <alignment horizontal="right" vertical="bottom"/>
    </xf>
    <xf borderId="0" fillId="6" fontId="4" numFmtId="164" xfId="0" applyAlignment="1" applyFill="1" applyFont="1" applyNumberFormat="1">
      <alignment horizontal="right" vertical="bottom"/>
    </xf>
    <xf borderId="0" fillId="7" fontId="4" numFmtId="4" xfId="0" applyAlignment="1" applyFill="1" applyFont="1" applyNumberFormat="1">
      <alignment horizontal="right" vertical="bottom"/>
    </xf>
    <xf borderId="0" fillId="8" fontId="4" numFmtId="4" xfId="0" applyAlignment="1" applyFill="1" applyFont="1" applyNumberFormat="1">
      <alignment horizontal="right" vertical="bottom"/>
    </xf>
    <xf borderId="0" fillId="9" fontId="4" numFmtId="4" xfId="0" applyAlignment="1" applyFill="1" applyFont="1" applyNumberFormat="1">
      <alignment horizontal="right" vertical="bottom"/>
    </xf>
    <xf borderId="0" fillId="10" fontId="4" numFmtId="4" xfId="0" applyAlignment="1" applyFill="1" applyFont="1" applyNumberFormat="1">
      <alignment horizontal="right" vertical="bottom"/>
    </xf>
    <xf borderId="0" fillId="11" fontId="4" numFmtId="164" xfId="0" applyAlignment="1" applyFill="1" applyFont="1" applyNumberFormat="1">
      <alignment horizontal="right" readingOrder="0" vertical="bottom"/>
    </xf>
    <xf borderId="0" fillId="12" fontId="4" numFmtId="0" xfId="0" applyAlignment="1" applyFill="1" applyFont="1">
      <alignment horizontal="right" vertical="bottom"/>
    </xf>
    <xf borderId="0" fillId="13" fontId="4" numFmtId="0" xfId="0" applyAlignment="1" applyFill="1" applyFont="1">
      <alignment horizontal="right" readingOrder="0" vertical="bottom"/>
    </xf>
    <xf borderId="0" fillId="14" fontId="4" numFmtId="0" xfId="0" applyAlignment="1" applyFill="1" applyFont="1">
      <alignment horizontal="right" readingOrder="0" vertical="bottom"/>
    </xf>
    <xf borderId="0" fillId="2" fontId="4" numFmtId="0" xfId="0" applyAlignment="1" applyFont="1">
      <alignment horizontal="right" readingOrder="0" vertical="bottom"/>
    </xf>
    <xf borderId="0" fillId="15" fontId="4" numFmtId="164" xfId="0" applyAlignment="1" applyFill="1" applyFont="1" applyNumberFormat="1">
      <alignment horizontal="right" vertical="bottom"/>
    </xf>
    <xf borderId="0" fillId="16" fontId="4" numFmtId="4" xfId="0" applyAlignment="1" applyFill="1" applyFont="1" applyNumberFormat="1">
      <alignment horizontal="right" vertical="bottom"/>
    </xf>
    <xf borderId="0" fillId="12" fontId="4" numFmtId="0" xfId="0" applyAlignment="1" applyFont="1">
      <alignment horizontal="right" readingOrder="0" vertical="bottom"/>
    </xf>
    <xf borderId="0" fillId="13" fontId="4" numFmtId="0" xfId="0" applyAlignment="1" applyFont="1">
      <alignment horizontal="right" vertical="bottom"/>
    </xf>
    <xf borderId="0" fillId="14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17" fontId="4" numFmtId="4" xfId="0" applyAlignment="1" applyFill="1" applyFont="1" applyNumberFormat="1">
      <alignment horizontal="right" vertical="bottom"/>
    </xf>
    <xf borderId="0" fillId="18" fontId="4" numFmtId="4" xfId="0" applyAlignment="1" applyFill="1" applyFont="1" applyNumberFormat="1">
      <alignment horizontal="right" vertical="bottom"/>
    </xf>
    <xf borderId="0" fillId="19" fontId="4" numFmtId="4" xfId="0" applyAlignment="1" applyFill="1" applyFont="1" applyNumberFormat="1">
      <alignment horizontal="right" vertical="bottom"/>
    </xf>
    <xf borderId="0" fillId="20" fontId="4" numFmtId="4" xfId="0" applyAlignment="1" applyFill="1" applyFont="1" applyNumberFormat="1">
      <alignment horizontal="right" vertical="bottom"/>
    </xf>
    <xf borderId="0" fillId="21" fontId="4" numFmtId="4" xfId="0" applyAlignment="1" applyFill="1" applyFont="1" applyNumberFormat="1">
      <alignment horizontal="right" vertical="bottom"/>
    </xf>
    <xf borderId="0" fillId="2" fontId="4" numFmtId="4" xfId="0" applyAlignment="1" applyFont="1" applyNumberFormat="1">
      <alignment horizontal="right" vertical="bottom"/>
    </xf>
    <xf borderId="0" fillId="22" fontId="4" numFmtId="4" xfId="0" applyAlignment="1" applyFill="1" applyFont="1" applyNumberFormat="1">
      <alignment horizontal="right" vertical="bottom"/>
    </xf>
    <xf borderId="0" fillId="13" fontId="4" numFmtId="4" xfId="0" applyAlignment="1" applyFont="1" applyNumberFormat="1">
      <alignment horizontal="right" vertical="bottom"/>
    </xf>
    <xf borderId="0" fillId="23" fontId="4" numFmtId="4" xfId="0" applyAlignment="1" applyFill="1" applyFont="1" applyNumberFormat="1">
      <alignment horizontal="right" vertical="bottom"/>
    </xf>
    <xf borderId="0" fillId="24" fontId="4" numFmtId="4" xfId="0" applyAlignment="1" applyFill="1" applyFont="1" applyNumberFormat="1">
      <alignment horizontal="right" vertical="bottom"/>
    </xf>
    <xf borderId="0" fillId="25" fontId="4" numFmtId="4" xfId="0" applyAlignment="1" applyFill="1" applyFont="1" applyNumberFormat="1">
      <alignment horizontal="right" vertical="bottom"/>
    </xf>
    <xf borderId="0" fillId="26" fontId="4" numFmtId="4" xfId="0" applyAlignment="1" applyFill="1" applyFont="1" applyNumberFormat="1">
      <alignment horizontal="right" vertical="bottom"/>
    </xf>
    <xf borderId="0" fillId="27" fontId="4" numFmtId="4" xfId="0" applyAlignment="1" applyFill="1" applyFont="1" applyNumberFormat="1">
      <alignment horizontal="right" vertical="bottom"/>
    </xf>
    <xf borderId="0" fillId="0" fontId="7" numFmtId="164" xfId="0" applyFont="1" applyNumberFormat="1"/>
    <xf borderId="1" fillId="0" fontId="4" numFmtId="0" xfId="0" applyAlignment="1" applyBorder="1" applyFont="1">
      <alignment vertical="bottom"/>
    </xf>
    <xf borderId="0" fillId="0" fontId="4" numFmtId="1" xfId="0" applyAlignment="1" applyFont="1" applyNumberFormat="1">
      <alignment readingOrder="0"/>
    </xf>
    <xf borderId="0" fillId="13" fontId="4" numFmtId="164" xfId="0" applyAlignment="1" applyFont="1" applyNumberFormat="1">
      <alignment horizontal="right" vertical="bottom"/>
    </xf>
    <xf borderId="0" fillId="28" fontId="4" numFmtId="164" xfId="0" applyAlignment="1" applyFill="1" applyFont="1" applyNumberFormat="1">
      <alignment horizontal="right" vertical="bottom"/>
    </xf>
    <xf borderId="0" fillId="11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C5FF9A"/>
          <bgColor rgb="FFC5FF9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um.com/@DogtorFlashbank/which-attacker-guns-in-siege-are-the-best-9dac3e7f768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edium.com/@DogtorFlashbank/the-best-defender-guns-in-rainbow-siege-a2c0a62f4406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medium.com/@DogtorFlashbank/which-attacker-guns-in-siege-are-the-best-9dac3e7f7688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medium.com/@DogtorFlashbank/the-best-defender-guns-in-rainbow-siege-a2c0a62f4406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3.5"/>
    <col customWidth="1" min="3" max="3" width="9.38"/>
    <col customWidth="1" min="4" max="4" width="7.25"/>
    <col customWidth="1" min="5" max="6" width="7.63"/>
    <col customWidth="1" min="7" max="7" width="9.88"/>
    <col customWidth="1" min="8" max="8" width="7.63"/>
    <col customWidth="1" min="9" max="9" width="6.88"/>
    <col customWidth="1" hidden="1" min="10" max="10" width="9.0"/>
    <col customWidth="1" min="11" max="11" width="8.63"/>
    <col customWidth="1" min="12" max="12" width="7.5"/>
    <col customWidth="1" hidden="1" min="13" max="13" width="11.75"/>
    <col customWidth="1" hidden="1" min="14" max="14" width="10.38"/>
    <col customWidth="1" min="15" max="16" width="10.88"/>
    <col customWidth="1" min="17" max="18" width="6.13"/>
  </cols>
  <sheetData>
    <row r="1">
      <c r="A1" s="1"/>
      <c r="B1" s="1"/>
      <c r="C1" s="2"/>
      <c r="D1" s="2"/>
      <c r="E1" s="2"/>
      <c r="F1" s="2"/>
      <c r="G1" s="2"/>
      <c r="H1" s="3"/>
      <c r="I1" s="3"/>
      <c r="J1" s="2"/>
      <c r="K1" s="3"/>
      <c r="L1" s="3"/>
      <c r="M1" s="3"/>
      <c r="N1" s="3"/>
      <c r="O1" s="3"/>
      <c r="P1" s="3"/>
      <c r="Q1" s="3"/>
      <c r="R1" s="2"/>
      <c r="S1" s="2"/>
    </row>
    <row r="2">
      <c r="A2" s="1"/>
      <c r="B2" s="1"/>
      <c r="C2" s="2"/>
      <c r="D2" s="2"/>
      <c r="E2" s="2"/>
      <c r="F2" s="2"/>
      <c r="G2" s="2" t="s">
        <v>0</v>
      </c>
      <c r="H2" s="3">
        <v>2.0</v>
      </c>
      <c r="I2" s="3">
        <v>2.0</v>
      </c>
      <c r="J2" s="2">
        <v>0.0</v>
      </c>
      <c r="K2" s="3">
        <v>1.0</v>
      </c>
      <c r="L2" s="3"/>
      <c r="M2" s="3"/>
      <c r="N2" s="3"/>
      <c r="O2" s="3">
        <v>0.5</v>
      </c>
      <c r="P2" s="3">
        <v>2.0</v>
      </c>
      <c r="Q2" s="3">
        <v>-0.1</v>
      </c>
      <c r="R2" s="2">
        <v>1.0</v>
      </c>
      <c r="S2" s="2"/>
    </row>
    <row r="3">
      <c r="A3" s="1"/>
      <c r="B3" s="4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3" t="s">
        <v>3</v>
      </c>
      <c r="I3" s="3" t="s">
        <v>5</v>
      </c>
      <c r="J3" s="2" t="s">
        <v>4</v>
      </c>
      <c r="K3" s="3" t="s">
        <v>2</v>
      </c>
      <c r="L3" s="2" t="s">
        <v>7</v>
      </c>
      <c r="M3" s="2" t="s">
        <v>8</v>
      </c>
      <c r="N3" s="3" t="s">
        <v>9</v>
      </c>
      <c r="O3" s="3" t="s">
        <v>10</v>
      </c>
      <c r="P3" s="3" t="s">
        <v>11</v>
      </c>
      <c r="Q3" s="3" t="s">
        <v>12</v>
      </c>
      <c r="R3" s="2" t="s">
        <v>13</v>
      </c>
      <c r="S3" s="2" t="s">
        <v>14</v>
      </c>
    </row>
    <row r="4">
      <c r="A4" s="2" t="s">
        <v>15</v>
      </c>
      <c r="B4" s="5" t="s">
        <v>16</v>
      </c>
      <c r="C4" s="6">
        <v>30.0</v>
      </c>
      <c r="D4" s="6">
        <v>850.0</v>
      </c>
      <c r="E4" s="6">
        <v>45.0</v>
      </c>
      <c r="F4" s="7">
        <f t="shared" ref="F4:F38" si="1">D4*E4/60</f>
        <v>637.5</v>
      </c>
      <c r="G4" s="8">
        <f t="shared" ref="G4:G38" si="2">H4*H$2 + I4*I$2 + K4*K$2 + L4*L$2 + O4*O$2  + P4*P$2 +  Q4*Q$2</f>
        <v>8.109756098</v>
      </c>
      <c r="H4" s="9">
        <f t="shared" ref="H4:H38" si="3">(min(D4,900)-650)/(850-650)</f>
        <v>1</v>
      </c>
      <c r="I4" s="9">
        <f t="shared" ref="I4:I38" si="4">(F4-477)/(600-477)</f>
        <v>1.304878049</v>
      </c>
      <c r="J4" s="9">
        <f t="shared" ref="J4:J38" si="5">(E4-32)/(48-32)</f>
        <v>0.8125</v>
      </c>
      <c r="K4" s="9">
        <f t="shared" ref="K4:K38" si="6">(min(C4,30)-20)/10 + max(C4-30,0) * 0.01</f>
        <v>1</v>
      </c>
      <c r="L4" s="10">
        <v>0.5</v>
      </c>
      <c r="M4" s="11">
        <f t="shared" ref="M4:M38" si="7">L4/D4*650</f>
        <v>0.3823529412</v>
      </c>
      <c r="N4" s="12">
        <v>0.0</v>
      </c>
      <c r="O4" s="13">
        <v>1.0</v>
      </c>
      <c r="P4" s="13">
        <v>1.0</v>
      </c>
      <c r="Q4" s="13">
        <v>0.0</v>
      </c>
      <c r="R4" s="13">
        <v>0.0</v>
      </c>
      <c r="S4" s="14">
        <f t="shared" ref="S4:S38" si="8">H4*2 + I4*2 + sum(K4,L4,R4,P4,Q4*-0.1)</f>
        <v>7.109756098</v>
      </c>
    </row>
    <row r="5">
      <c r="A5" s="2" t="s">
        <v>17</v>
      </c>
      <c r="B5" s="5" t="s">
        <v>18</v>
      </c>
      <c r="C5" s="6">
        <v>25.0</v>
      </c>
      <c r="D5" s="6">
        <v>980.0</v>
      </c>
      <c r="E5" s="6">
        <v>37.0</v>
      </c>
      <c r="F5" s="7">
        <f t="shared" si="1"/>
        <v>604.3333333</v>
      </c>
      <c r="G5" s="8">
        <f t="shared" si="2"/>
        <v>7.070460705</v>
      </c>
      <c r="H5" s="9">
        <f t="shared" si="3"/>
        <v>1.25</v>
      </c>
      <c r="I5" s="9">
        <f t="shared" si="4"/>
        <v>1.035230352</v>
      </c>
      <c r="J5" s="9">
        <f t="shared" si="5"/>
        <v>0.3125</v>
      </c>
      <c r="K5" s="9">
        <f t="shared" si="6"/>
        <v>0.5</v>
      </c>
      <c r="L5" s="10">
        <v>0.0</v>
      </c>
      <c r="M5" s="11">
        <f t="shared" si="7"/>
        <v>0</v>
      </c>
      <c r="N5" s="12">
        <v>0.0</v>
      </c>
      <c r="O5" s="12">
        <v>0.0</v>
      </c>
      <c r="P5" s="13">
        <v>1.0</v>
      </c>
      <c r="Q5" s="2">
        <v>0.0</v>
      </c>
      <c r="R5" s="13">
        <v>0.0</v>
      </c>
      <c r="S5" s="14">
        <f t="shared" si="8"/>
        <v>6.070460705</v>
      </c>
    </row>
    <row r="6">
      <c r="A6" s="2" t="s">
        <v>19</v>
      </c>
      <c r="B6" s="5" t="s">
        <v>20</v>
      </c>
      <c r="C6" s="6">
        <v>30.0</v>
      </c>
      <c r="D6" s="6">
        <v>750.0</v>
      </c>
      <c r="E6" s="6">
        <v>44.0</v>
      </c>
      <c r="F6" s="7">
        <f t="shared" si="1"/>
        <v>550</v>
      </c>
      <c r="G6" s="8">
        <f t="shared" si="2"/>
        <v>5.68699187</v>
      </c>
      <c r="H6" s="9">
        <f t="shared" si="3"/>
        <v>0.5</v>
      </c>
      <c r="I6" s="9">
        <f t="shared" si="4"/>
        <v>0.593495935</v>
      </c>
      <c r="J6" s="9">
        <f t="shared" si="5"/>
        <v>0.75</v>
      </c>
      <c r="K6" s="9">
        <f t="shared" si="6"/>
        <v>1</v>
      </c>
      <c r="L6" s="10">
        <v>0.5</v>
      </c>
      <c r="M6" s="11">
        <f t="shared" si="7"/>
        <v>0.4333333333</v>
      </c>
      <c r="N6" s="12">
        <v>0.0</v>
      </c>
      <c r="O6" s="13">
        <v>1.0</v>
      </c>
      <c r="P6" s="13">
        <v>1.0</v>
      </c>
      <c r="Q6" s="13">
        <v>0.0</v>
      </c>
      <c r="R6" s="13">
        <v>0.0</v>
      </c>
      <c r="S6" s="14">
        <f t="shared" si="8"/>
        <v>4.68699187</v>
      </c>
    </row>
    <row r="7">
      <c r="A7" s="2" t="s">
        <v>21</v>
      </c>
      <c r="B7" s="5" t="s">
        <v>22</v>
      </c>
      <c r="C7" s="6">
        <v>25.0</v>
      </c>
      <c r="D7" s="6">
        <v>749.0</v>
      </c>
      <c r="E7" s="6">
        <v>41.0</v>
      </c>
      <c r="F7" s="7">
        <f t="shared" si="1"/>
        <v>511.8166667</v>
      </c>
      <c r="G7" s="8">
        <f t="shared" si="2"/>
        <v>4.556124661</v>
      </c>
      <c r="H7" s="9">
        <f t="shared" si="3"/>
        <v>0.495</v>
      </c>
      <c r="I7" s="9">
        <f t="shared" si="4"/>
        <v>0.2830623306</v>
      </c>
      <c r="J7" s="9">
        <f t="shared" si="5"/>
        <v>0.5625</v>
      </c>
      <c r="K7" s="9">
        <f t="shared" si="6"/>
        <v>0.5</v>
      </c>
      <c r="L7" s="10">
        <v>1.0</v>
      </c>
      <c r="M7" s="11">
        <f t="shared" si="7"/>
        <v>0.867823765</v>
      </c>
      <c r="N7" s="13">
        <v>1.0</v>
      </c>
      <c r="O7" s="13">
        <v>1.0</v>
      </c>
      <c r="P7" s="13">
        <v>1.0</v>
      </c>
      <c r="Q7" s="13">
        <v>0.0</v>
      </c>
      <c r="R7" s="13">
        <v>0.0</v>
      </c>
      <c r="S7" s="14">
        <f t="shared" si="8"/>
        <v>4.056124661</v>
      </c>
    </row>
    <row r="8">
      <c r="A8" s="2" t="s">
        <v>23</v>
      </c>
      <c r="B8" s="5" t="s">
        <v>24</v>
      </c>
      <c r="C8" s="6">
        <v>50.0</v>
      </c>
      <c r="D8" s="6">
        <v>850.0</v>
      </c>
      <c r="E8" s="6">
        <v>37.0</v>
      </c>
      <c r="F8" s="7">
        <f t="shared" si="1"/>
        <v>524.1666667</v>
      </c>
      <c r="G8" s="8">
        <f t="shared" si="2"/>
        <v>6.366937669</v>
      </c>
      <c r="H8" s="9">
        <f t="shared" si="3"/>
        <v>1</v>
      </c>
      <c r="I8" s="9">
        <f t="shared" si="4"/>
        <v>0.3834688347</v>
      </c>
      <c r="J8" s="9">
        <f t="shared" si="5"/>
        <v>0.3125</v>
      </c>
      <c r="K8" s="9">
        <f t="shared" si="6"/>
        <v>1.2</v>
      </c>
      <c r="L8" s="10">
        <v>0.0</v>
      </c>
      <c r="M8" s="11">
        <f t="shared" si="7"/>
        <v>0</v>
      </c>
      <c r="N8" s="12">
        <v>0.0</v>
      </c>
      <c r="O8" s="13">
        <v>1.0</v>
      </c>
      <c r="P8" s="13">
        <v>1.0</v>
      </c>
      <c r="Q8" s="13">
        <v>1.0</v>
      </c>
      <c r="R8" s="13">
        <v>0.0</v>
      </c>
      <c r="S8" s="14">
        <f t="shared" si="8"/>
        <v>4.866937669</v>
      </c>
    </row>
    <row r="9">
      <c r="A9" s="2" t="s">
        <v>25</v>
      </c>
      <c r="B9" s="2" t="s">
        <v>26</v>
      </c>
      <c r="C9" s="6">
        <v>80.0</v>
      </c>
      <c r="D9" s="6">
        <v>650.0</v>
      </c>
      <c r="E9" s="6">
        <v>46.0</v>
      </c>
      <c r="F9" s="7">
        <f t="shared" si="1"/>
        <v>498.3333333</v>
      </c>
      <c r="G9" s="8">
        <f t="shared" si="2"/>
        <v>4.246883469</v>
      </c>
      <c r="H9" s="9">
        <f t="shared" si="3"/>
        <v>0</v>
      </c>
      <c r="I9" s="9">
        <f t="shared" si="4"/>
        <v>0.1734417344</v>
      </c>
      <c r="J9" s="9">
        <f t="shared" si="5"/>
        <v>0.875</v>
      </c>
      <c r="K9" s="9">
        <f t="shared" si="6"/>
        <v>1.5</v>
      </c>
      <c r="L9" s="10">
        <v>1.0</v>
      </c>
      <c r="M9" s="11">
        <f t="shared" si="7"/>
        <v>1</v>
      </c>
      <c r="N9" s="13">
        <v>1.0</v>
      </c>
      <c r="O9" s="15">
        <v>1.0</v>
      </c>
      <c r="P9" s="13">
        <v>1.0</v>
      </c>
      <c r="Q9" s="13">
        <v>1.0</v>
      </c>
      <c r="R9" s="13">
        <v>0.0</v>
      </c>
      <c r="S9" s="14">
        <f t="shared" si="8"/>
        <v>3.746883469</v>
      </c>
    </row>
    <row r="10">
      <c r="A10" s="2" t="s">
        <v>27</v>
      </c>
      <c r="B10" s="5" t="s">
        <v>28</v>
      </c>
      <c r="C10" s="6">
        <v>30.0</v>
      </c>
      <c r="D10" s="6">
        <v>650.0</v>
      </c>
      <c r="E10" s="6">
        <v>48.0</v>
      </c>
      <c r="F10" s="7">
        <f t="shared" si="1"/>
        <v>520</v>
      </c>
      <c r="G10" s="8">
        <f t="shared" si="2"/>
        <v>4.199186992</v>
      </c>
      <c r="H10" s="9">
        <f t="shared" si="3"/>
        <v>0</v>
      </c>
      <c r="I10" s="9">
        <f t="shared" si="4"/>
        <v>0.3495934959</v>
      </c>
      <c r="J10" s="9">
        <f t="shared" si="5"/>
        <v>1</v>
      </c>
      <c r="K10" s="9">
        <f t="shared" si="6"/>
        <v>1</v>
      </c>
      <c r="L10" s="10">
        <v>1.0</v>
      </c>
      <c r="M10" s="11">
        <f t="shared" si="7"/>
        <v>1</v>
      </c>
      <c r="N10" s="13">
        <v>0.0</v>
      </c>
      <c r="O10" s="13">
        <v>1.0</v>
      </c>
      <c r="P10" s="13">
        <v>1.0</v>
      </c>
      <c r="Q10" s="13">
        <v>0.0</v>
      </c>
      <c r="R10" s="13">
        <v>0.0</v>
      </c>
      <c r="S10" s="14">
        <f t="shared" si="8"/>
        <v>3.699186992</v>
      </c>
    </row>
    <row r="11">
      <c r="A11" s="2" t="s">
        <v>29</v>
      </c>
      <c r="B11" s="5" t="s">
        <v>30</v>
      </c>
      <c r="C11" s="6">
        <v>30.0</v>
      </c>
      <c r="D11" s="6">
        <v>690.0</v>
      </c>
      <c r="E11" s="6">
        <v>48.0</v>
      </c>
      <c r="F11" s="7">
        <f t="shared" si="1"/>
        <v>552</v>
      </c>
      <c r="G11" s="8">
        <f t="shared" si="2"/>
        <v>5.119512195</v>
      </c>
      <c r="H11" s="9">
        <f t="shared" si="3"/>
        <v>0.2</v>
      </c>
      <c r="I11" s="9">
        <f t="shared" si="4"/>
        <v>0.6097560976</v>
      </c>
      <c r="J11" s="9">
        <f t="shared" si="5"/>
        <v>1</v>
      </c>
      <c r="K11" s="9">
        <f t="shared" si="6"/>
        <v>1</v>
      </c>
      <c r="L11" s="10">
        <v>0.5</v>
      </c>
      <c r="M11" s="11">
        <f t="shared" si="7"/>
        <v>0.4710144928</v>
      </c>
      <c r="N11" s="12">
        <v>0.0</v>
      </c>
      <c r="O11" s="13">
        <v>1.0</v>
      </c>
      <c r="P11" s="13">
        <v>1.0</v>
      </c>
      <c r="Q11" s="13">
        <v>0.0</v>
      </c>
      <c r="R11" s="13">
        <v>0.0</v>
      </c>
      <c r="S11" s="14">
        <f t="shared" si="8"/>
        <v>4.119512195</v>
      </c>
    </row>
    <row r="12">
      <c r="A12" s="2" t="s">
        <v>31</v>
      </c>
      <c r="B12" s="5" t="s">
        <v>32</v>
      </c>
      <c r="C12" s="6">
        <v>30.0</v>
      </c>
      <c r="D12" s="6">
        <v>780.0</v>
      </c>
      <c r="E12" s="6">
        <v>38.0</v>
      </c>
      <c r="F12" s="7">
        <f t="shared" si="1"/>
        <v>494</v>
      </c>
      <c r="G12" s="8">
        <f t="shared" si="2"/>
        <v>5.076422764</v>
      </c>
      <c r="H12" s="9">
        <f t="shared" si="3"/>
        <v>0.65</v>
      </c>
      <c r="I12" s="9">
        <f t="shared" si="4"/>
        <v>0.1382113821</v>
      </c>
      <c r="J12" s="9">
        <f t="shared" si="5"/>
        <v>0.375</v>
      </c>
      <c r="K12" s="9">
        <f t="shared" si="6"/>
        <v>1</v>
      </c>
      <c r="L12" s="10">
        <v>0.5</v>
      </c>
      <c r="M12" s="11">
        <f t="shared" si="7"/>
        <v>0.4166666667</v>
      </c>
      <c r="N12" s="13">
        <v>0.0</v>
      </c>
      <c r="O12" s="13">
        <v>1.0</v>
      </c>
      <c r="P12" s="13">
        <v>1.0</v>
      </c>
      <c r="Q12" s="13">
        <v>0.0</v>
      </c>
      <c r="R12" s="13">
        <v>0.0</v>
      </c>
      <c r="S12" s="14">
        <f t="shared" si="8"/>
        <v>4.076422764</v>
      </c>
    </row>
    <row r="13">
      <c r="A13" s="2" t="s">
        <v>33</v>
      </c>
      <c r="B13" s="5" t="s">
        <v>32</v>
      </c>
      <c r="C13" s="6">
        <v>30.0</v>
      </c>
      <c r="D13" s="6">
        <v>780.0</v>
      </c>
      <c r="E13" s="6">
        <v>38.0</v>
      </c>
      <c r="F13" s="7">
        <f t="shared" si="1"/>
        <v>494</v>
      </c>
      <c r="G13" s="8">
        <f t="shared" si="2"/>
        <v>5.076422764</v>
      </c>
      <c r="H13" s="9">
        <f t="shared" si="3"/>
        <v>0.65</v>
      </c>
      <c r="I13" s="9">
        <f t="shared" si="4"/>
        <v>0.1382113821</v>
      </c>
      <c r="J13" s="9">
        <f t="shared" si="5"/>
        <v>0.375</v>
      </c>
      <c r="K13" s="9">
        <f t="shared" si="6"/>
        <v>1</v>
      </c>
      <c r="L13" s="10">
        <v>0.5</v>
      </c>
      <c r="M13" s="11">
        <f t="shared" si="7"/>
        <v>0.4166666667</v>
      </c>
      <c r="N13" s="13">
        <v>0.0</v>
      </c>
      <c r="O13" s="13">
        <v>1.0</v>
      </c>
      <c r="P13" s="12">
        <v>1.0</v>
      </c>
      <c r="Q13" s="13">
        <v>0.0</v>
      </c>
      <c r="R13" s="13">
        <v>0.0</v>
      </c>
      <c r="S13" s="14">
        <f t="shared" si="8"/>
        <v>4.076422764</v>
      </c>
    </row>
    <row r="14">
      <c r="A14" s="2" t="s">
        <v>34</v>
      </c>
      <c r="B14" s="5" t="s">
        <v>35</v>
      </c>
      <c r="C14" s="6">
        <v>30.0</v>
      </c>
      <c r="D14" s="6">
        <v>670.0</v>
      </c>
      <c r="E14" s="6">
        <v>47.0</v>
      </c>
      <c r="F14" s="7">
        <f t="shared" si="1"/>
        <v>524.8333333</v>
      </c>
      <c r="G14" s="8">
        <f t="shared" si="2"/>
        <v>3.977777778</v>
      </c>
      <c r="H14" s="9">
        <f t="shared" si="3"/>
        <v>0.1</v>
      </c>
      <c r="I14" s="9">
        <f t="shared" si="4"/>
        <v>0.3888888889</v>
      </c>
      <c r="J14" s="9">
        <f t="shared" si="5"/>
        <v>0.9375</v>
      </c>
      <c r="K14" s="9">
        <f t="shared" si="6"/>
        <v>1</v>
      </c>
      <c r="L14" s="10">
        <v>1.0</v>
      </c>
      <c r="M14" s="11">
        <f t="shared" si="7"/>
        <v>0.9701492537</v>
      </c>
      <c r="N14" s="13">
        <v>1.0</v>
      </c>
      <c r="O14" s="12">
        <v>0.0</v>
      </c>
      <c r="P14" s="13">
        <v>1.0</v>
      </c>
      <c r="Q14" s="16">
        <v>0.0</v>
      </c>
      <c r="R14" s="13">
        <v>0.0</v>
      </c>
      <c r="S14" s="14">
        <f t="shared" si="8"/>
        <v>3.977777778</v>
      </c>
    </row>
    <row r="15">
      <c r="A15" s="2" t="s">
        <v>36</v>
      </c>
      <c r="B15" s="5" t="s">
        <v>37</v>
      </c>
      <c r="C15" s="6">
        <v>30.0</v>
      </c>
      <c r="D15" s="6">
        <v>690.0</v>
      </c>
      <c r="E15" s="6">
        <v>47.0</v>
      </c>
      <c r="F15" s="7">
        <f t="shared" si="1"/>
        <v>540.5</v>
      </c>
      <c r="G15" s="8">
        <f t="shared" si="2"/>
        <v>4.932520325</v>
      </c>
      <c r="H15" s="9">
        <f t="shared" si="3"/>
        <v>0.2</v>
      </c>
      <c r="I15" s="9">
        <f t="shared" si="4"/>
        <v>0.5162601626</v>
      </c>
      <c r="J15" s="9">
        <f t="shared" si="5"/>
        <v>0.9375</v>
      </c>
      <c r="K15" s="9">
        <f t="shared" si="6"/>
        <v>1</v>
      </c>
      <c r="L15" s="10">
        <v>0.5</v>
      </c>
      <c r="M15" s="11">
        <f t="shared" si="7"/>
        <v>0.4710144928</v>
      </c>
      <c r="N15" s="12">
        <v>0.0</v>
      </c>
      <c r="O15" s="13">
        <v>1.0</v>
      </c>
      <c r="P15" s="13">
        <v>1.0</v>
      </c>
      <c r="Q15" s="13">
        <v>0.0</v>
      </c>
      <c r="R15" s="13">
        <v>0.0</v>
      </c>
      <c r="S15" s="14">
        <f t="shared" si="8"/>
        <v>3.932520325</v>
      </c>
    </row>
    <row r="16">
      <c r="A16" s="2" t="s">
        <v>38</v>
      </c>
      <c r="B16" s="5" t="s">
        <v>39</v>
      </c>
      <c r="C16" s="6">
        <v>25.0</v>
      </c>
      <c r="D16" s="6">
        <v>800.0</v>
      </c>
      <c r="E16" s="6">
        <v>42.0</v>
      </c>
      <c r="F16" s="7">
        <f t="shared" si="1"/>
        <v>560</v>
      </c>
      <c r="G16" s="8">
        <f t="shared" si="2"/>
        <v>5.849593496</v>
      </c>
      <c r="H16" s="9">
        <f t="shared" si="3"/>
        <v>0.75</v>
      </c>
      <c r="I16" s="9">
        <f t="shared" si="4"/>
        <v>0.674796748</v>
      </c>
      <c r="J16" s="9">
        <f t="shared" si="5"/>
        <v>0.625</v>
      </c>
      <c r="K16" s="9">
        <f t="shared" si="6"/>
        <v>0.5</v>
      </c>
      <c r="L16" s="10">
        <v>0.0</v>
      </c>
      <c r="M16" s="11">
        <f t="shared" si="7"/>
        <v>0</v>
      </c>
      <c r="N16" s="13">
        <v>1.0</v>
      </c>
      <c r="O16" s="13">
        <v>1.0</v>
      </c>
      <c r="P16" s="13">
        <v>1.0</v>
      </c>
      <c r="Q16" s="13">
        <v>0.0</v>
      </c>
      <c r="R16" s="13">
        <v>0.0</v>
      </c>
      <c r="S16" s="14">
        <f t="shared" si="8"/>
        <v>4.349593496</v>
      </c>
    </row>
    <row r="17">
      <c r="A17" s="2" t="s">
        <v>40</v>
      </c>
      <c r="B17" s="5" t="s">
        <v>41</v>
      </c>
      <c r="C17" s="6">
        <v>50.0</v>
      </c>
      <c r="D17" s="6">
        <v>800.0</v>
      </c>
      <c r="E17" s="6">
        <v>34.0</v>
      </c>
      <c r="F17" s="7">
        <f t="shared" si="1"/>
        <v>453.3333333</v>
      </c>
      <c r="G17" s="8">
        <f t="shared" si="2"/>
        <v>4.815176152</v>
      </c>
      <c r="H17" s="9">
        <f t="shared" si="3"/>
        <v>0.75</v>
      </c>
      <c r="I17" s="9">
        <f t="shared" si="4"/>
        <v>-0.1924119241</v>
      </c>
      <c r="J17" s="9">
        <f t="shared" si="5"/>
        <v>0.125</v>
      </c>
      <c r="K17" s="9">
        <f t="shared" si="6"/>
        <v>1.2</v>
      </c>
      <c r="L17" s="10">
        <v>0.5</v>
      </c>
      <c r="M17" s="11">
        <f t="shared" si="7"/>
        <v>0.40625</v>
      </c>
      <c r="N17" s="13">
        <v>1.0</v>
      </c>
      <c r="O17" s="13">
        <v>1.0</v>
      </c>
      <c r="P17" s="13">
        <v>1.0</v>
      </c>
      <c r="Q17" s="12">
        <v>0.0</v>
      </c>
      <c r="R17" s="12">
        <v>-1.0</v>
      </c>
      <c r="S17" s="14">
        <f t="shared" si="8"/>
        <v>2.815176152</v>
      </c>
    </row>
    <row r="18">
      <c r="A18" s="2" t="s">
        <v>42</v>
      </c>
      <c r="B18" s="5" t="s">
        <v>43</v>
      </c>
      <c r="C18" s="6">
        <v>50.0</v>
      </c>
      <c r="D18" s="6">
        <v>700.0</v>
      </c>
      <c r="E18" s="6">
        <v>44.0</v>
      </c>
      <c r="F18" s="7">
        <f t="shared" si="1"/>
        <v>513.3333333</v>
      </c>
      <c r="G18" s="8">
        <f t="shared" si="2"/>
        <v>4.790785908</v>
      </c>
      <c r="H18" s="9">
        <f t="shared" si="3"/>
        <v>0.25</v>
      </c>
      <c r="I18" s="9">
        <f t="shared" si="4"/>
        <v>0.2953929539</v>
      </c>
      <c r="J18" s="9">
        <f t="shared" si="5"/>
        <v>0.75</v>
      </c>
      <c r="K18" s="9">
        <f t="shared" si="6"/>
        <v>1.2</v>
      </c>
      <c r="L18" s="10">
        <v>0.5</v>
      </c>
      <c r="M18" s="11">
        <f t="shared" si="7"/>
        <v>0.4642857143</v>
      </c>
      <c r="N18" s="12">
        <v>0.0</v>
      </c>
      <c r="O18" s="13">
        <v>1.0</v>
      </c>
      <c r="P18" s="13">
        <v>1.0</v>
      </c>
      <c r="Q18" s="13">
        <v>0.0</v>
      </c>
      <c r="R18" s="13">
        <v>0.0</v>
      </c>
      <c r="S18" s="14">
        <f t="shared" si="8"/>
        <v>3.790785908</v>
      </c>
    </row>
    <row r="19">
      <c r="A19" s="2" t="s">
        <v>44</v>
      </c>
      <c r="B19" s="5" t="s">
        <v>45</v>
      </c>
      <c r="C19" s="6">
        <v>30.0</v>
      </c>
      <c r="D19" s="6">
        <v>780.0</v>
      </c>
      <c r="E19" s="6">
        <v>38.0</v>
      </c>
      <c r="F19" s="7">
        <f t="shared" si="1"/>
        <v>494</v>
      </c>
      <c r="G19" s="8">
        <f t="shared" si="2"/>
        <v>4.576422764</v>
      </c>
      <c r="H19" s="9">
        <f t="shared" si="3"/>
        <v>0.65</v>
      </c>
      <c r="I19" s="9">
        <f t="shared" si="4"/>
        <v>0.1382113821</v>
      </c>
      <c r="J19" s="9">
        <f t="shared" si="5"/>
        <v>0.375</v>
      </c>
      <c r="K19" s="9">
        <f t="shared" si="6"/>
        <v>1</v>
      </c>
      <c r="L19" s="10">
        <v>0.5</v>
      </c>
      <c r="M19" s="11">
        <f t="shared" si="7"/>
        <v>0.4166666667</v>
      </c>
      <c r="N19" s="13">
        <v>1.0</v>
      </c>
      <c r="O19" s="12">
        <v>0.0</v>
      </c>
      <c r="P19" s="13">
        <v>1.0</v>
      </c>
      <c r="Q19" s="13">
        <v>0.0</v>
      </c>
      <c r="R19" s="13">
        <v>0.0</v>
      </c>
      <c r="S19" s="14">
        <f t="shared" si="8"/>
        <v>4.076422764</v>
      </c>
    </row>
    <row r="20">
      <c r="A20" s="2" t="s">
        <v>46</v>
      </c>
      <c r="B20" s="5" t="s">
        <v>47</v>
      </c>
      <c r="C20" s="6">
        <v>30.0</v>
      </c>
      <c r="D20" s="6">
        <v>900.0</v>
      </c>
      <c r="E20" s="6">
        <v>32.0</v>
      </c>
      <c r="F20" s="7">
        <f t="shared" si="1"/>
        <v>480</v>
      </c>
      <c r="G20" s="8">
        <f t="shared" si="2"/>
        <v>5.548780488</v>
      </c>
      <c r="H20" s="9">
        <f t="shared" si="3"/>
        <v>1.25</v>
      </c>
      <c r="I20" s="9">
        <f t="shared" si="4"/>
        <v>0.0243902439</v>
      </c>
      <c r="J20" s="9">
        <f t="shared" si="5"/>
        <v>0</v>
      </c>
      <c r="K20" s="9">
        <f t="shared" si="6"/>
        <v>1</v>
      </c>
      <c r="L20" s="10">
        <v>0.0</v>
      </c>
      <c r="M20" s="11">
        <f t="shared" si="7"/>
        <v>0</v>
      </c>
      <c r="N20" s="13">
        <v>1.0</v>
      </c>
      <c r="O20" s="13">
        <v>0.0</v>
      </c>
      <c r="P20" s="13">
        <v>1.0</v>
      </c>
      <c r="Q20" s="13">
        <v>0.0</v>
      </c>
      <c r="R20" s="12">
        <v>-1.0</v>
      </c>
      <c r="S20" s="14">
        <f t="shared" si="8"/>
        <v>3.548780488</v>
      </c>
    </row>
    <row r="21">
      <c r="A21" s="2" t="s">
        <v>29</v>
      </c>
      <c r="B21" s="5" t="s">
        <v>48</v>
      </c>
      <c r="C21" s="6">
        <v>30.0</v>
      </c>
      <c r="D21" s="6">
        <v>720.0</v>
      </c>
      <c r="E21" s="6">
        <v>42.0</v>
      </c>
      <c r="F21" s="7">
        <f t="shared" si="1"/>
        <v>504</v>
      </c>
      <c r="G21" s="8">
        <f t="shared" si="2"/>
        <v>4.13902439</v>
      </c>
      <c r="H21" s="9">
        <f t="shared" si="3"/>
        <v>0.35</v>
      </c>
      <c r="I21" s="9">
        <f t="shared" si="4"/>
        <v>0.2195121951</v>
      </c>
      <c r="J21" s="9">
        <f t="shared" si="5"/>
        <v>0.625</v>
      </c>
      <c r="K21" s="9">
        <f t="shared" si="6"/>
        <v>1</v>
      </c>
      <c r="L21" s="10">
        <v>0.7</v>
      </c>
      <c r="M21" s="11">
        <f t="shared" si="7"/>
        <v>0.6319444444</v>
      </c>
      <c r="N21" s="13">
        <v>1.0</v>
      </c>
      <c r="O21" s="12">
        <v>0.0</v>
      </c>
      <c r="P21" s="13">
        <v>1.0</v>
      </c>
      <c r="Q21" s="13">
        <v>0.0</v>
      </c>
      <c r="R21" s="13">
        <v>0.0</v>
      </c>
      <c r="S21" s="14">
        <f t="shared" si="8"/>
        <v>3.83902439</v>
      </c>
    </row>
    <row r="22">
      <c r="A22" s="2" t="s">
        <v>49</v>
      </c>
      <c r="B22" s="5" t="s">
        <v>50</v>
      </c>
      <c r="C22" s="6">
        <v>30.0</v>
      </c>
      <c r="D22" s="6">
        <v>730.0</v>
      </c>
      <c r="E22" s="6">
        <v>45.0</v>
      </c>
      <c r="F22" s="7">
        <f t="shared" si="1"/>
        <v>547.5</v>
      </c>
      <c r="G22" s="8">
        <f t="shared" si="2"/>
        <v>5.446341463</v>
      </c>
      <c r="H22" s="9">
        <f t="shared" si="3"/>
        <v>0.4</v>
      </c>
      <c r="I22" s="9">
        <f t="shared" si="4"/>
        <v>0.5731707317</v>
      </c>
      <c r="J22" s="9">
        <f t="shared" si="5"/>
        <v>0.8125</v>
      </c>
      <c r="K22" s="9">
        <f t="shared" si="6"/>
        <v>1</v>
      </c>
      <c r="L22" s="10">
        <v>0.0</v>
      </c>
      <c r="M22" s="11">
        <f t="shared" si="7"/>
        <v>0</v>
      </c>
      <c r="N22" s="12">
        <v>-1.0</v>
      </c>
      <c r="O22" s="13">
        <v>1.0</v>
      </c>
      <c r="P22" s="13">
        <v>1.0</v>
      </c>
      <c r="Q22" s="13">
        <v>0.0</v>
      </c>
      <c r="R22" s="13">
        <v>0.0</v>
      </c>
      <c r="S22" s="14">
        <f t="shared" si="8"/>
        <v>3.946341463</v>
      </c>
    </row>
    <row r="23">
      <c r="A23" s="2" t="s">
        <v>27</v>
      </c>
      <c r="B23" s="5" t="s">
        <v>51</v>
      </c>
      <c r="C23" s="6">
        <v>100.0</v>
      </c>
      <c r="D23" s="6">
        <v>650.0</v>
      </c>
      <c r="E23" s="6">
        <v>48.0</v>
      </c>
      <c r="F23" s="7">
        <f t="shared" si="1"/>
        <v>520</v>
      </c>
      <c r="G23" s="8">
        <f t="shared" si="2"/>
        <v>4.299186992</v>
      </c>
      <c r="H23" s="9">
        <f t="shared" si="3"/>
        <v>0</v>
      </c>
      <c r="I23" s="9">
        <f t="shared" si="4"/>
        <v>0.3495934959</v>
      </c>
      <c r="J23" s="9">
        <f t="shared" si="5"/>
        <v>1</v>
      </c>
      <c r="K23" s="9">
        <f t="shared" si="6"/>
        <v>1.7</v>
      </c>
      <c r="L23" s="10">
        <v>0.5</v>
      </c>
      <c r="M23" s="11">
        <f t="shared" si="7"/>
        <v>0.5</v>
      </c>
      <c r="N23" s="12">
        <v>0.0</v>
      </c>
      <c r="O23" s="12">
        <v>0.0</v>
      </c>
      <c r="P23" s="13">
        <v>1.0</v>
      </c>
      <c r="Q23" s="13">
        <v>1.0</v>
      </c>
      <c r="R23" s="13">
        <v>0.0</v>
      </c>
      <c r="S23" s="14">
        <f t="shared" si="8"/>
        <v>3.799186992</v>
      </c>
    </row>
    <row r="24">
      <c r="A24" s="2" t="s">
        <v>52</v>
      </c>
      <c r="B24" s="5" t="s">
        <v>53</v>
      </c>
      <c r="C24" s="6">
        <v>30.0</v>
      </c>
      <c r="D24" s="6">
        <v>837.0</v>
      </c>
      <c r="E24" s="6">
        <v>40.0</v>
      </c>
      <c r="F24" s="7">
        <f t="shared" si="1"/>
        <v>558</v>
      </c>
      <c r="G24" s="8">
        <f t="shared" si="2"/>
        <v>6.187073171</v>
      </c>
      <c r="H24" s="9">
        <f t="shared" si="3"/>
        <v>0.935</v>
      </c>
      <c r="I24" s="9">
        <f t="shared" si="4"/>
        <v>0.6585365854</v>
      </c>
      <c r="J24" s="9">
        <f t="shared" si="5"/>
        <v>0.5</v>
      </c>
      <c r="K24" s="9">
        <f t="shared" si="6"/>
        <v>1</v>
      </c>
      <c r="L24" s="10">
        <v>-0.5</v>
      </c>
      <c r="M24" s="11">
        <f t="shared" si="7"/>
        <v>-0.3882915173</v>
      </c>
      <c r="N24" s="12">
        <v>0.0</v>
      </c>
      <c r="O24" s="12">
        <v>0.0</v>
      </c>
      <c r="P24" s="13">
        <v>1.0</v>
      </c>
      <c r="Q24" s="13">
        <v>0.0</v>
      </c>
      <c r="R24" s="13">
        <v>0.0</v>
      </c>
      <c r="S24" s="14">
        <f t="shared" si="8"/>
        <v>4.687073171</v>
      </c>
    </row>
    <row r="25">
      <c r="A25" s="2" t="s">
        <v>54</v>
      </c>
      <c r="B25" s="5" t="s">
        <v>55</v>
      </c>
      <c r="C25" s="6">
        <v>30.0</v>
      </c>
      <c r="D25" s="6">
        <v>800.0</v>
      </c>
      <c r="E25" s="6">
        <v>34.0</v>
      </c>
      <c r="F25" s="7">
        <f t="shared" si="1"/>
        <v>453.3333333</v>
      </c>
      <c r="G25" s="8">
        <f t="shared" si="2"/>
        <v>4.115176152</v>
      </c>
      <c r="H25" s="9">
        <f t="shared" si="3"/>
        <v>0.75</v>
      </c>
      <c r="I25" s="9">
        <f t="shared" si="4"/>
        <v>-0.1924119241</v>
      </c>
      <c r="J25" s="9">
        <f t="shared" si="5"/>
        <v>0.125</v>
      </c>
      <c r="K25" s="9">
        <f t="shared" si="6"/>
        <v>1</v>
      </c>
      <c r="L25" s="10">
        <v>0.5</v>
      </c>
      <c r="M25" s="11">
        <f t="shared" si="7"/>
        <v>0.40625</v>
      </c>
      <c r="N25" s="13">
        <v>1.0</v>
      </c>
      <c r="O25" s="12">
        <v>0.0</v>
      </c>
      <c r="P25" s="13">
        <v>1.0</v>
      </c>
      <c r="Q25" s="13">
        <v>0.0</v>
      </c>
      <c r="R25" s="16">
        <v>-1.0</v>
      </c>
      <c r="S25" s="14">
        <f t="shared" si="8"/>
        <v>2.615176152</v>
      </c>
    </row>
    <row r="26">
      <c r="A26" s="2" t="s">
        <v>56</v>
      </c>
      <c r="B26" s="5" t="s">
        <v>57</v>
      </c>
      <c r="C26" s="6">
        <v>30.0</v>
      </c>
      <c r="D26" s="6">
        <v>700.0</v>
      </c>
      <c r="E26" s="6">
        <v>42.0</v>
      </c>
      <c r="F26" s="7">
        <f t="shared" si="1"/>
        <v>490</v>
      </c>
      <c r="G26" s="8">
        <f t="shared" si="2"/>
        <v>3.711382114</v>
      </c>
      <c r="H26" s="9">
        <f t="shared" si="3"/>
        <v>0.25</v>
      </c>
      <c r="I26" s="9">
        <f t="shared" si="4"/>
        <v>0.1056910569</v>
      </c>
      <c r="J26" s="9">
        <f t="shared" si="5"/>
        <v>0.625</v>
      </c>
      <c r="K26" s="9">
        <f t="shared" si="6"/>
        <v>1</v>
      </c>
      <c r="L26" s="10">
        <v>0.5</v>
      </c>
      <c r="M26" s="11">
        <f t="shared" si="7"/>
        <v>0.4642857143</v>
      </c>
      <c r="N26" s="13">
        <v>1.0</v>
      </c>
      <c r="O26" s="12">
        <v>0.0</v>
      </c>
      <c r="P26" s="13">
        <v>1.0</v>
      </c>
      <c r="Q26" s="13">
        <v>0.0</v>
      </c>
      <c r="R26" s="13">
        <v>0.0</v>
      </c>
      <c r="S26" s="14">
        <f t="shared" si="8"/>
        <v>3.211382114</v>
      </c>
    </row>
    <row r="27">
      <c r="A27" s="2" t="s">
        <v>33</v>
      </c>
      <c r="B27" s="5" t="s">
        <v>58</v>
      </c>
      <c r="C27" s="6">
        <v>20.0</v>
      </c>
      <c r="D27" s="6">
        <v>700.0</v>
      </c>
      <c r="E27" s="6">
        <v>47.0</v>
      </c>
      <c r="F27" s="7">
        <f t="shared" si="1"/>
        <v>548.3333333</v>
      </c>
      <c r="G27" s="8">
        <f t="shared" si="2"/>
        <v>3.659891599</v>
      </c>
      <c r="H27" s="9">
        <f t="shared" si="3"/>
        <v>0.25</v>
      </c>
      <c r="I27" s="9">
        <f t="shared" si="4"/>
        <v>0.5799457995</v>
      </c>
      <c r="J27" s="9">
        <f t="shared" si="5"/>
        <v>0.9375</v>
      </c>
      <c r="K27" s="9">
        <f t="shared" si="6"/>
        <v>0</v>
      </c>
      <c r="L27" s="10">
        <v>0.5</v>
      </c>
      <c r="M27" s="11">
        <f t="shared" si="7"/>
        <v>0.4642857143</v>
      </c>
      <c r="N27" s="13">
        <v>1.0</v>
      </c>
      <c r="O27" s="12">
        <v>0.0</v>
      </c>
      <c r="P27" s="13">
        <v>1.0</v>
      </c>
      <c r="Q27" s="13">
        <v>0.0</v>
      </c>
      <c r="R27" s="13">
        <v>0.0</v>
      </c>
      <c r="S27" s="14">
        <f t="shared" si="8"/>
        <v>3.159891599</v>
      </c>
    </row>
    <row r="28">
      <c r="A28" s="2" t="s">
        <v>59</v>
      </c>
      <c r="B28" s="2" t="s">
        <v>58</v>
      </c>
      <c r="C28" s="6">
        <v>20.0</v>
      </c>
      <c r="D28" s="6">
        <v>700.0</v>
      </c>
      <c r="E28" s="6">
        <v>47.0</v>
      </c>
      <c r="F28" s="7">
        <f t="shared" si="1"/>
        <v>548.3333333</v>
      </c>
      <c r="G28" s="8">
        <f t="shared" si="2"/>
        <v>3.659891599</v>
      </c>
      <c r="H28" s="9">
        <f t="shared" si="3"/>
        <v>0.25</v>
      </c>
      <c r="I28" s="9">
        <f t="shared" si="4"/>
        <v>0.5799457995</v>
      </c>
      <c r="J28" s="9">
        <f t="shared" si="5"/>
        <v>0.9375</v>
      </c>
      <c r="K28" s="9">
        <f t="shared" si="6"/>
        <v>0</v>
      </c>
      <c r="L28" s="10">
        <v>0.5</v>
      </c>
      <c r="M28" s="11">
        <f t="shared" si="7"/>
        <v>0.4642857143</v>
      </c>
      <c r="N28" s="13">
        <v>1.0</v>
      </c>
      <c r="O28" s="12">
        <v>0.0</v>
      </c>
      <c r="P28" s="13">
        <v>1.0</v>
      </c>
      <c r="Q28" s="13">
        <v>0.0</v>
      </c>
      <c r="R28" s="13">
        <v>0.0</v>
      </c>
      <c r="S28" s="14">
        <f t="shared" si="8"/>
        <v>3.159891599</v>
      </c>
    </row>
    <row r="29">
      <c r="A29" s="2" t="s">
        <v>31</v>
      </c>
      <c r="B29" s="5" t="s">
        <v>60</v>
      </c>
      <c r="C29" s="6">
        <v>30.0</v>
      </c>
      <c r="D29" s="6">
        <v>860.0</v>
      </c>
      <c r="E29" s="6">
        <v>39.0</v>
      </c>
      <c r="F29" s="7">
        <f t="shared" si="1"/>
        <v>559</v>
      </c>
      <c r="G29" s="8">
        <f t="shared" si="2"/>
        <v>4.433333333</v>
      </c>
      <c r="H29" s="9">
        <f t="shared" si="3"/>
        <v>1.05</v>
      </c>
      <c r="I29" s="9">
        <f t="shared" si="4"/>
        <v>0.6666666667</v>
      </c>
      <c r="J29" s="9">
        <f t="shared" si="5"/>
        <v>0.4375</v>
      </c>
      <c r="K29" s="9">
        <f t="shared" si="6"/>
        <v>1</v>
      </c>
      <c r="L29" s="10">
        <v>0.0</v>
      </c>
      <c r="M29" s="11">
        <f t="shared" si="7"/>
        <v>0</v>
      </c>
      <c r="N29" s="12">
        <v>-0.5</v>
      </c>
      <c r="O29" s="12">
        <v>0.0</v>
      </c>
      <c r="P29" s="12">
        <v>0.0</v>
      </c>
      <c r="Q29" s="13">
        <v>0.0</v>
      </c>
      <c r="R29" s="13">
        <v>0.0</v>
      </c>
      <c r="S29" s="14">
        <f t="shared" si="8"/>
        <v>4.433333333</v>
      </c>
    </row>
    <row r="30">
      <c r="A30" s="2" t="s">
        <v>29</v>
      </c>
      <c r="B30" s="5" t="s">
        <v>24</v>
      </c>
      <c r="C30" s="6">
        <v>50.0</v>
      </c>
      <c r="D30" s="6">
        <v>850.0</v>
      </c>
      <c r="E30" s="6">
        <v>37.0</v>
      </c>
      <c r="F30" s="7">
        <f t="shared" si="1"/>
        <v>524.1666667</v>
      </c>
      <c r="G30" s="8">
        <f t="shared" si="2"/>
        <v>4.366937669</v>
      </c>
      <c r="H30" s="9">
        <f t="shared" si="3"/>
        <v>1</v>
      </c>
      <c r="I30" s="9">
        <f t="shared" si="4"/>
        <v>0.3834688347</v>
      </c>
      <c r="J30" s="9">
        <f t="shared" si="5"/>
        <v>0.3125</v>
      </c>
      <c r="K30" s="9">
        <f t="shared" si="6"/>
        <v>1.2</v>
      </c>
      <c r="L30" s="10">
        <v>0.0</v>
      </c>
      <c r="M30" s="11">
        <f t="shared" si="7"/>
        <v>0</v>
      </c>
      <c r="N30" s="12">
        <v>0.0</v>
      </c>
      <c r="O30" s="13">
        <v>1.0</v>
      </c>
      <c r="P30" s="12">
        <v>0.0</v>
      </c>
      <c r="Q30" s="13">
        <v>1.0</v>
      </c>
      <c r="R30" s="13">
        <v>0.0</v>
      </c>
      <c r="S30" s="14">
        <f t="shared" si="8"/>
        <v>3.866937669</v>
      </c>
    </row>
    <row r="31">
      <c r="A31" s="2" t="s">
        <v>61</v>
      </c>
      <c r="B31" s="5" t="s">
        <v>30</v>
      </c>
      <c r="C31" s="6">
        <v>30.0</v>
      </c>
      <c r="D31" s="6">
        <v>690.0</v>
      </c>
      <c r="E31" s="6">
        <v>48.0</v>
      </c>
      <c r="F31" s="7">
        <f t="shared" si="1"/>
        <v>552</v>
      </c>
      <c r="G31" s="8">
        <f t="shared" si="2"/>
        <v>3.119512195</v>
      </c>
      <c r="H31" s="9">
        <f t="shared" si="3"/>
        <v>0.2</v>
      </c>
      <c r="I31" s="9">
        <f t="shared" si="4"/>
        <v>0.6097560976</v>
      </c>
      <c r="J31" s="9">
        <f t="shared" si="5"/>
        <v>1</v>
      </c>
      <c r="K31" s="9">
        <f t="shared" si="6"/>
        <v>1</v>
      </c>
      <c r="L31" s="10">
        <v>0.5</v>
      </c>
      <c r="M31" s="11">
        <f t="shared" si="7"/>
        <v>0.4710144928</v>
      </c>
      <c r="N31" s="12">
        <v>0.0</v>
      </c>
      <c r="O31" s="13">
        <v>1.0</v>
      </c>
      <c r="P31" s="13">
        <v>0.0</v>
      </c>
      <c r="Q31" s="13">
        <v>0.0</v>
      </c>
      <c r="R31" s="13">
        <v>0.0</v>
      </c>
      <c r="S31" s="14">
        <f t="shared" si="8"/>
        <v>3.119512195</v>
      </c>
    </row>
    <row r="32">
      <c r="A32" s="2" t="s">
        <v>62</v>
      </c>
      <c r="B32" s="5" t="s">
        <v>63</v>
      </c>
      <c r="C32" s="6">
        <v>20.0</v>
      </c>
      <c r="D32" s="6">
        <v>850.0</v>
      </c>
      <c r="E32" s="6">
        <v>40.0</v>
      </c>
      <c r="F32" s="7">
        <f t="shared" si="1"/>
        <v>566.6666667</v>
      </c>
      <c r="G32" s="8">
        <f t="shared" si="2"/>
        <v>5.95799458</v>
      </c>
      <c r="H32" s="9">
        <f t="shared" si="3"/>
        <v>1</v>
      </c>
      <c r="I32" s="9">
        <f t="shared" si="4"/>
        <v>0.72899729</v>
      </c>
      <c r="J32" s="9">
        <f t="shared" si="5"/>
        <v>0.5</v>
      </c>
      <c r="K32" s="9">
        <f t="shared" si="6"/>
        <v>0</v>
      </c>
      <c r="L32" s="10">
        <v>-1.0</v>
      </c>
      <c r="M32" s="11">
        <f t="shared" si="7"/>
        <v>-0.7647058824</v>
      </c>
      <c r="N32" s="12">
        <v>0.0</v>
      </c>
      <c r="O32" s="13">
        <v>1.0</v>
      </c>
      <c r="P32" s="13">
        <v>1.0</v>
      </c>
      <c r="Q32" s="13">
        <v>0.0</v>
      </c>
      <c r="R32" s="13">
        <v>0.0</v>
      </c>
      <c r="S32" s="14">
        <f t="shared" si="8"/>
        <v>3.45799458</v>
      </c>
    </row>
    <row r="33">
      <c r="A33" s="2" t="s">
        <v>59</v>
      </c>
      <c r="B33" s="5" t="s">
        <v>64</v>
      </c>
      <c r="C33" s="6">
        <v>40.0</v>
      </c>
      <c r="D33" s="6">
        <v>650.0</v>
      </c>
      <c r="E33" s="6">
        <v>44.0</v>
      </c>
      <c r="F33" s="7">
        <f t="shared" si="1"/>
        <v>476.6666667</v>
      </c>
      <c r="G33" s="8">
        <f t="shared" si="2"/>
        <v>3.094579946</v>
      </c>
      <c r="H33" s="9">
        <f t="shared" si="3"/>
        <v>0</v>
      </c>
      <c r="I33" s="9">
        <f t="shared" si="4"/>
        <v>-0.0027100271</v>
      </c>
      <c r="J33" s="9">
        <f t="shared" si="5"/>
        <v>0.75</v>
      </c>
      <c r="K33" s="9">
        <f t="shared" si="6"/>
        <v>1.1</v>
      </c>
      <c r="L33" s="10">
        <v>0.0</v>
      </c>
      <c r="M33" s="11">
        <f t="shared" si="7"/>
        <v>0</v>
      </c>
      <c r="N33" s="12">
        <v>0.0</v>
      </c>
      <c r="O33" s="12">
        <v>0.0</v>
      </c>
      <c r="P33" s="13">
        <v>1.0</v>
      </c>
      <c r="Q33" s="13">
        <v>0.0</v>
      </c>
      <c r="R33" s="13">
        <v>0.0</v>
      </c>
      <c r="S33" s="14">
        <f t="shared" si="8"/>
        <v>2.094579946</v>
      </c>
    </row>
    <row r="34">
      <c r="A34" s="2" t="s">
        <v>49</v>
      </c>
      <c r="B34" s="2" t="s">
        <v>65</v>
      </c>
      <c r="C34" s="6">
        <v>150.0</v>
      </c>
      <c r="D34" s="6">
        <v>720.0</v>
      </c>
      <c r="E34" s="6">
        <v>41.0</v>
      </c>
      <c r="F34" s="7">
        <f t="shared" si="1"/>
        <v>492</v>
      </c>
      <c r="G34" s="8">
        <f t="shared" si="2"/>
        <v>5.043902439</v>
      </c>
      <c r="H34" s="9">
        <f t="shared" si="3"/>
        <v>0.35</v>
      </c>
      <c r="I34" s="9">
        <f t="shared" si="4"/>
        <v>0.1219512195</v>
      </c>
      <c r="J34" s="9">
        <f t="shared" si="5"/>
        <v>0.5625</v>
      </c>
      <c r="K34" s="9">
        <f t="shared" si="6"/>
        <v>2.2</v>
      </c>
      <c r="L34" s="10">
        <v>-1.0</v>
      </c>
      <c r="M34" s="11">
        <f t="shared" si="7"/>
        <v>-0.9027777778</v>
      </c>
      <c r="N34" s="13">
        <v>1.0</v>
      </c>
      <c r="O34" s="12">
        <v>0.0</v>
      </c>
      <c r="P34" s="13">
        <v>1.0</v>
      </c>
      <c r="Q34" s="13">
        <v>1.0</v>
      </c>
      <c r="R34" s="13">
        <v>0.0</v>
      </c>
      <c r="S34" s="14">
        <f t="shared" si="8"/>
        <v>3.043902439</v>
      </c>
    </row>
    <row r="35">
      <c r="A35" s="2" t="s">
        <v>44</v>
      </c>
      <c r="B35" s="5" t="s">
        <v>66</v>
      </c>
      <c r="C35" s="6">
        <v>60.0</v>
      </c>
      <c r="D35" s="6">
        <v>650.0</v>
      </c>
      <c r="E35" s="6">
        <v>48.0</v>
      </c>
      <c r="F35" s="7">
        <f t="shared" si="1"/>
        <v>520</v>
      </c>
      <c r="G35" s="8">
        <f t="shared" si="2"/>
        <v>3.899186992</v>
      </c>
      <c r="H35" s="9">
        <f t="shared" si="3"/>
        <v>0</v>
      </c>
      <c r="I35" s="9">
        <f t="shared" si="4"/>
        <v>0.3495934959</v>
      </c>
      <c r="J35" s="9">
        <f t="shared" si="5"/>
        <v>1</v>
      </c>
      <c r="K35" s="9">
        <f t="shared" si="6"/>
        <v>1.3</v>
      </c>
      <c r="L35" s="10">
        <v>-0.5</v>
      </c>
      <c r="M35" s="11">
        <f t="shared" si="7"/>
        <v>-0.5</v>
      </c>
      <c r="N35" s="12">
        <v>0.0</v>
      </c>
      <c r="O35" s="12">
        <v>0.0</v>
      </c>
      <c r="P35" s="13">
        <v>1.0</v>
      </c>
      <c r="Q35" s="13">
        <v>1.0</v>
      </c>
      <c r="R35" s="13">
        <v>0.0</v>
      </c>
      <c r="S35" s="14">
        <f t="shared" si="8"/>
        <v>2.399186992</v>
      </c>
    </row>
    <row r="36">
      <c r="A36" s="2" t="s">
        <v>67</v>
      </c>
      <c r="B36" s="5" t="s">
        <v>68</v>
      </c>
      <c r="C36" s="6">
        <v>100.0</v>
      </c>
      <c r="D36" s="6">
        <v>680.0</v>
      </c>
      <c r="E36" s="6">
        <v>46.0</v>
      </c>
      <c r="F36" s="7">
        <f t="shared" si="1"/>
        <v>521.3333333</v>
      </c>
      <c r="G36" s="8">
        <f t="shared" si="2"/>
        <v>4.620867209</v>
      </c>
      <c r="H36" s="9">
        <f t="shared" si="3"/>
        <v>0.15</v>
      </c>
      <c r="I36" s="9">
        <f t="shared" si="4"/>
        <v>0.3604336043</v>
      </c>
      <c r="J36" s="9">
        <f t="shared" si="5"/>
        <v>0.875</v>
      </c>
      <c r="K36" s="9">
        <f t="shared" si="6"/>
        <v>1.7</v>
      </c>
      <c r="L36" s="10">
        <v>-1.0</v>
      </c>
      <c r="M36" s="11">
        <f t="shared" si="7"/>
        <v>-0.9558823529</v>
      </c>
      <c r="N36" s="12">
        <v>0.0</v>
      </c>
      <c r="O36" s="12">
        <v>0.0</v>
      </c>
      <c r="P36" s="13">
        <v>1.0</v>
      </c>
      <c r="Q36" s="13">
        <v>1.0</v>
      </c>
      <c r="R36" s="13">
        <v>0.0</v>
      </c>
      <c r="S36" s="14">
        <f t="shared" si="8"/>
        <v>2.620867209</v>
      </c>
    </row>
    <row r="37">
      <c r="A37" s="2" t="s">
        <v>69</v>
      </c>
      <c r="B37" s="5" t="s">
        <v>70</v>
      </c>
      <c r="C37" s="6">
        <v>20.0</v>
      </c>
      <c r="D37" s="6">
        <v>980.0</v>
      </c>
      <c r="E37" s="6">
        <v>33.0</v>
      </c>
      <c r="F37" s="7">
        <f t="shared" si="1"/>
        <v>539</v>
      </c>
      <c r="G37" s="8">
        <f t="shared" si="2"/>
        <v>3.508130081</v>
      </c>
      <c r="H37" s="9">
        <f t="shared" si="3"/>
        <v>1.25</v>
      </c>
      <c r="I37" s="9">
        <f t="shared" si="4"/>
        <v>0.5040650407</v>
      </c>
      <c r="J37" s="9">
        <f t="shared" si="5"/>
        <v>0.0625</v>
      </c>
      <c r="K37" s="9">
        <f t="shared" si="6"/>
        <v>0</v>
      </c>
      <c r="L37" s="10">
        <v>-1.0</v>
      </c>
      <c r="M37" s="11">
        <f t="shared" si="7"/>
        <v>-0.6632653061</v>
      </c>
      <c r="N37" s="12">
        <v>0.0</v>
      </c>
      <c r="O37" s="12">
        <v>0.0</v>
      </c>
      <c r="P37" s="13">
        <v>0.0</v>
      </c>
      <c r="Q37" s="13">
        <v>0.0</v>
      </c>
      <c r="R37" s="16">
        <v>-1.0</v>
      </c>
      <c r="S37" s="14">
        <f t="shared" si="8"/>
        <v>1.508130081</v>
      </c>
    </row>
    <row r="38">
      <c r="A38" s="2" t="s">
        <v>71</v>
      </c>
      <c r="B38" s="5" t="s">
        <v>72</v>
      </c>
      <c r="C38" s="6">
        <v>20.0</v>
      </c>
      <c r="D38" s="6">
        <v>585.0</v>
      </c>
      <c r="E38" s="6">
        <v>40.0</v>
      </c>
      <c r="F38" s="7">
        <f t="shared" si="1"/>
        <v>390</v>
      </c>
      <c r="G38" s="8">
        <f t="shared" si="2"/>
        <v>0.4353658537</v>
      </c>
      <c r="H38" s="9">
        <f t="shared" si="3"/>
        <v>-0.325</v>
      </c>
      <c r="I38" s="9">
        <f t="shared" si="4"/>
        <v>-0.7073170732</v>
      </c>
      <c r="J38" s="9">
        <f t="shared" si="5"/>
        <v>0.5</v>
      </c>
      <c r="K38" s="9">
        <f t="shared" si="6"/>
        <v>0</v>
      </c>
      <c r="L38" s="10">
        <v>0.5</v>
      </c>
      <c r="M38" s="11">
        <f t="shared" si="7"/>
        <v>0.5555555556</v>
      </c>
      <c r="N38" s="12">
        <v>0.0</v>
      </c>
      <c r="O38" s="13">
        <v>1.0</v>
      </c>
      <c r="P38" s="13">
        <v>1.0</v>
      </c>
      <c r="Q38" s="13">
        <v>0.0</v>
      </c>
      <c r="R38" s="13">
        <v>0.0</v>
      </c>
      <c r="S38" s="14">
        <f t="shared" si="8"/>
        <v>-0.5646341463</v>
      </c>
    </row>
    <row r="39">
      <c r="C39" s="17"/>
    </row>
    <row r="40">
      <c r="C40" s="17" t="s">
        <v>73</v>
      </c>
    </row>
    <row r="41">
      <c r="C41" s="17" t="s">
        <v>74</v>
      </c>
    </row>
    <row r="42">
      <c r="C42" s="17" t="s">
        <v>75</v>
      </c>
    </row>
    <row r="44">
      <c r="C44" s="18" t="s">
        <v>76</v>
      </c>
    </row>
    <row r="46">
      <c r="C46" s="17" t="s">
        <v>77</v>
      </c>
    </row>
  </sheetData>
  <conditionalFormatting sqref="Q4:R34 R36:R38 Q38">
    <cfRule type="cellIs" dxfId="0" priority="1" operator="equal">
      <formula>0</formula>
    </cfRule>
  </conditionalFormatting>
  <conditionalFormatting sqref="H4:H38">
    <cfRule type="colorScale" priority="2">
      <colorScale>
        <cfvo type="min"/>
        <cfvo type="max"/>
        <color rgb="FFFFC7CE"/>
        <color rgb="FFC5FF9A"/>
      </colorScale>
    </cfRule>
  </conditionalFormatting>
  <conditionalFormatting sqref="I4:I38">
    <cfRule type="colorScale" priority="3">
      <colorScale>
        <cfvo type="min"/>
        <cfvo type="max"/>
        <color rgb="FFFFC7CE"/>
        <color rgb="FFC5FF9A"/>
      </colorScale>
    </cfRule>
  </conditionalFormatting>
  <conditionalFormatting sqref="J4:J34 J38">
    <cfRule type="colorScale" priority="4">
      <colorScale>
        <cfvo type="min"/>
        <cfvo type="max"/>
        <color rgb="FFFFC7CE"/>
        <color rgb="FFC5FF9A"/>
      </colorScale>
    </cfRule>
  </conditionalFormatting>
  <conditionalFormatting sqref="K4:K38">
    <cfRule type="colorScale" priority="5">
      <colorScale>
        <cfvo type="min"/>
        <cfvo type="max"/>
        <color rgb="FFFFC7CE"/>
        <color rgb="FFC5FF9A"/>
      </colorScale>
    </cfRule>
  </conditionalFormatting>
  <conditionalFormatting sqref="Q4:Q34 Q38">
    <cfRule type="cellIs" dxfId="1" priority="6" operator="equal">
      <formula>1</formula>
    </cfRule>
  </conditionalFormatting>
  <conditionalFormatting sqref="L4:L38 M4:M34 M38">
    <cfRule type="colorScale" priority="7">
      <colorScale>
        <cfvo type="min"/>
        <cfvo type="max"/>
        <color rgb="FFFFC7CE"/>
        <color rgb="FFC5FF9A"/>
      </colorScale>
    </cfRule>
  </conditionalFormatting>
  <conditionalFormatting sqref="O4:O38">
    <cfRule type="cellIs" dxfId="2" priority="8" operator="equal">
      <formula>0</formula>
    </cfRule>
  </conditionalFormatting>
  <conditionalFormatting sqref="O4:O38">
    <cfRule type="cellIs" dxfId="0" priority="9" operator="equal">
      <formula>1</formula>
    </cfRule>
  </conditionalFormatting>
  <conditionalFormatting sqref="G4:G38">
    <cfRule type="colorScale" priority="10">
      <colorScale>
        <cfvo type="min"/>
        <cfvo type="max"/>
        <color rgb="FFFFC7CE"/>
        <color rgb="FFC5FF9A"/>
      </colorScale>
    </cfRule>
  </conditionalFormatting>
  <conditionalFormatting sqref="S4:S38">
    <cfRule type="colorScale" priority="11">
      <colorScale>
        <cfvo type="min"/>
        <cfvo type="max"/>
        <color rgb="FFFFC7CE"/>
        <color rgb="FFC5FF9A"/>
      </colorScale>
    </cfRule>
  </conditionalFormatting>
  <conditionalFormatting sqref="P4:P38">
    <cfRule type="cellIs" dxfId="0" priority="12" operator="equal">
      <formula>1</formula>
    </cfRule>
  </conditionalFormatting>
  <conditionalFormatting sqref="P4:P38">
    <cfRule type="cellIs" dxfId="2" priority="13" operator="equal">
      <formula>0</formula>
    </cfRule>
  </conditionalFormatting>
  <hyperlinks>
    <hyperlink r:id="rId1" ref="C4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3.5"/>
    <col customWidth="1" min="3" max="4" width="9.38"/>
    <col customWidth="1" min="5" max="5" width="8.5"/>
    <col customWidth="1" min="6" max="6" width="7.63"/>
    <col customWidth="1" min="7" max="7" width="6.88"/>
    <col customWidth="1" min="8" max="8" width="7.0"/>
    <col customWidth="1" min="9" max="9" width="9.88"/>
    <col customWidth="1" min="10" max="10" width="7.63"/>
    <col customWidth="1" min="11" max="11" width="6.88"/>
    <col customWidth="1" hidden="1" min="12" max="12" width="9.0"/>
    <col customWidth="1" min="13" max="13" width="8.63"/>
    <col customWidth="1" min="14" max="14" width="7.38"/>
    <col customWidth="1" min="15" max="15" width="7.5"/>
    <col customWidth="1" hidden="1" min="16" max="16" width="10.38"/>
    <col customWidth="1" min="17" max="18" width="10.88"/>
    <col customWidth="1" min="19" max="20" width="9.0"/>
  </cols>
  <sheetData>
    <row r="1">
      <c r="A1" s="1"/>
      <c r="B1" s="1"/>
      <c r="C1" s="2"/>
      <c r="D1" s="2"/>
      <c r="E1" s="2"/>
      <c r="F1" s="2"/>
      <c r="G1" s="2"/>
      <c r="H1" s="2"/>
      <c r="I1" s="2" t="s">
        <v>0</v>
      </c>
      <c r="J1" s="3">
        <v>2.0</v>
      </c>
      <c r="K1" s="3">
        <v>2.0</v>
      </c>
      <c r="L1" s="2">
        <v>0.0</v>
      </c>
      <c r="M1" s="3">
        <v>1.0</v>
      </c>
      <c r="N1" s="3">
        <v>1.0</v>
      </c>
      <c r="O1" s="3">
        <v>1.0</v>
      </c>
      <c r="P1" s="3"/>
      <c r="Q1" s="3">
        <v>1.0</v>
      </c>
      <c r="R1" s="3">
        <v>1.0</v>
      </c>
      <c r="S1" s="3">
        <v>0.1</v>
      </c>
      <c r="T1" s="2"/>
      <c r="U1" s="2"/>
    </row>
    <row r="2">
      <c r="A2" s="1"/>
      <c r="B2" s="1"/>
      <c r="C2" s="2" t="s">
        <v>2</v>
      </c>
      <c r="D2" s="2" t="s">
        <v>3</v>
      </c>
      <c r="E2" s="2" t="s">
        <v>4</v>
      </c>
      <c r="F2" s="2" t="s">
        <v>5</v>
      </c>
      <c r="G2" s="2" t="s">
        <v>78</v>
      </c>
      <c r="H2" s="2" t="s">
        <v>79</v>
      </c>
      <c r="I2" s="3" t="s">
        <v>6</v>
      </c>
      <c r="J2" s="3" t="s">
        <v>3</v>
      </c>
      <c r="K2" s="3" t="s">
        <v>5</v>
      </c>
      <c r="L2" s="2" t="s">
        <v>4</v>
      </c>
      <c r="M2" s="3" t="s">
        <v>2</v>
      </c>
      <c r="N2" s="3" t="s">
        <v>78</v>
      </c>
      <c r="O2" s="3" t="s">
        <v>79</v>
      </c>
      <c r="P2" s="3" t="s">
        <v>9</v>
      </c>
      <c r="Q2" s="3" t="s">
        <v>10</v>
      </c>
      <c r="R2" s="3" t="s">
        <v>11</v>
      </c>
      <c r="S2" s="3" t="s">
        <v>12</v>
      </c>
      <c r="T2" s="2" t="s">
        <v>13</v>
      </c>
      <c r="U2" s="2" t="s">
        <v>14</v>
      </c>
    </row>
    <row r="3">
      <c r="A3" s="2" t="s">
        <v>15</v>
      </c>
      <c r="B3" s="5" t="s">
        <v>16</v>
      </c>
      <c r="C3" s="6">
        <v>30.0</v>
      </c>
      <c r="D3" s="6">
        <v>850.0</v>
      </c>
      <c r="E3" s="6">
        <v>45.0</v>
      </c>
      <c r="F3" s="7">
        <f t="shared" ref="F3:F33" si="1">D3*E3/60</f>
        <v>637.5</v>
      </c>
      <c r="G3" s="19">
        <v>76.0</v>
      </c>
      <c r="H3" s="19">
        <v>35.0</v>
      </c>
      <c r="I3" s="8">
        <f t="shared" ref="I3:I33" si="2">J3*J$1 + K3*K$1 + L3*L$1 + M3*M$1 + N3*N$1 + O3*O$1 + Q3*Q$1  + R3*R$1 +  S3*S$1</f>
        <v>8.994371482</v>
      </c>
      <c r="J3" s="9">
        <f t="shared" ref="J3:J33" si="3">(D3-650)/(850-650)</f>
        <v>1</v>
      </c>
      <c r="K3" s="9">
        <f t="shared" ref="K3:K33" si="4">(F3-477)/(600-477)</f>
        <v>1.304878049</v>
      </c>
      <c r="L3" s="9">
        <f t="shared" ref="L3:L33" si="5">(E3-32)/(48-32)</f>
        <v>0.8125</v>
      </c>
      <c r="M3" s="9">
        <f t="shared" ref="M3:M33" si="6">(min(C3,30)-20)/10 + max(C3-30,0) * 0.01</f>
        <v>1</v>
      </c>
      <c r="N3" s="10">
        <f t="shared" ref="N3:N33" si="7">-(G3-164)/(164-76)</f>
        <v>1</v>
      </c>
      <c r="O3" s="11">
        <f t="shared" ref="O3:O33" si="8">-(H3-45)/(45-19)</f>
        <v>0.3846153846</v>
      </c>
      <c r="P3" s="12">
        <v>0.0</v>
      </c>
      <c r="Q3" s="13">
        <v>1.0</v>
      </c>
      <c r="R3" s="13">
        <v>1.0</v>
      </c>
      <c r="S3" s="13">
        <v>0.0</v>
      </c>
      <c r="T3" s="13">
        <v>0.0</v>
      </c>
      <c r="U3" s="14">
        <f t="shared" ref="U3:U33" si="9">J3*2 + K3*2 + sum(M3,O3,N3,T3,R3,S3)</f>
        <v>7.994371482</v>
      </c>
    </row>
    <row r="4">
      <c r="A4" s="2" t="s">
        <v>17</v>
      </c>
      <c r="B4" s="5" t="s">
        <v>18</v>
      </c>
      <c r="C4" s="6">
        <v>25.0</v>
      </c>
      <c r="D4" s="6">
        <v>980.0</v>
      </c>
      <c r="E4" s="6">
        <v>37.0</v>
      </c>
      <c r="F4" s="7">
        <f t="shared" si="1"/>
        <v>604.3333333</v>
      </c>
      <c r="G4" s="19">
        <v>151.0</v>
      </c>
      <c r="H4" s="19">
        <v>19.0</v>
      </c>
      <c r="I4" s="8">
        <f t="shared" si="2"/>
        <v>8.018187977</v>
      </c>
      <c r="J4" s="9">
        <f t="shared" si="3"/>
        <v>1.65</v>
      </c>
      <c r="K4" s="9">
        <f t="shared" si="4"/>
        <v>1.035230352</v>
      </c>
      <c r="L4" s="9">
        <f t="shared" si="5"/>
        <v>0.3125</v>
      </c>
      <c r="M4" s="9">
        <f t="shared" si="6"/>
        <v>0.5</v>
      </c>
      <c r="N4" s="10">
        <f t="shared" si="7"/>
        <v>0.1477272727</v>
      </c>
      <c r="O4" s="11">
        <f t="shared" si="8"/>
        <v>1</v>
      </c>
      <c r="P4" s="12">
        <v>0.0</v>
      </c>
      <c r="Q4" s="12">
        <v>0.0</v>
      </c>
      <c r="R4" s="13">
        <v>1.0</v>
      </c>
      <c r="S4" s="2">
        <v>0.0</v>
      </c>
      <c r="T4" s="13">
        <v>0.0</v>
      </c>
      <c r="U4" s="14">
        <f t="shared" si="9"/>
        <v>8.018187977</v>
      </c>
    </row>
    <row r="5">
      <c r="A5" s="2" t="s">
        <v>46</v>
      </c>
      <c r="B5" s="5" t="s">
        <v>80</v>
      </c>
      <c r="C5" s="6">
        <v>25.0</v>
      </c>
      <c r="D5" s="6">
        <v>800.0</v>
      </c>
      <c r="E5" s="6">
        <v>45.0</v>
      </c>
      <c r="F5" s="7">
        <f t="shared" si="1"/>
        <v>600</v>
      </c>
      <c r="G5" s="19">
        <v>93.0</v>
      </c>
      <c r="H5" s="19">
        <v>28.0</v>
      </c>
      <c r="I5" s="8">
        <f t="shared" si="2"/>
        <v>7.460664336</v>
      </c>
      <c r="J5" s="9">
        <f t="shared" si="3"/>
        <v>0.75</v>
      </c>
      <c r="K5" s="9">
        <f t="shared" si="4"/>
        <v>1</v>
      </c>
      <c r="L5" s="9">
        <f t="shared" si="5"/>
        <v>0.8125</v>
      </c>
      <c r="M5" s="9">
        <f t="shared" si="6"/>
        <v>0.5</v>
      </c>
      <c r="N5" s="10">
        <f t="shared" si="7"/>
        <v>0.8068181818</v>
      </c>
      <c r="O5" s="11">
        <f t="shared" si="8"/>
        <v>0.6538461538</v>
      </c>
      <c r="P5" s="12">
        <v>0.0</v>
      </c>
      <c r="Q5" s="13">
        <v>1.0</v>
      </c>
      <c r="R5" s="13">
        <v>1.0</v>
      </c>
      <c r="S5" s="13">
        <v>0.0</v>
      </c>
      <c r="T5" s="13">
        <v>0.0</v>
      </c>
      <c r="U5" s="14">
        <f t="shared" si="9"/>
        <v>6.460664336</v>
      </c>
    </row>
    <row r="6">
      <c r="A6" s="2" t="s">
        <v>23</v>
      </c>
      <c r="B6" s="5" t="s">
        <v>24</v>
      </c>
      <c r="C6" s="6">
        <v>50.0</v>
      </c>
      <c r="D6" s="6">
        <v>850.0</v>
      </c>
      <c r="E6" s="6">
        <v>37.0</v>
      </c>
      <c r="F6" s="7">
        <f t="shared" si="1"/>
        <v>524.1666667</v>
      </c>
      <c r="G6" s="19">
        <v>92.0</v>
      </c>
      <c r="H6" s="19">
        <v>30.0</v>
      </c>
      <c r="I6" s="8">
        <f t="shared" si="2"/>
        <v>7.262042564</v>
      </c>
      <c r="J6" s="9">
        <f t="shared" si="3"/>
        <v>1</v>
      </c>
      <c r="K6" s="9">
        <f t="shared" si="4"/>
        <v>0.3834688347</v>
      </c>
      <c r="L6" s="9">
        <f t="shared" si="5"/>
        <v>0.3125</v>
      </c>
      <c r="M6" s="9">
        <f t="shared" si="6"/>
        <v>1.2</v>
      </c>
      <c r="N6" s="10">
        <f t="shared" si="7"/>
        <v>0.8181818182</v>
      </c>
      <c r="O6" s="11">
        <f t="shared" si="8"/>
        <v>0.5769230769</v>
      </c>
      <c r="P6" s="12">
        <v>0.0</v>
      </c>
      <c r="Q6" s="13">
        <v>1.0</v>
      </c>
      <c r="R6" s="13">
        <v>1.0</v>
      </c>
      <c r="S6" s="13">
        <v>-1.0</v>
      </c>
      <c r="T6" s="13">
        <v>0.0</v>
      </c>
      <c r="U6" s="14">
        <f t="shared" si="9"/>
        <v>5.362042564</v>
      </c>
    </row>
    <row r="7">
      <c r="A7" s="2" t="s">
        <v>46</v>
      </c>
      <c r="B7" s="5" t="s">
        <v>47</v>
      </c>
      <c r="C7" s="6">
        <v>30.0</v>
      </c>
      <c r="D7" s="6">
        <v>900.0</v>
      </c>
      <c r="E7" s="6">
        <v>32.0</v>
      </c>
      <c r="F7" s="7">
        <f t="shared" si="1"/>
        <v>480</v>
      </c>
      <c r="G7" s="19">
        <v>127.0</v>
      </c>
      <c r="H7" s="19">
        <v>21.0</v>
      </c>
      <c r="I7" s="8">
        <f t="shared" si="2"/>
        <v>6.892311956</v>
      </c>
      <c r="J7" s="9">
        <f t="shared" si="3"/>
        <v>1.25</v>
      </c>
      <c r="K7" s="9">
        <f t="shared" si="4"/>
        <v>0.0243902439</v>
      </c>
      <c r="L7" s="9">
        <f t="shared" si="5"/>
        <v>0</v>
      </c>
      <c r="M7" s="9">
        <f t="shared" si="6"/>
        <v>1</v>
      </c>
      <c r="N7" s="10">
        <f t="shared" si="7"/>
        <v>0.4204545455</v>
      </c>
      <c r="O7" s="11">
        <f t="shared" si="8"/>
        <v>0.9230769231</v>
      </c>
      <c r="P7" s="13">
        <v>1.0</v>
      </c>
      <c r="Q7" s="13">
        <v>1.0</v>
      </c>
      <c r="R7" s="13">
        <v>1.0</v>
      </c>
      <c r="S7" s="13">
        <v>0.0</v>
      </c>
      <c r="T7" s="12">
        <v>-1.0</v>
      </c>
      <c r="U7" s="14">
        <f t="shared" si="9"/>
        <v>4.892311956</v>
      </c>
    </row>
    <row r="8">
      <c r="A8" s="2" t="s">
        <v>38</v>
      </c>
      <c r="B8" s="5" t="s">
        <v>39</v>
      </c>
      <c r="C8" s="6">
        <v>25.0</v>
      </c>
      <c r="D8" s="6">
        <v>800.0</v>
      </c>
      <c r="E8" s="6">
        <v>42.0</v>
      </c>
      <c r="F8" s="7">
        <f t="shared" si="1"/>
        <v>560</v>
      </c>
      <c r="G8" s="19">
        <v>92.0</v>
      </c>
      <c r="H8" s="20">
        <v>32.0</v>
      </c>
      <c r="I8" s="8">
        <f t="shared" si="2"/>
        <v>6.667775314</v>
      </c>
      <c r="J8" s="9">
        <f t="shared" si="3"/>
        <v>0.75</v>
      </c>
      <c r="K8" s="9">
        <f t="shared" si="4"/>
        <v>0.674796748</v>
      </c>
      <c r="L8" s="9">
        <f t="shared" si="5"/>
        <v>0.625</v>
      </c>
      <c r="M8" s="9">
        <f t="shared" si="6"/>
        <v>0.5</v>
      </c>
      <c r="N8" s="10">
        <f t="shared" si="7"/>
        <v>0.8181818182</v>
      </c>
      <c r="O8" s="11">
        <f t="shared" si="8"/>
        <v>0.5</v>
      </c>
      <c r="P8" s="13">
        <v>1.0</v>
      </c>
      <c r="Q8" s="13">
        <v>1.0</v>
      </c>
      <c r="R8" s="13">
        <v>1.0</v>
      </c>
      <c r="S8" s="13">
        <v>0.0</v>
      </c>
      <c r="T8" s="13">
        <v>0.0</v>
      </c>
      <c r="U8" s="14">
        <f t="shared" si="9"/>
        <v>5.667775314</v>
      </c>
    </row>
    <row r="9">
      <c r="A9" s="2" t="s">
        <v>49</v>
      </c>
      <c r="B9" s="2" t="s">
        <v>65</v>
      </c>
      <c r="C9" s="6">
        <v>150.0</v>
      </c>
      <c r="D9" s="6">
        <v>720.0</v>
      </c>
      <c r="E9" s="6">
        <v>41.0</v>
      </c>
      <c r="F9" s="7">
        <f t="shared" si="1"/>
        <v>492</v>
      </c>
      <c r="G9" s="19">
        <v>91.0</v>
      </c>
      <c r="H9" s="19">
        <v>25.0</v>
      </c>
      <c r="I9" s="8">
        <f t="shared" si="2"/>
        <v>6.642678663</v>
      </c>
      <c r="J9" s="9">
        <f t="shared" si="3"/>
        <v>0.35</v>
      </c>
      <c r="K9" s="9">
        <f t="shared" si="4"/>
        <v>0.1219512195</v>
      </c>
      <c r="L9" s="9">
        <f t="shared" si="5"/>
        <v>0.5625</v>
      </c>
      <c r="M9" s="9">
        <f t="shared" si="6"/>
        <v>2.2</v>
      </c>
      <c r="N9" s="10">
        <f t="shared" si="7"/>
        <v>0.8295454545</v>
      </c>
      <c r="O9" s="11">
        <f t="shared" si="8"/>
        <v>0.7692307692</v>
      </c>
      <c r="P9" s="13">
        <v>1.0</v>
      </c>
      <c r="Q9" s="12">
        <v>1.0</v>
      </c>
      <c r="R9" s="13">
        <v>1.0</v>
      </c>
      <c r="S9" s="13">
        <v>-1.0</v>
      </c>
      <c r="T9" s="13">
        <v>0.0</v>
      </c>
      <c r="U9" s="14">
        <f t="shared" si="9"/>
        <v>4.742678663</v>
      </c>
    </row>
    <row r="10">
      <c r="A10" s="2" t="s">
        <v>19</v>
      </c>
      <c r="B10" s="5" t="s">
        <v>20</v>
      </c>
      <c r="C10" s="6">
        <v>30.0</v>
      </c>
      <c r="D10" s="6">
        <v>750.0</v>
      </c>
      <c r="E10" s="6">
        <v>44.0</v>
      </c>
      <c r="F10" s="7">
        <f t="shared" si="1"/>
        <v>550</v>
      </c>
      <c r="G10" s="19">
        <v>113.0</v>
      </c>
      <c r="H10" s="19">
        <v>23.0</v>
      </c>
      <c r="I10" s="8">
        <f t="shared" si="2"/>
        <v>6.612691171</v>
      </c>
      <c r="J10" s="9">
        <f t="shared" si="3"/>
        <v>0.5</v>
      </c>
      <c r="K10" s="9">
        <f t="shared" si="4"/>
        <v>0.593495935</v>
      </c>
      <c r="L10" s="9">
        <f t="shared" si="5"/>
        <v>0.75</v>
      </c>
      <c r="M10" s="9">
        <f t="shared" si="6"/>
        <v>1</v>
      </c>
      <c r="N10" s="10">
        <f t="shared" si="7"/>
        <v>0.5795454545</v>
      </c>
      <c r="O10" s="11">
        <f t="shared" si="8"/>
        <v>0.8461538462</v>
      </c>
      <c r="P10" s="12">
        <v>0.0</v>
      </c>
      <c r="Q10" s="13">
        <v>1.0</v>
      </c>
      <c r="R10" s="13">
        <v>1.0</v>
      </c>
      <c r="S10" s="13">
        <v>0.0</v>
      </c>
      <c r="T10" s="13">
        <v>0.0</v>
      </c>
      <c r="U10" s="14">
        <f t="shared" si="9"/>
        <v>5.612691171</v>
      </c>
    </row>
    <row r="11">
      <c r="A11" s="2" t="s">
        <v>29</v>
      </c>
      <c r="B11" s="5" t="s">
        <v>24</v>
      </c>
      <c r="C11" s="6">
        <v>50.0</v>
      </c>
      <c r="D11" s="6">
        <v>850.0</v>
      </c>
      <c r="E11" s="6">
        <v>37.0</v>
      </c>
      <c r="F11" s="7">
        <f t="shared" si="1"/>
        <v>524.1666667</v>
      </c>
      <c r="G11" s="19">
        <v>93.0</v>
      </c>
      <c r="H11" s="19">
        <v>28.0</v>
      </c>
      <c r="I11" s="8">
        <f t="shared" si="2"/>
        <v>6.327602005</v>
      </c>
      <c r="J11" s="9">
        <f t="shared" si="3"/>
        <v>1</v>
      </c>
      <c r="K11" s="9">
        <f t="shared" si="4"/>
        <v>0.3834688347</v>
      </c>
      <c r="L11" s="9">
        <f t="shared" si="5"/>
        <v>0.3125</v>
      </c>
      <c r="M11" s="9">
        <f t="shared" si="6"/>
        <v>1.2</v>
      </c>
      <c r="N11" s="10">
        <f t="shared" si="7"/>
        <v>0.8068181818</v>
      </c>
      <c r="O11" s="11">
        <f t="shared" si="8"/>
        <v>0.6538461538</v>
      </c>
      <c r="P11" s="12">
        <v>0.0</v>
      </c>
      <c r="Q11" s="13">
        <v>1.0</v>
      </c>
      <c r="R11" s="12">
        <v>0.0</v>
      </c>
      <c r="S11" s="13">
        <v>-1.0</v>
      </c>
      <c r="T11" s="13">
        <v>0.0</v>
      </c>
      <c r="U11" s="14">
        <f t="shared" si="9"/>
        <v>4.427602005</v>
      </c>
    </row>
    <row r="12">
      <c r="A12" s="2" t="s">
        <v>62</v>
      </c>
      <c r="B12" s="5" t="s">
        <v>81</v>
      </c>
      <c r="C12" s="6">
        <v>20.0</v>
      </c>
      <c r="D12" s="6">
        <v>850.0</v>
      </c>
      <c r="E12" s="6">
        <v>40.0</v>
      </c>
      <c r="F12" s="7">
        <f t="shared" si="1"/>
        <v>566.6666667</v>
      </c>
      <c r="G12" s="19">
        <v>94.0</v>
      </c>
      <c r="H12" s="20">
        <v>45.0</v>
      </c>
      <c r="I12" s="8">
        <f t="shared" si="2"/>
        <v>6.253449125</v>
      </c>
      <c r="J12" s="9">
        <f t="shared" si="3"/>
        <v>1</v>
      </c>
      <c r="K12" s="9">
        <f t="shared" si="4"/>
        <v>0.72899729</v>
      </c>
      <c r="L12" s="9">
        <f t="shared" si="5"/>
        <v>0.5</v>
      </c>
      <c r="M12" s="9">
        <f t="shared" si="6"/>
        <v>0</v>
      </c>
      <c r="N12" s="10">
        <f t="shared" si="7"/>
        <v>0.7954545455</v>
      </c>
      <c r="O12" s="11">
        <f t="shared" si="8"/>
        <v>0</v>
      </c>
      <c r="P12" s="12">
        <v>0.0</v>
      </c>
      <c r="Q12" s="13">
        <v>1.0</v>
      </c>
      <c r="R12" s="13">
        <v>1.0</v>
      </c>
      <c r="S12" s="13">
        <v>0.0</v>
      </c>
      <c r="T12" s="13">
        <v>0.0</v>
      </c>
      <c r="U12" s="14">
        <f t="shared" si="9"/>
        <v>5.253449125</v>
      </c>
    </row>
    <row r="13">
      <c r="A13" s="2" t="s">
        <v>40</v>
      </c>
      <c r="B13" s="5" t="s">
        <v>82</v>
      </c>
      <c r="C13" s="6">
        <v>50.0</v>
      </c>
      <c r="D13" s="6">
        <v>800.0</v>
      </c>
      <c r="E13" s="6">
        <v>34.0</v>
      </c>
      <c r="F13" s="7">
        <f t="shared" si="1"/>
        <v>453.3333333</v>
      </c>
      <c r="G13" s="19">
        <v>85.0</v>
      </c>
      <c r="H13" s="19">
        <v>21.0</v>
      </c>
      <c r="I13" s="8">
        <f t="shared" si="2"/>
        <v>6.135980348</v>
      </c>
      <c r="J13" s="9">
        <f t="shared" si="3"/>
        <v>0.75</v>
      </c>
      <c r="K13" s="9">
        <f t="shared" si="4"/>
        <v>-0.1924119241</v>
      </c>
      <c r="L13" s="9">
        <f t="shared" si="5"/>
        <v>0.125</v>
      </c>
      <c r="M13" s="9">
        <f t="shared" si="6"/>
        <v>1.2</v>
      </c>
      <c r="N13" s="10">
        <f t="shared" si="7"/>
        <v>0.8977272727</v>
      </c>
      <c r="O13" s="11">
        <f t="shared" si="8"/>
        <v>0.9230769231</v>
      </c>
      <c r="P13" s="13">
        <v>1.0</v>
      </c>
      <c r="Q13" s="13">
        <v>1.0</v>
      </c>
      <c r="R13" s="13">
        <v>1.0</v>
      </c>
      <c r="S13" s="12">
        <v>0.0</v>
      </c>
      <c r="T13" s="12">
        <v>-1.0</v>
      </c>
      <c r="U13" s="14">
        <f t="shared" si="9"/>
        <v>4.135980348</v>
      </c>
    </row>
    <row r="14">
      <c r="A14" s="2" t="s">
        <v>36</v>
      </c>
      <c r="B14" s="5" t="s">
        <v>37</v>
      </c>
      <c r="C14" s="6">
        <v>30.0</v>
      </c>
      <c r="D14" s="6">
        <v>690.0</v>
      </c>
      <c r="E14" s="6">
        <v>47.0</v>
      </c>
      <c r="F14" s="7">
        <f t="shared" si="1"/>
        <v>540.5</v>
      </c>
      <c r="G14" s="19">
        <v>97.0</v>
      </c>
      <c r="H14" s="19">
        <v>24.0</v>
      </c>
      <c r="I14" s="8">
        <f t="shared" si="2"/>
        <v>6.001576269</v>
      </c>
      <c r="J14" s="9">
        <f t="shared" si="3"/>
        <v>0.2</v>
      </c>
      <c r="K14" s="9">
        <f t="shared" si="4"/>
        <v>0.5162601626</v>
      </c>
      <c r="L14" s="9">
        <f t="shared" si="5"/>
        <v>0.9375</v>
      </c>
      <c r="M14" s="9">
        <f t="shared" si="6"/>
        <v>1</v>
      </c>
      <c r="N14" s="10">
        <f t="shared" si="7"/>
        <v>0.7613636364</v>
      </c>
      <c r="O14" s="11">
        <f t="shared" si="8"/>
        <v>0.8076923077</v>
      </c>
      <c r="P14" s="12">
        <v>0.0</v>
      </c>
      <c r="Q14" s="13">
        <v>1.0</v>
      </c>
      <c r="R14" s="13">
        <v>1.0</v>
      </c>
      <c r="S14" s="13">
        <v>0.0</v>
      </c>
      <c r="T14" s="13">
        <v>0.0</v>
      </c>
      <c r="U14" s="14">
        <f t="shared" si="9"/>
        <v>5.001576269</v>
      </c>
    </row>
    <row r="15">
      <c r="A15" s="2" t="s">
        <v>52</v>
      </c>
      <c r="B15" s="5" t="s">
        <v>53</v>
      </c>
      <c r="C15" s="6">
        <v>30.0</v>
      </c>
      <c r="D15" s="6">
        <v>837.0</v>
      </c>
      <c r="E15" s="6">
        <v>40.0</v>
      </c>
      <c r="F15" s="7">
        <f t="shared" si="1"/>
        <v>558</v>
      </c>
      <c r="G15" s="19">
        <v>153.0</v>
      </c>
      <c r="H15" s="19">
        <v>29.0</v>
      </c>
      <c r="I15" s="8">
        <f t="shared" si="2"/>
        <v>5.927457786</v>
      </c>
      <c r="J15" s="9">
        <f t="shared" si="3"/>
        <v>0.935</v>
      </c>
      <c r="K15" s="9">
        <f t="shared" si="4"/>
        <v>0.6585365854</v>
      </c>
      <c r="L15" s="9">
        <f t="shared" si="5"/>
        <v>0.5</v>
      </c>
      <c r="M15" s="9">
        <f t="shared" si="6"/>
        <v>1</v>
      </c>
      <c r="N15" s="10">
        <f t="shared" si="7"/>
        <v>0.125</v>
      </c>
      <c r="O15" s="11">
        <f t="shared" si="8"/>
        <v>0.6153846154</v>
      </c>
      <c r="P15" s="12">
        <v>0.0</v>
      </c>
      <c r="Q15" s="12">
        <v>0.0</v>
      </c>
      <c r="R15" s="13">
        <v>1.0</v>
      </c>
      <c r="S15" s="13">
        <v>0.0</v>
      </c>
      <c r="T15" s="13">
        <v>0.0</v>
      </c>
      <c r="U15" s="14">
        <f t="shared" si="9"/>
        <v>5.927457786</v>
      </c>
    </row>
    <row r="16">
      <c r="A16" s="2" t="s">
        <v>31</v>
      </c>
      <c r="B16" s="5" t="s">
        <v>32</v>
      </c>
      <c r="C16" s="6">
        <v>30.0</v>
      </c>
      <c r="D16" s="6">
        <v>780.0</v>
      </c>
      <c r="E16" s="6">
        <v>38.0</v>
      </c>
      <c r="F16" s="7">
        <f t="shared" si="1"/>
        <v>494</v>
      </c>
      <c r="G16" s="19">
        <v>90.0</v>
      </c>
      <c r="H16" s="19">
        <v>32.0</v>
      </c>
      <c r="I16" s="8">
        <f t="shared" si="2"/>
        <v>5.917331855</v>
      </c>
      <c r="J16" s="9">
        <f t="shared" si="3"/>
        <v>0.65</v>
      </c>
      <c r="K16" s="9">
        <f t="shared" si="4"/>
        <v>0.1382113821</v>
      </c>
      <c r="L16" s="9">
        <f t="shared" si="5"/>
        <v>0.375</v>
      </c>
      <c r="M16" s="9">
        <f t="shared" si="6"/>
        <v>1</v>
      </c>
      <c r="N16" s="10">
        <f t="shared" si="7"/>
        <v>0.8409090909</v>
      </c>
      <c r="O16" s="11">
        <f t="shared" si="8"/>
        <v>0.5</v>
      </c>
      <c r="P16" s="13">
        <v>0.0</v>
      </c>
      <c r="Q16" s="13">
        <v>1.0</v>
      </c>
      <c r="R16" s="13">
        <v>1.0</v>
      </c>
      <c r="S16" s="13">
        <v>0.0</v>
      </c>
      <c r="T16" s="13">
        <v>0.0</v>
      </c>
      <c r="U16" s="14">
        <f t="shared" si="9"/>
        <v>4.917331855</v>
      </c>
    </row>
    <row r="17">
      <c r="A17" s="2" t="s">
        <v>42</v>
      </c>
      <c r="B17" s="5" t="s">
        <v>43</v>
      </c>
      <c r="C17" s="6">
        <v>50.0</v>
      </c>
      <c r="D17" s="6">
        <v>700.0</v>
      </c>
      <c r="E17" s="6">
        <v>44.0</v>
      </c>
      <c r="F17" s="7">
        <f t="shared" si="1"/>
        <v>513.3333333</v>
      </c>
      <c r="G17" s="19">
        <v>100.0</v>
      </c>
      <c r="H17" s="19">
        <v>26.0</v>
      </c>
      <c r="I17" s="8">
        <f t="shared" si="2"/>
        <v>5.748827866</v>
      </c>
      <c r="J17" s="9">
        <f t="shared" si="3"/>
        <v>0.25</v>
      </c>
      <c r="K17" s="9">
        <f t="shared" si="4"/>
        <v>0.2953929539</v>
      </c>
      <c r="L17" s="9">
        <f t="shared" si="5"/>
        <v>0.75</v>
      </c>
      <c r="M17" s="9">
        <f t="shared" si="6"/>
        <v>1.2</v>
      </c>
      <c r="N17" s="10">
        <f t="shared" si="7"/>
        <v>0.7272727273</v>
      </c>
      <c r="O17" s="11">
        <f t="shared" si="8"/>
        <v>0.7307692308</v>
      </c>
      <c r="P17" s="12">
        <v>0.0</v>
      </c>
      <c r="Q17" s="13">
        <v>1.0</v>
      </c>
      <c r="R17" s="13">
        <v>1.0</v>
      </c>
      <c r="S17" s="13">
        <v>0.0</v>
      </c>
      <c r="T17" s="13">
        <v>0.0</v>
      </c>
      <c r="U17" s="14">
        <f t="shared" si="9"/>
        <v>4.748827866</v>
      </c>
    </row>
    <row r="18">
      <c r="A18" s="2" t="s">
        <v>29</v>
      </c>
      <c r="B18" s="5" t="s">
        <v>30</v>
      </c>
      <c r="C18" s="6">
        <v>30.0</v>
      </c>
      <c r="D18" s="6">
        <v>690.0</v>
      </c>
      <c r="E18" s="6">
        <v>48.0</v>
      </c>
      <c r="F18" s="7">
        <f t="shared" si="1"/>
        <v>552</v>
      </c>
      <c r="G18" s="19">
        <v>122.0</v>
      </c>
      <c r="H18" s="19">
        <v>35.0</v>
      </c>
      <c r="I18" s="8">
        <f t="shared" si="2"/>
        <v>5.481400307</v>
      </c>
      <c r="J18" s="9">
        <f t="shared" si="3"/>
        <v>0.2</v>
      </c>
      <c r="K18" s="9">
        <f t="shared" si="4"/>
        <v>0.6097560976</v>
      </c>
      <c r="L18" s="9">
        <f t="shared" si="5"/>
        <v>1</v>
      </c>
      <c r="M18" s="9">
        <f t="shared" si="6"/>
        <v>1</v>
      </c>
      <c r="N18" s="10">
        <f t="shared" si="7"/>
        <v>0.4772727273</v>
      </c>
      <c r="O18" s="11">
        <f t="shared" si="8"/>
        <v>0.3846153846</v>
      </c>
      <c r="P18" s="12">
        <v>0.0</v>
      </c>
      <c r="Q18" s="13">
        <v>1.0</v>
      </c>
      <c r="R18" s="13">
        <v>1.0</v>
      </c>
      <c r="S18" s="13">
        <v>0.0</v>
      </c>
      <c r="T18" s="13">
        <v>0.0</v>
      </c>
      <c r="U18" s="14">
        <f t="shared" si="9"/>
        <v>4.481400307</v>
      </c>
    </row>
    <row r="19">
      <c r="A19" s="2" t="s">
        <v>21</v>
      </c>
      <c r="B19" s="5" t="s">
        <v>22</v>
      </c>
      <c r="C19" s="6">
        <v>25.0</v>
      </c>
      <c r="D19" s="6">
        <v>749.0</v>
      </c>
      <c r="E19" s="6">
        <v>41.0</v>
      </c>
      <c r="F19" s="7">
        <f t="shared" si="1"/>
        <v>511.8166667</v>
      </c>
      <c r="G19" s="19">
        <v>94.0</v>
      </c>
      <c r="H19" s="19">
        <v>30.0</v>
      </c>
      <c r="I19" s="8">
        <f t="shared" si="2"/>
        <v>5.428502284</v>
      </c>
      <c r="J19" s="9">
        <f t="shared" si="3"/>
        <v>0.495</v>
      </c>
      <c r="K19" s="9">
        <f t="shared" si="4"/>
        <v>0.2830623306</v>
      </c>
      <c r="L19" s="9">
        <f t="shared" si="5"/>
        <v>0.5625</v>
      </c>
      <c r="M19" s="9">
        <f t="shared" si="6"/>
        <v>0.5</v>
      </c>
      <c r="N19" s="10">
        <f t="shared" si="7"/>
        <v>0.7954545455</v>
      </c>
      <c r="O19" s="11">
        <f t="shared" si="8"/>
        <v>0.5769230769</v>
      </c>
      <c r="P19" s="13">
        <v>1.0</v>
      </c>
      <c r="Q19" s="13">
        <v>1.0</v>
      </c>
      <c r="R19" s="13">
        <v>1.0</v>
      </c>
      <c r="S19" s="13">
        <v>0.0</v>
      </c>
      <c r="T19" s="13">
        <v>0.0</v>
      </c>
      <c r="U19" s="14">
        <f t="shared" si="9"/>
        <v>4.428502284</v>
      </c>
    </row>
    <row r="20">
      <c r="A20" s="2" t="s">
        <v>27</v>
      </c>
      <c r="B20" s="5" t="s">
        <v>83</v>
      </c>
      <c r="C20" s="6">
        <v>30.0</v>
      </c>
      <c r="D20" s="6">
        <v>650.0</v>
      </c>
      <c r="E20" s="6">
        <v>48.0</v>
      </c>
      <c r="F20" s="7">
        <f t="shared" si="1"/>
        <v>520</v>
      </c>
      <c r="G20" s="19">
        <v>107.0</v>
      </c>
      <c r="H20" s="19">
        <v>18.0</v>
      </c>
      <c r="I20" s="8">
        <f t="shared" si="2"/>
        <v>5.385375803</v>
      </c>
      <c r="J20" s="9">
        <f t="shared" si="3"/>
        <v>0</v>
      </c>
      <c r="K20" s="9">
        <f t="shared" si="4"/>
        <v>0.3495934959</v>
      </c>
      <c r="L20" s="9">
        <f t="shared" si="5"/>
        <v>1</v>
      </c>
      <c r="M20" s="9">
        <f t="shared" si="6"/>
        <v>1</v>
      </c>
      <c r="N20" s="10">
        <f t="shared" si="7"/>
        <v>0.6477272727</v>
      </c>
      <c r="O20" s="11">
        <f t="shared" si="8"/>
        <v>1.038461538</v>
      </c>
      <c r="P20" s="13">
        <v>0.0</v>
      </c>
      <c r="Q20" s="13">
        <v>1.0</v>
      </c>
      <c r="R20" s="13">
        <v>1.0</v>
      </c>
      <c r="S20" s="13">
        <v>0.0</v>
      </c>
      <c r="T20" s="13">
        <v>0.0</v>
      </c>
      <c r="U20" s="14">
        <f t="shared" si="9"/>
        <v>4.385375803</v>
      </c>
    </row>
    <row r="21">
      <c r="A21" s="2" t="s">
        <v>25</v>
      </c>
      <c r="B21" s="2" t="s">
        <v>84</v>
      </c>
      <c r="C21" s="6">
        <v>80.0</v>
      </c>
      <c r="D21" s="6">
        <v>650.0</v>
      </c>
      <c r="E21" s="6">
        <v>46.0</v>
      </c>
      <c r="F21" s="7">
        <f t="shared" si="1"/>
        <v>498.3333333</v>
      </c>
      <c r="G21" s="19">
        <v>90.0</v>
      </c>
      <c r="H21" s="19">
        <v>26.0</v>
      </c>
      <c r="I21" s="8">
        <f t="shared" si="2"/>
        <v>5.318561791</v>
      </c>
      <c r="J21" s="9">
        <f t="shared" si="3"/>
        <v>0</v>
      </c>
      <c r="K21" s="9">
        <f t="shared" si="4"/>
        <v>0.1734417344</v>
      </c>
      <c r="L21" s="9">
        <f t="shared" si="5"/>
        <v>0.875</v>
      </c>
      <c r="M21" s="9">
        <f t="shared" si="6"/>
        <v>1.5</v>
      </c>
      <c r="N21" s="10">
        <f t="shared" si="7"/>
        <v>0.8409090909</v>
      </c>
      <c r="O21" s="11">
        <f t="shared" si="8"/>
        <v>0.7307692308</v>
      </c>
      <c r="P21" s="13">
        <v>1.0</v>
      </c>
      <c r="Q21" s="15">
        <v>1.0</v>
      </c>
      <c r="R21" s="13">
        <v>1.0</v>
      </c>
      <c r="S21" s="13">
        <v>-1.0</v>
      </c>
      <c r="T21" s="13">
        <v>0.0</v>
      </c>
      <c r="U21" s="14">
        <f t="shared" si="9"/>
        <v>3.418561791</v>
      </c>
    </row>
    <row r="22">
      <c r="A22" s="2" t="s">
        <v>49</v>
      </c>
      <c r="B22" s="5" t="s">
        <v>50</v>
      </c>
      <c r="C22" s="6">
        <v>30.0</v>
      </c>
      <c r="D22" s="6">
        <v>730.0</v>
      </c>
      <c r="E22" s="6">
        <v>45.0</v>
      </c>
      <c r="F22" s="7">
        <f t="shared" si="1"/>
        <v>547.5</v>
      </c>
      <c r="G22" s="19">
        <v>164.0</v>
      </c>
      <c r="H22" s="19">
        <v>44.0</v>
      </c>
      <c r="I22" s="8">
        <f t="shared" si="2"/>
        <v>4.984803002</v>
      </c>
      <c r="J22" s="9">
        <f t="shared" si="3"/>
        <v>0.4</v>
      </c>
      <c r="K22" s="9">
        <f t="shared" si="4"/>
        <v>0.5731707317</v>
      </c>
      <c r="L22" s="9">
        <f t="shared" si="5"/>
        <v>0.8125</v>
      </c>
      <c r="M22" s="9">
        <f t="shared" si="6"/>
        <v>1</v>
      </c>
      <c r="N22" s="10">
        <f t="shared" si="7"/>
        <v>0</v>
      </c>
      <c r="O22" s="11">
        <f t="shared" si="8"/>
        <v>0.03846153846</v>
      </c>
      <c r="P22" s="12">
        <v>-1.0</v>
      </c>
      <c r="Q22" s="13">
        <v>1.0</v>
      </c>
      <c r="R22" s="13">
        <v>1.0</v>
      </c>
      <c r="S22" s="13">
        <v>0.0</v>
      </c>
      <c r="T22" s="13">
        <v>0.0</v>
      </c>
      <c r="U22" s="14">
        <f t="shared" si="9"/>
        <v>3.984803002</v>
      </c>
    </row>
    <row r="23">
      <c r="A23" s="2" t="s">
        <v>33</v>
      </c>
      <c r="B23" s="5" t="s">
        <v>32</v>
      </c>
      <c r="C23" s="6">
        <v>30.0</v>
      </c>
      <c r="D23" s="6">
        <v>780.0</v>
      </c>
      <c r="E23" s="6">
        <v>38.0</v>
      </c>
      <c r="F23" s="7">
        <f t="shared" si="1"/>
        <v>494</v>
      </c>
      <c r="G23" s="19">
        <v>90.0</v>
      </c>
      <c r="H23" s="19">
        <v>32.0</v>
      </c>
      <c r="I23" s="8">
        <f t="shared" si="2"/>
        <v>4.917331855</v>
      </c>
      <c r="J23" s="9">
        <f t="shared" si="3"/>
        <v>0.65</v>
      </c>
      <c r="K23" s="9">
        <f t="shared" si="4"/>
        <v>0.1382113821</v>
      </c>
      <c r="L23" s="9">
        <f t="shared" si="5"/>
        <v>0.375</v>
      </c>
      <c r="M23" s="9">
        <f t="shared" si="6"/>
        <v>1</v>
      </c>
      <c r="N23" s="10">
        <f t="shared" si="7"/>
        <v>0.8409090909</v>
      </c>
      <c r="O23" s="11">
        <f t="shared" si="8"/>
        <v>0.5</v>
      </c>
      <c r="P23" s="13">
        <v>0.0</v>
      </c>
      <c r="Q23" s="13">
        <v>1.0</v>
      </c>
      <c r="R23" s="12">
        <v>0.0</v>
      </c>
      <c r="S23" s="13">
        <v>0.0</v>
      </c>
      <c r="T23" s="13">
        <v>0.0</v>
      </c>
      <c r="U23" s="14">
        <f t="shared" si="9"/>
        <v>3.917331855</v>
      </c>
    </row>
    <row r="24">
      <c r="A24" s="2" t="s">
        <v>44</v>
      </c>
      <c r="B24" s="5" t="s">
        <v>45</v>
      </c>
      <c r="C24" s="6">
        <v>30.0</v>
      </c>
      <c r="D24" s="6">
        <v>780.0</v>
      </c>
      <c r="E24" s="6">
        <v>38.0</v>
      </c>
      <c r="F24" s="7">
        <f t="shared" si="1"/>
        <v>494</v>
      </c>
      <c r="G24" s="19">
        <v>86.0</v>
      </c>
      <c r="H24" s="19">
        <v>36.0</v>
      </c>
      <c r="I24" s="8">
        <f t="shared" si="2"/>
        <v>4.808940247</v>
      </c>
      <c r="J24" s="9">
        <f t="shared" si="3"/>
        <v>0.65</v>
      </c>
      <c r="K24" s="9">
        <f t="shared" si="4"/>
        <v>0.1382113821</v>
      </c>
      <c r="L24" s="9">
        <f t="shared" si="5"/>
        <v>0.375</v>
      </c>
      <c r="M24" s="9">
        <f t="shared" si="6"/>
        <v>1</v>
      </c>
      <c r="N24" s="10">
        <f t="shared" si="7"/>
        <v>0.8863636364</v>
      </c>
      <c r="O24" s="11">
        <f t="shared" si="8"/>
        <v>0.3461538462</v>
      </c>
      <c r="P24" s="13">
        <v>1.0</v>
      </c>
      <c r="Q24" s="12">
        <v>0.0</v>
      </c>
      <c r="R24" s="13">
        <v>1.0</v>
      </c>
      <c r="S24" s="13">
        <v>0.0</v>
      </c>
      <c r="T24" s="13">
        <v>0.0</v>
      </c>
      <c r="U24" s="14">
        <f t="shared" si="9"/>
        <v>4.808940247</v>
      </c>
    </row>
    <row r="25">
      <c r="A25" s="2" t="s">
        <v>29</v>
      </c>
      <c r="B25" s="5" t="s">
        <v>48</v>
      </c>
      <c r="C25" s="6">
        <v>30.0</v>
      </c>
      <c r="D25" s="6">
        <v>720.0</v>
      </c>
      <c r="E25" s="6">
        <v>42.0</v>
      </c>
      <c r="F25" s="7">
        <f t="shared" si="1"/>
        <v>504</v>
      </c>
      <c r="G25" s="19">
        <v>117.0</v>
      </c>
      <c r="H25" s="19">
        <v>19.0</v>
      </c>
      <c r="I25" s="8">
        <f t="shared" si="2"/>
        <v>4.673115299</v>
      </c>
      <c r="J25" s="9">
        <f t="shared" si="3"/>
        <v>0.35</v>
      </c>
      <c r="K25" s="9">
        <f t="shared" si="4"/>
        <v>0.2195121951</v>
      </c>
      <c r="L25" s="9">
        <f t="shared" si="5"/>
        <v>0.625</v>
      </c>
      <c r="M25" s="9">
        <f t="shared" si="6"/>
        <v>1</v>
      </c>
      <c r="N25" s="10">
        <f t="shared" si="7"/>
        <v>0.5340909091</v>
      </c>
      <c r="O25" s="11">
        <f t="shared" si="8"/>
        <v>1</v>
      </c>
      <c r="P25" s="13">
        <v>1.0</v>
      </c>
      <c r="Q25" s="12">
        <v>0.0</v>
      </c>
      <c r="R25" s="13">
        <v>1.0</v>
      </c>
      <c r="S25" s="13">
        <v>0.0</v>
      </c>
      <c r="T25" s="13">
        <v>0.0</v>
      </c>
      <c r="U25" s="14">
        <f t="shared" si="9"/>
        <v>4.673115299</v>
      </c>
    </row>
    <row r="26">
      <c r="A26" s="2" t="s">
        <v>54</v>
      </c>
      <c r="B26" s="5" t="s">
        <v>55</v>
      </c>
      <c r="C26" s="6">
        <v>30.0</v>
      </c>
      <c r="D26" s="6">
        <v>800.0</v>
      </c>
      <c r="E26" s="6">
        <v>34.0</v>
      </c>
      <c r="F26" s="7">
        <f t="shared" si="1"/>
        <v>453.3333333</v>
      </c>
      <c r="G26" s="19">
        <v>110.0</v>
      </c>
      <c r="H26" s="19">
        <v>24.0</v>
      </c>
      <c r="I26" s="8">
        <f t="shared" si="2"/>
        <v>4.536504823</v>
      </c>
      <c r="J26" s="9">
        <f t="shared" si="3"/>
        <v>0.75</v>
      </c>
      <c r="K26" s="9">
        <f t="shared" si="4"/>
        <v>-0.1924119241</v>
      </c>
      <c r="L26" s="9">
        <f t="shared" si="5"/>
        <v>0.125</v>
      </c>
      <c r="M26" s="9">
        <f t="shared" si="6"/>
        <v>1</v>
      </c>
      <c r="N26" s="10">
        <f t="shared" si="7"/>
        <v>0.6136363636</v>
      </c>
      <c r="O26" s="11">
        <f t="shared" si="8"/>
        <v>0.8076923077</v>
      </c>
      <c r="P26" s="13">
        <v>1.0</v>
      </c>
      <c r="Q26" s="12">
        <v>0.0</v>
      </c>
      <c r="R26" s="13">
        <v>1.0</v>
      </c>
      <c r="S26" s="13">
        <v>0.0</v>
      </c>
      <c r="T26" s="16">
        <v>-1.0</v>
      </c>
      <c r="U26" s="14">
        <f t="shared" si="9"/>
        <v>3.536504823</v>
      </c>
    </row>
    <row r="27">
      <c r="A27" s="2" t="s">
        <v>34</v>
      </c>
      <c r="B27" s="5" t="s">
        <v>35</v>
      </c>
      <c r="C27" s="6">
        <v>30.0</v>
      </c>
      <c r="D27" s="6">
        <v>670.0</v>
      </c>
      <c r="E27" s="6">
        <v>47.0</v>
      </c>
      <c r="F27" s="7">
        <f t="shared" si="1"/>
        <v>524.8333333</v>
      </c>
      <c r="G27" s="19">
        <v>98.0</v>
      </c>
      <c r="H27" s="19">
        <v>26.0</v>
      </c>
      <c r="I27" s="8">
        <f t="shared" si="2"/>
        <v>4.458547009</v>
      </c>
      <c r="J27" s="9">
        <f t="shared" si="3"/>
        <v>0.1</v>
      </c>
      <c r="K27" s="9">
        <f t="shared" si="4"/>
        <v>0.3888888889</v>
      </c>
      <c r="L27" s="9">
        <f t="shared" si="5"/>
        <v>0.9375</v>
      </c>
      <c r="M27" s="9">
        <f t="shared" si="6"/>
        <v>1</v>
      </c>
      <c r="N27" s="10">
        <f t="shared" si="7"/>
        <v>0.75</v>
      </c>
      <c r="O27" s="11">
        <f t="shared" si="8"/>
        <v>0.7307692308</v>
      </c>
      <c r="P27" s="13">
        <v>1.0</v>
      </c>
      <c r="Q27" s="12">
        <v>0.0</v>
      </c>
      <c r="R27" s="13">
        <v>1.0</v>
      </c>
      <c r="S27" s="16">
        <v>0.0</v>
      </c>
      <c r="T27" s="13">
        <v>0.0</v>
      </c>
      <c r="U27" s="14">
        <f t="shared" si="9"/>
        <v>4.458547009</v>
      </c>
    </row>
    <row r="28">
      <c r="A28" s="2" t="s">
        <v>56</v>
      </c>
      <c r="B28" s="5" t="s">
        <v>57</v>
      </c>
      <c r="C28" s="6">
        <v>30.0</v>
      </c>
      <c r="D28" s="6">
        <v>700.0</v>
      </c>
      <c r="E28" s="6">
        <v>42.0</v>
      </c>
      <c r="F28" s="7">
        <f t="shared" si="1"/>
        <v>490</v>
      </c>
      <c r="G28" s="19">
        <v>106.0</v>
      </c>
      <c r="H28" s="19">
        <v>24.0</v>
      </c>
      <c r="I28" s="8">
        <f t="shared" si="2"/>
        <v>4.178165331</v>
      </c>
      <c r="J28" s="9">
        <f t="shared" si="3"/>
        <v>0.25</v>
      </c>
      <c r="K28" s="9">
        <f t="shared" si="4"/>
        <v>0.1056910569</v>
      </c>
      <c r="L28" s="9">
        <f t="shared" si="5"/>
        <v>0.625</v>
      </c>
      <c r="M28" s="9">
        <f t="shared" si="6"/>
        <v>1</v>
      </c>
      <c r="N28" s="10">
        <f t="shared" si="7"/>
        <v>0.6590909091</v>
      </c>
      <c r="O28" s="11">
        <f t="shared" si="8"/>
        <v>0.8076923077</v>
      </c>
      <c r="P28" s="13">
        <v>1.0</v>
      </c>
      <c r="Q28" s="12">
        <v>0.0</v>
      </c>
      <c r="R28" s="13">
        <v>1.0</v>
      </c>
      <c r="S28" s="13">
        <v>0.0</v>
      </c>
      <c r="T28" s="13">
        <v>0.0</v>
      </c>
      <c r="U28" s="14">
        <f t="shared" si="9"/>
        <v>4.178165331</v>
      </c>
    </row>
    <row r="29">
      <c r="A29" s="2" t="s">
        <v>33</v>
      </c>
      <c r="B29" s="5" t="s">
        <v>58</v>
      </c>
      <c r="C29" s="6">
        <v>20.0</v>
      </c>
      <c r="D29" s="6">
        <v>700.0</v>
      </c>
      <c r="E29" s="6">
        <v>47.0</v>
      </c>
      <c r="F29" s="7">
        <f t="shared" si="1"/>
        <v>548.3333333</v>
      </c>
      <c r="G29" s="19">
        <v>95.0</v>
      </c>
      <c r="H29" s="19">
        <v>31.0</v>
      </c>
      <c r="I29" s="8">
        <f t="shared" si="2"/>
        <v>3.982444046</v>
      </c>
      <c r="J29" s="9">
        <f t="shared" si="3"/>
        <v>0.25</v>
      </c>
      <c r="K29" s="9">
        <f t="shared" si="4"/>
        <v>0.5799457995</v>
      </c>
      <c r="L29" s="9">
        <f t="shared" si="5"/>
        <v>0.9375</v>
      </c>
      <c r="M29" s="9">
        <f t="shared" si="6"/>
        <v>0</v>
      </c>
      <c r="N29" s="10">
        <f t="shared" si="7"/>
        <v>0.7840909091</v>
      </c>
      <c r="O29" s="11">
        <f t="shared" si="8"/>
        <v>0.5384615385</v>
      </c>
      <c r="P29" s="13">
        <v>1.0</v>
      </c>
      <c r="Q29" s="12">
        <v>0.0</v>
      </c>
      <c r="R29" s="13">
        <v>1.0</v>
      </c>
      <c r="S29" s="13">
        <v>0.0</v>
      </c>
      <c r="T29" s="13">
        <v>0.0</v>
      </c>
      <c r="U29" s="14">
        <f t="shared" si="9"/>
        <v>3.982444046</v>
      </c>
    </row>
    <row r="30">
      <c r="A30" s="2" t="s">
        <v>59</v>
      </c>
      <c r="B30" s="2" t="s">
        <v>58</v>
      </c>
      <c r="C30" s="6">
        <v>20.0</v>
      </c>
      <c r="D30" s="6">
        <v>700.0</v>
      </c>
      <c r="E30" s="6">
        <v>47.0</v>
      </c>
      <c r="F30" s="7">
        <f t="shared" si="1"/>
        <v>548.3333333</v>
      </c>
      <c r="G30" s="19">
        <v>129.0</v>
      </c>
      <c r="H30" s="19">
        <v>32.0</v>
      </c>
      <c r="I30" s="8">
        <f t="shared" si="2"/>
        <v>3.557618872</v>
      </c>
      <c r="J30" s="9">
        <f t="shared" si="3"/>
        <v>0.25</v>
      </c>
      <c r="K30" s="9">
        <f t="shared" si="4"/>
        <v>0.5799457995</v>
      </c>
      <c r="L30" s="9">
        <f t="shared" si="5"/>
        <v>0.9375</v>
      </c>
      <c r="M30" s="9">
        <f t="shared" si="6"/>
        <v>0</v>
      </c>
      <c r="N30" s="10">
        <f t="shared" si="7"/>
        <v>0.3977272727</v>
      </c>
      <c r="O30" s="11">
        <f t="shared" si="8"/>
        <v>0.5</v>
      </c>
      <c r="P30" s="13">
        <v>1.0</v>
      </c>
      <c r="Q30" s="12">
        <v>0.0</v>
      </c>
      <c r="R30" s="13">
        <v>1.0</v>
      </c>
      <c r="S30" s="13">
        <v>0.0</v>
      </c>
      <c r="T30" s="13">
        <v>0.0</v>
      </c>
      <c r="U30" s="14">
        <f t="shared" si="9"/>
        <v>3.557618872</v>
      </c>
    </row>
    <row r="31">
      <c r="A31" s="2" t="s">
        <v>31</v>
      </c>
      <c r="B31" s="5" t="s">
        <v>60</v>
      </c>
      <c r="C31" s="6">
        <v>30.0</v>
      </c>
      <c r="D31" s="6">
        <v>860.0</v>
      </c>
      <c r="E31" s="6">
        <v>39.0</v>
      </c>
      <c r="F31" s="7">
        <f t="shared" si="1"/>
        <v>559</v>
      </c>
      <c r="G31" s="19">
        <v>200.0</v>
      </c>
      <c r="H31" s="19">
        <v>60.0</v>
      </c>
      <c r="I31" s="8">
        <f t="shared" si="2"/>
        <v>3.447319347</v>
      </c>
      <c r="J31" s="9">
        <f t="shared" si="3"/>
        <v>1.05</v>
      </c>
      <c r="K31" s="9">
        <f t="shared" si="4"/>
        <v>0.6666666667</v>
      </c>
      <c r="L31" s="9">
        <f t="shared" si="5"/>
        <v>0.4375</v>
      </c>
      <c r="M31" s="9">
        <f t="shared" si="6"/>
        <v>1</v>
      </c>
      <c r="N31" s="10">
        <f t="shared" si="7"/>
        <v>-0.4090909091</v>
      </c>
      <c r="O31" s="11">
        <f t="shared" si="8"/>
        <v>-0.5769230769</v>
      </c>
      <c r="P31" s="12">
        <v>-0.5</v>
      </c>
      <c r="Q31" s="12">
        <v>0.0</v>
      </c>
      <c r="R31" s="12">
        <v>0.0</v>
      </c>
      <c r="S31" s="13">
        <v>0.0</v>
      </c>
      <c r="T31" s="13">
        <v>0.0</v>
      </c>
      <c r="U31" s="14">
        <f t="shared" si="9"/>
        <v>3.447319347</v>
      </c>
    </row>
    <row r="32">
      <c r="A32" s="2" t="s">
        <v>59</v>
      </c>
      <c r="B32" s="5" t="s">
        <v>64</v>
      </c>
      <c r="C32" s="6">
        <v>40.0</v>
      </c>
      <c r="D32" s="6">
        <v>650.0</v>
      </c>
      <c r="E32" s="6">
        <v>44.0</v>
      </c>
      <c r="F32" s="7">
        <f t="shared" si="1"/>
        <v>476.6666667</v>
      </c>
      <c r="G32" s="19">
        <v>132.0</v>
      </c>
      <c r="H32" s="19">
        <v>43.0</v>
      </c>
      <c r="I32" s="8">
        <f t="shared" si="2"/>
        <v>2.535139386</v>
      </c>
      <c r="J32" s="9">
        <f t="shared" si="3"/>
        <v>0</v>
      </c>
      <c r="K32" s="9">
        <f t="shared" si="4"/>
        <v>-0.0027100271</v>
      </c>
      <c r="L32" s="9">
        <f t="shared" si="5"/>
        <v>0.75</v>
      </c>
      <c r="M32" s="9">
        <f t="shared" si="6"/>
        <v>1.1</v>
      </c>
      <c r="N32" s="10">
        <f t="shared" si="7"/>
        <v>0.3636363636</v>
      </c>
      <c r="O32" s="11">
        <f t="shared" si="8"/>
        <v>0.07692307692</v>
      </c>
      <c r="P32" s="12">
        <v>0.0</v>
      </c>
      <c r="Q32" s="12">
        <v>0.0</v>
      </c>
      <c r="R32" s="13">
        <v>1.0</v>
      </c>
      <c r="S32" s="13">
        <v>0.0</v>
      </c>
      <c r="T32" s="13">
        <v>0.0</v>
      </c>
      <c r="U32" s="14">
        <f t="shared" si="9"/>
        <v>2.535139386</v>
      </c>
    </row>
    <row r="33">
      <c r="A33" s="2" t="s">
        <v>71</v>
      </c>
      <c r="B33" s="5" t="s">
        <v>72</v>
      </c>
      <c r="C33" s="6">
        <v>20.0</v>
      </c>
      <c r="D33" s="6">
        <v>585.0</v>
      </c>
      <c r="E33" s="6">
        <v>40.0</v>
      </c>
      <c r="F33" s="7">
        <f t="shared" si="1"/>
        <v>390</v>
      </c>
      <c r="G33" s="19">
        <v>139.0</v>
      </c>
      <c r="H33" s="19">
        <v>29.0</v>
      </c>
      <c r="I33" s="8">
        <f t="shared" si="2"/>
        <v>0.8348413781</v>
      </c>
      <c r="J33" s="9">
        <f t="shared" si="3"/>
        <v>-0.325</v>
      </c>
      <c r="K33" s="9">
        <f t="shared" si="4"/>
        <v>-0.7073170732</v>
      </c>
      <c r="L33" s="9">
        <f t="shared" si="5"/>
        <v>0.5</v>
      </c>
      <c r="M33" s="9">
        <f t="shared" si="6"/>
        <v>0</v>
      </c>
      <c r="N33" s="10">
        <f t="shared" si="7"/>
        <v>0.2840909091</v>
      </c>
      <c r="O33" s="11">
        <f t="shared" si="8"/>
        <v>0.6153846154</v>
      </c>
      <c r="P33" s="12">
        <v>0.0</v>
      </c>
      <c r="Q33" s="12">
        <v>1.0</v>
      </c>
      <c r="R33" s="13">
        <v>1.0</v>
      </c>
      <c r="S33" s="13">
        <v>0.0</v>
      </c>
      <c r="T33" s="13">
        <v>0.0</v>
      </c>
      <c r="U33" s="14">
        <f t="shared" si="9"/>
        <v>-0.1651586219</v>
      </c>
    </row>
    <row r="34">
      <c r="G34" s="21"/>
      <c r="H34" s="21"/>
      <c r="I34" s="21"/>
      <c r="S34" s="22"/>
    </row>
    <row r="35">
      <c r="C35" s="17" t="s">
        <v>73</v>
      </c>
    </row>
    <row r="36">
      <c r="C36" s="17" t="s">
        <v>74</v>
      </c>
    </row>
    <row r="37">
      <c r="C37" s="17" t="s">
        <v>75</v>
      </c>
    </row>
  </sheetData>
  <conditionalFormatting sqref="S3:T33">
    <cfRule type="cellIs" dxfId="0" priority="1" operator="equal">
      <formula>0</formula>
    </cfRule>
  </conditionalFormatting>
  <conditionalFormatting sqref="I3:I34 U3:U33 G34:H34">
    <cfRule type="colorScale" priority="2">
      <colorScale>
        <cfvo type="min"/>
        <cfvo type="max"/>
        <color rgb="FFFFC7CE"/>
        <color rgb="FFC5FF9A"/>
      </colorScale>
    </cfRule>
  </conditionalFormatting>
  <conditionalFormatting sqref="J3:J33">
    <cfRule type="colorScale" priority="3">
      <colorScale>
        <cfvo type="min"/>
        <cfvo type="max"/>
        <color rgb="FFFFC7CE"/>
        <color rgb="FFC5FF9A"/>
      </colorScale>
    </cfRule>
  </conditionalFormatting>
  <conditionalFormatting sqref="K3:K33">
    <cfRule type="colorScale" priority="4">
      <colorScale>
        <cfvo type="min"/>
        <cfvo type="max"/>
        <color rgb="FFFFC7CE"/>
        <color rgb="FFC5FF9A"/>
      </colorScale>
    </cfRule>
  </conditionalFormatting>
  <conditionalFormatting sqref="L3:L33">
    <cfRule type="colorScale" priority="5">
      <colorScale>
        <cfvo type="min"/>
        <cfvo type="max"/>
        <color rgb="FFFFC7CE"/>
        <color rgb="FFC5FF9A"/>
      </colorScale>
    </cfRule>
  </conditionalFormatting>
  <conditionalFormatting sqref="M3:M33">
    <cfRule type="colorScale" priority="6">
      <colorScale>
        <cfvo type="min"/>
        <cfvo type="max"/>
        <color rgb="FFFFC7CE"/>
        <color rgb="FFC5FF9A"/>
      </colorScale>
    </cfRule>
  </conditionalFormatting>
  <conditionalFormatting sqref="S3:S28">
    <cfRule type="cellIs" dxfId="1" priority="7" operator="equal">
      <formula>-1</formula>
    </cfRule>
  </conditionalFormatting>
  <conditionalFormatting sqref="O3:O33">
    <cfRule type="colorScale" priority="8">
      <colorScale>
        <cfvo type="min"/>
        <cfvo type="max"/>
        <color rgb="FFFFC7CE"/>
        <color rgb="FFC5FF9A"/>
      </colorScale>
    </cfRule>
  </conditionalFormatting>
  <conditionalFormatting sqref="N3:N33">
    <cfRule type="colorScale" priority="9">
      <colorScale>
        <cfvo type="min"/>
        <cfvo type="max"/>
        <color rgb="FFFFC7CE"/>
        <color rgb="FFC5FF9A"/>
      </colorScale>
    </cfRule>
  </conditionalFormatting>
  <conditionalFormatting sqref="Q3:Q33">
    <cfRule type="cellIs" dxfId="2" priority="10" operator="equal">
      <formula>0</formula>
    </cfRule>
  </conditionalFormatting>
  <conditionalFormatting sqref="Q3:Q33">
    <cfRule type="cellIs" dxfId="0" priority="11" operator="equal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4" max="5" width="9.38"/>
    <col customWidth="1" min="6" max="6" width="8.5"/>
    <col customWidth="1" min="7" max="7" width="7.63"/>
    <col customWidth="1" min="8" max="8" width="12.75"/>
    <col customWidth="1" min="9" max="9" width="9.38"/>
    <col customWidth="1" min="10" max="10" width="9.0"/>
    <col customWidth="1" hidden="1" min="11" max="11" width="9.0"/>
    <col customWidth="1" min="12" max="12" width="9.13"/>
    <col customWidth="1" min="13" max="13" width="10.38"/>
    <col customWidth="1" min="14" max="14" width="15.0"/>
    <col customWidth="1" min="15" max="15" width="10.88"/>
    <col customWidth="1" min="16" max="17" width="9.0"/>
  </cols>
  <sheetData>
    <row r="1">
      <c r="B1" s="1"/>
      <c r="C1" s="1"/>
      <c r="D1" s="2" t="s">
        <v>2</v>
      </c>
      <c r="E1" s="2" t="s">
        <v>3</v>
      </c>
      <c r="F1" s="2" t="s">
        <v>4</v>
      </c>
      <c r="G1" s="2" t="s">
        <v>5</v>
      </c>
      <c r="H1" s="2" t="s">
        <v>85</v>
      </c>
      <c r="I1" s="3" t="s">
        <v>3</v>
      </c>
      <c r="J1" s="3" t="s">
        <v>5</v>
      </c>
      <c r="K1" s="2" t="s">
        <v>4</v>
      </c>
      <c r="L1" s="3" t="s">
        <v>2</v>
      </c>
      <c r="M1" s="3" t="s">
        <v>9</v>
      </c>
      <c r="N1" s="3" t="s">
        <v>86</v>
      </c>
      <c r="O1" s="3" t="s">
        <v>11</v>
      </c>
      <c r="P1" s="3" t="s">
        <v>12</v>
      </c>
      <c r="Q1" s="2" t="s">
        <v>13</v>
      </c>
      <c r="R1" s="2" t="s">
        <v>14</v>
      </c>
    </row>
    <row r="2">
      <c r="B2" s="2" t="s">
        <v>17</v>
      </c>
      <c r="C2" s="5" t="s">
        <v>18</v>
      </c>
      <c r="D2" s="6">
        <v>25.0</v>
      </c>
      <c r="E2" s="6">
        <v>980.0</v>
      </c>
      <c r="F2" s="6">
        <v>37.0</v>
      </c>
      <c r="G2" s="7">
        <f t="shared" ref="G2:G32" si="1">E2*F2/60</f>
        <v>604.3333333</v>
      </c>
      <c r="H2" s="8">
        <f t="shared" ref="H2:H32" si="2">I2*2 + J2*2 + sum(L2:P2)</f>
        <v>6.870460705</v>
      </c>
      <c r="I2" s="9">
        <f t="shared" ref="I2:I32" si="3">(E2-650)/(850-650)</f>
        <v>1.65</v>
      </c>
      <c r="J2" s="9">
        <f t="shared" ref="J2:J32" si="4">(G2-477)/(600-477)</f>
        <v>1.035230352</v>
      </c>
      <c r="K2" s="9">
        <f t="shared" ref="K2:K32" si="5">(F2-32)/(48-32)</f>
        <v>0.3125</v>
      </c>
      <c r="L2" s="9">
        <f t="shared" ref="L2:L32" si="6">(min(D2,30)-20)/10 + max(D2-30,0) * 0.01</f>
        <v>0.5</v>
      </c>
      <c r="M2" s="12">
        <v>0.0</v>
      </c>
      <c r="N2" s="12">
        <v>0.0</v>
      </c>
      <c r="O2" s="13">
        <v>1.0</v>
      </c>
      <c r="P2" s="2">
        <v>0.0</v>
      </c>
      <c r="Q2" s="13">
        <v>0.0</v>
      </c>
      <c r="R2" s="21">
        <f t="shared" ref="R2:R32" si="7">I2*2 + J2*2 + sum(L2:M2) +sum(O2,P2,Q2)</f>
        <v>6.870460705</v>
      </c>
    </row>
    <row r="3">
      <c r="B3" s="2" t="s">
        <v>15</v>
      </c>
      <c r="C3" s="5" t="s">
        <v>16</v>
      </c>
      <c r="D3" s="6">
        <v>30.0</v>
      </c>
      <c r="E3" s="6">
        <v>850.0</v>
      </c>
      <c r="F3" s="6">
        <v>45.0</v>
      </c>
      <c r="G3" s="7">
        <f t="shared" si="1"/>
        <v>637.5</v>
      </c>
      <c r="H3" s="8">
        <f t="shared" si="2"/>
        <v>6.609756098</v>
      </c>
      <c r="I3" s="9">
        <f t="shared" si="3"/>
        <v>1</v>
      </c>
      <c r="J3" s="9">
        <f t="shared" si="4"/>
        <v>1.304878049</v>
      </c>
      <c r="K3" s="9">
        <f t="shared" si="5"/>
        <v>0.8125</v>
      </c>
      <c r="L3" s="9">
        <f t="shared" si="6"/>
        <v>1</v>
      </c>
      <c r="M3" s="12">
        <v>0.0</v>
      </c>
      <c r="N3" s="13">
        <v>0.0</v>
      </c>
      <c r="O3" s="13">
        <v>1.0</v>
      </c>
      <c r="P3" s="13">
        <v>0.0</v>
      </c>
      <c r="Q3" s="13">
        <v>0.0</v>
      </c>
      <c r="R3" s="21">
        <f t="shared" si="7"/>
        <v>6.609756098</v>
      </c>
    </row>
    <row r="4">
      <c r="B4" s="2" t="s">
        <v>38</v>
      </c>
      <c r="C4" s="5" t="s">
        <v>39</v>
      </c>
      <c r="D4" s="6">
        <v>25.0</v>
      </c>
      <c r="E4" s="6">
        <v>800.0</v>
      </c>
      <c r="F4" s="6">
        <v>42.0</v>
      </c>
      <c r="G4" s="7">
        <f t="shared" si="1"/>
        <v>560</v>
      </c>
      <c r="H4" s="8">
        <f t="shared" si="2"/>
        <v>6.349593496</v>
      </c>
      <c r="I4" s="9">
        <f t="shared" si="3"/>
        <v>0.75</v>
      </c>
      <c r="J4" s="9">
        <f t="shared" si="4"/>
        <v>0.674796748</v>
      </c>
      <c r="K4" s="9">
        <f t="shared" si="5"/>
        <v>0.625</v>
      </c>
      <c r="L4" s="9">
        <f t="shared" si="6"/>
        <v>0.5</v>
      </c>
      <c r="M4" s="13">
        <v>1.0</v>
      </c>
      <c r="N4" s="13">
        <v>1.0</v>
      </c>
      <c r="O4" s="13">
        <v>1.0</v>
      </c>
      <c r="P4" s="13">
        <v>0.0</v>
      </c>
      <c r="Q4" s="13">
        <v>0.0</v>
      </c>
      <c r="R4" s="21">
        <f t="shared" si="7"/>
        <v>5.349593496</v>
      </c>
    </row>
    <row r="5">
      <c r="B5" s="2" t="s">
        <v>46</v>
      </c>
      <c r="C5" s="5" t="s">
        <v>80</v>
      </c>
      <c r="D5" s="6">
        <v>25.0</v>
      </c>
      <c r="E5" s="6">
        <v>800.0</v>
      </c>
      <c r="F5" s="6">
        <v>45.0</v>
      </c>
      <c r="G5" s="7">
        <f t="shared" si="1"/>
        <v>600</v>
      </c>
      <c r="H5" s="8">
        <f t="shared" si="2"/>
        <v>6</v>
      </c>
      <c r="I5" s="9">
        <f t="shared" si="3"/>
        <v>0.75</v>
      </c>
      <c r="J5" s="9">
        <f t="shared" si="4"/>
        <v>1</v>
      </c>
      <c r="K5" s="9">
        <f t="shared" si="5"/>
        <v>0.8125</v>
      </c>
      <c r="L5" s="9">
        <f t="shared" si="6"/>
        <v>0.5</v>
      </c>
      <c r="M5" s="12">
        <v>0.0</v>
      </c>
      <c r="N5" s="13">
        <v>1.0</v>
      </c>
      <c r="O5" s="13">
        <v>1.0</v>
      </c>
      <c r="P5" s="13">
        <v>0.0</v>
      </c>
      <c r="Q5" s="13">
        <v>0.0</v>
      </c>
      <c r="R5" s="21">
        <f t="shared" si="7"/>
        <v>5</v>
      </c>
    </row>
    <row r="6">
      <c r="B6" s="2" t="s">
        <v>23</v>
      </c>
      <c r="C6" s="5" t="s">
        <v>24</v>
      </c>
      <c r="D6" s="6">
        <v>50.0</v>
      </c>
      <c r="E6" s="6">
        <v>850.0</v>
      </c>
      <c r="F6" s="6">
        <v>37.0</v>
      </c>
      <c r="G6" s="7">
        <f t="shared" si="1"/>
        <v>524.1666667</v>
      </c>
      <c r="H6" s="8">
        <f t="shared" si="2"/>
        <v>5.866937669</v>
      </c>
      <c r="I6" s="9">
        <f t="shared" si="3"/>
        <v>1</v>
      </c>
      <c r="J6" s="9">
        <f t="shared" si="4"/>
        <v>0.3834688347</v>
      </c>
      <c r="K6" s="9">
        <f t="shared" si="5"/>
        <v>0.3125</v>
      </c>
      <c r="L6" s="9">
        <f t="shared" si="6"/>
        <v>1.2</v>
      </c>
      <c r="M6" s="12">
        <v>0.0</v>
      </c>
      <c r="N6" s="13">
        <v>1.0</v>
      </c>
      <c r="O6" s="13">
        <v>1.0</v>
      </c>
      <c r="P6" s="13">
        <v>-0.1</v>
      </c>
      <c r="Q6" s="13">
        <v>0.0</v>
      </c>
      <c r="R6" s="21">
        <f t="shared" si="7"/>
        <v>4.866937669</v>
      </c>
    </row>
    <row r="7">
      <c r="B7" s="2" t="s">
        <v>46</v>
      </c>
      <c r="C7" s="5" t="s">
        <v>47</v>
      </c>
      <c r="D7" s="6">
        <v>30.0</v>
      </c>
      <c r="E7" s="6">
        <v>900.0</v>
      </c>
      <c r="F7" s="6">
        <v>32.0</v>
      </c>
      <c r="G7" s="7">
        <f t="shared" si="1"/>
        <v>480</v>
      </c>
      <c r="H7" s="8">
        <f t="shared" si="2"/>
        <v>5.548780488</v>
      </c>
      <c r="I7" s="9">
        <f t="shared" si="3"/>
        <v>1.25</v>
      </c>
      <c r="J7" s="9">
        <f t="shared" si="4"/>
        <v>0.0243902439</v>
      </c>
      <c r="K7" s="9">
        <f t="shared" si="5"/>
        <v>0</v>
      </c>
      <c r="L7" s="9">
        <f t="shared" si="6"/>
        <v>1</v>
      </c>
      <c r="M7" s="13">
        <v>1.0</v>
      </c>
      <c r="N7" s="13">
        <v>0.0</v>
      </c>
      <c r="O7" s="13">
        <v>1.0</v>
      </c>
      <c r="P7" s="13">
        <v>0.0</v>
      </c>
      <c r="Q7" s="12">
        <v>-1.0</v>
      </c>
      <c r="R7" s="21">
        <f t="shared" si="7"/>
        <v>4.548780488</v>
      </c>
    </row>
    <row r="8">
      <c r="B8" s="2" t="s">
        <v>40</v>
      </c>
      <c r="C8" s="5" t="s">
        <v>82</v>
      </c>
      <c r="D8" s="6">
        <v>50.0</v>
      </c>
      <c r="E8" s="6">
        <v>800.0</v>
      </c>
      <c r="F8" s="6">
        <v>34.0</v>
      </c>
      <c r="G8" s="7">
        <f t="shared" si="1"/>
        <v>453.3333333</v>
      </c>
      <c r="H8" s="8">
        <f t="shared" si="2"/>
        <v>5.315176152</v>
      </c>
      <c r="I8" s="9">
        <f t="shared" si="3"/>
        <v>0.75</v>
      </c>
      <c r="J8" s="9">
        <f t="shared" si="4"/>
        <v>-0.1924119241</v>
      </c>
      <c r="K8" s="9">
        <f t="shared" si="5"/>
        <v>0.125</v>
      </c>
      <c r="L8" s="9">
        <f t="shared" si="6"/>
        <v>1.2</v>
      </c>
      <c r="M8" s="13">
        <v>1.0</v>
      </c>
      <c r="N8" s="13">
        <v>1.0</v>
      </c>
      <c r="O8" s="13">
        <v>1.0</v>
      </c>
      <c r="P8" s="12">
        <v>0.0</v>
      </c>
      <c r="Q8" s="12">
        <v>-1.0</v>
      </c>
      <c r="R8" s="21">
        <f t="shared" si="7"/>
        <v>3.315176152</v>
      </c>
    </row>
    <row r="9">
      <c r="B9" s="2" t="s">
        <v>52</v>
      </c>
      <c r="C9" s="5" t="s">
        <v>53</v>
      </c>
      <c r="D9" s="6">
        <v>30.0</v>
      </c>
      <c r="E9" s="6">
        <v>837.0</v>
      </c>
      <c r="F9" s="6">
        <v>40.0</v>
      </c>
      <c r="G9" s="7">
        <f t="shared" si="1"/>
        <v>558</v>
      </c>
      <c r="H9" s="8">
        <f t="shared" si="2"/>
        <v>5.187073171</v>
      </c>
      <c r="I9" s="9">
        <f t="shared" si="3"/>
        <v>0.935</v>
      </c>
      <c r="J9" s="9">
        <f t="shared" si="4"/>
        <v>0.6585365854</v>
      </c>
      <c r="K9" s="9">
        <f t="shared" si="5"/>
        <v>0.5</v>
      </c>
      <c r="L9" s="9">
        <f t="shared" si="6"/>
        <v>1</v>
      </c>
      <c r="M9" s="12">
        <v>0.0</v>
      </c>
      <c r="N9" s="12">
        <v>0.0</v>
      </c>
      <c r="O9" s="13">
        <v>1.0</v>
      </c>
      <c r="P9" s="13">
        <v>0.0</v>
      </c>
      <c r="Q9" s="13">
        <v>0.0</v>
      </c>
      <c r="R9" s="21">
        <f t="shared" si="7"/>
        <v>5.187073171</v>
      </c>
    </row>
    <row r="10">
      <c r="B10" s="2" t="s">
        <v>19</v>
      </c>
      <c r="C10" s="5" t="s">
        <v>20</v>
      </c>
      <c r="D10" s="6">
        <v>30.0</v>
      </c>
      <c r="E10" s="6">
        <v>750.0</v>
      </c>
      <c r="F10" s="6">
        <v>44.0</v>
      </c>
      <c r="G10" s="7">
        <f t="shared" si="1"/>
        <v>550</v>
      </c>
      <c r="H10" s="8">
        <f t="shared" si="2"/>
        <v>5.18699187</v>
      </c>
      <c r="I10" s="9">
        <f t="shared" si="3"/>
        <v>0.5</v>
      </c>
      <c r="J10" s="9">
        <f t="shared" si="4"/>
        <v>0.593495935</v>
      </c>
      <c r="K10" s="9">
        <f t="shared" si="5"/>
        <v>0.75</v>
      </c>
      <c r="L10" s="9">
        <f t="shared" si="6"/>
        <v>1</v>
      </c>
      <c r="M10" s="12">
        <v>0.0</v>
      </c>
      <c r="N10" s="13">
        <v>1.0</v>
      </c>
      <c r="O10" s="13">
        <v>1.0</v>
      </c>
      <c r="P10" s="13">
        <v>0.0</v>
      </c>
      <c r="Q10" s="13">
        <v>0.0</v>
      </c>
      <c r="R10" s="21">
        <f t="shared" si="7"/>
        <v>4.18699187</v>
      </c>
    </row>
    <row r="11">
      <c r="B11" s="2" t="s">
        <v>21</v>
      </c>
      <c r="C11" s="5" t="s">
        <v>22</v>
      </c>
      <c r="D11" s="6">
        <v>25.0</v>
      </c>
      <c r="E11" s="6">
        <v>749.0</v>
      </c>
      <c r="F11" s="6">
        <v>41.0</v>
      </c>
      <c r="G11" s="7">
        <f t="shared" si="1"/>
        <v>511.8166667</v>
      </c>
      <c r="H11" s="8">
        <f t="shared" si="2"/>
        <v>5.056124661</v>
      </c>
      <c r="I11" s="9">
        <f t="shared" si="3"/>
        <v>0.495</v>
      </c>
      <c r="J11" s="9">
        <f t="shared" si="4"/>
        <v>0.2830623306</v>
      </c>
      <c r="K11" s="9">
        <f t="shared" si="5"/>
        <v>0.5625</v>
      </c>
      <c r="L11" s="9">
        <f t="shared" si="6"/>
        <v>0.5</v>
      </c>
      <c r="M11" s="13">
        <v>1.0</v>
      </c>
      <c r="N11" s="13">
        <v>1.0</v>
      </c>
      <c r="O11" s="13">
        <v>1.0</v>
      </c>
      <c r="P11" s="13">
        <v>0.0</v>
      </c>
      <c r="Q11" s="13">
        <v>0.0</v>
      </c>
      <c r="R11" s="21">
        <f t="shared" si="7"/>
        <v>4.056124661</v>
      </c>
    </row>
    <row r="12">
      <c r="B12" s="2" t="s">
        <v>49</v>
      </c>
      <c r="C12" s="2" t="s">
        <v>65</v>
      </c>
      <c r="D12" s="6">
        <v>150.0</v>
      </c>
      <c r="E12" s="6">
        <v>720.0</v>
      </c>
      <c r="F12" s="6">
        <v>41.0</v>
      </c>
      <c r="G12" s="7">
        <f t="shared" si="1"/>
        <v>492</v>
      </c>
      <c r="H12" s="8">
        <f t="shared" si="2"/>
        <v>5.043902439</v>
      </c>
      <c r="I12" s="9">
        <f t="shared" si="3"/>
        <v>0.35</v>
      </c>
      <c r="J12" s="9">
        <f t="shared" si="4"/>
        <v>0.1219512195</v>
      </c>
      <c r="K12" s="9">
        <f t="shared" si="5"/>
        <v>0.5625</v>
      </c>
      <c r="L12" s="9">
        <f t="shared" si="6"/>
        <v>2.2</v>
      </c>
      <c r="M12" s="13">
        <v>1.0</v>
      </c>
      <c r="N12" s="12">
        <v>0.0</v>
      </c>
      <c r="O12" s="13">
        <v>1.0</v>
      </c>
      <c r="P12" s="13">
        <v>-0.1</v>
      </c>
      <c r="Q12" s="13">
        <v>0.0</v>
      </c>
      <c r="R12" s="21">
        <f t="shared" si="7"/>
        <v>5.043902439</v>
      </c>
    </row>
    <row r="13">
      <c r="B13" s="2" t="s">
        <v>29</v>
      </c>
      <c r="C13" s="5" t="s">
        <v>24</v>
      </c>
      <c r="D13" s="6">
        <v>50.0</v>
      </c>
      <c r="E13" s="6">
        <v>850.0</v>
      </c>
      <c r="F13" s="6">
        <v>37.0</v>
      </c>
      <c r="G13" s="7">
        <f t="shared" si="1"/>
        <v>524.1666667</v>
      </c>
      <c r="H13" s="8">
        <f t="shared" si="2"/>
        <v>4.866937669</v>
      </c>
      <c r="I13" s="9">
        <f t="shared" si="3"/>
        <v>1</v>
      </c>
      <c r="J13" s="9">
        <f t="shared" si="4"/>
        <v>0.3834688347</v>
      </c>
      <c r="K13" s="9">
        <f t="shared" si="5"/>
        <v>0.3125</v>
      </c>
      <c r="L13" s="9">
        <f t="shared" si="6"/>
        <v>1.2</v>
      </c>
      <c r="M13" s="12">
        <v>0.0</v>
      </c>
      <c r="N13" s="13">
        <v>1.0</v>
      </c>
      <c r="O13" s="12">
        <v>0.0</v>
      </c>
      <c r="P13" s="13">
        <v>-0.1</v>
      </c>
      <c r="Q13" s="13">
        <v>0.0</v>
      </c>
      <c r="R13" s="21">
        <f t="shared" si="7"/>
        <v>3.866937669</v>
      </c>
    </row>
    <row r="14">
      <c r="B14" s="2" t="s">
        <v>25</v>
      </c>
      <c r="C14" s="2" t="s">
        <v>84</v>
      </c>
      <c r="D14" s="6">
        <v>80.0</v>
      </c>
      <c r="E14" s="6">
        <v>650.0</v>
      </c>
      <c r="F14" s="6">
        <v>46.0</v>
      </c>
      <c r="G14" s="7">
        <f t="shared" si="1"/>
        <v>498.3333333</v>
      </c>
      <c r="H14" s="8">
        <f t="shared" si="2"/>
        <v>4.746883469</v>
      </c>
      <c r="I14" s="9">
        <f t="shared" si="3"/>
        <v>0</v>
      </c>
      <c r="J14" s="9">
        <f t="shared" si="4"/>
        <v>0.1734417344</v>
      </c>
      <c r="K14" s="9">
        <f t="shared" si="5"/>
        <v>0.875</v>
      </c>
      <c r="L14" s="9">
        <f t="shared" si="6"/>
        <v>1.5</v>
      </c>
      <c r="M14" s="13">
        <v>1.0</v>
      </c>
      <c r="N14" s="15">
        <v>1.0</v>
      </c>
      <c r="O14" s="13">
        <v>1.0</v>
      </c>
      <c r="P14" s="13">
        <v>-0.1</v>
      </c>
      <c r="Q14" s="13">
        <v>0.0</v>
      </c>
      <c r="R14" s="21">
        <f t="shared" si="7"/>
        <v>3.746883469</v>
      </c>
    </row>
    <row r="15">
      <c r="B15" s="2" t="s">
        <v>29</v>
      </c>
      <c r="C15" s="5" t="s">
        <v>30</v>
      </c>
      <c r="D15" s="6">
        <v>30.0</v>
      </c>
      <c r="E15" s="6">
        <v>690.0</v>
      </c>
      <c r="F15" s="6">
        <v>48.0</v>
      </c>
      <c r="G15" s="7">
        <f t="shared" si="1"/>
        <v>552</v>
      </c>
      <c r="H15" s="8">
        <f t="shared" si="2"/>
        <v>4.619512195</v>
      </c>
      <c r="I15" s="9">
        <f t="shared" si="3"/>
        <v>0.2</v>
      </c>
      <c r="J15" s="9">
        <f t="shared" si="4"/>
        <v>0.6097560976</v>
      </c>
      <c r="K15" s="9">
        <f t="shared" si="5"/>
        <v>1</v>
      </c>
      <c r="L15" s="9">
        <f t="shared" si="6"/>
        <v>1</v>
      </c>
      <c r="M15" s="12">
        <v>0.0</v>
      </c>
      <c r="N15" s="13">
        <v>1.0</v>
      </c>
      <c r="O15" s="13">
        <v>1.0</v>
      </c>
      <c r="P15" s="13">
        <v>0.0</v>
      </c>
      <c r="Q15" s="13">
        <v>0.0</v>
      </c>
      <c r="R15" s="21">
        <f t="shared" si="7"/>
        <v>3.619512195</v>
      </c>
    </row>
    <row r="16">
      <c r="B16" s="2" t="s">
        <v>44</v>
      </c>
      <c r="C16" s="5" t="s">
        <v>45</v>
      </c>
      <c r="D16" s="6">
        <v>30.0</v>
      </c>
      <c r="E16" s="6">
        <v>780.0</v>
      </c>
      <c r="F16" s="6">
        <v>38.0</v>
      </c>
      <c r="G16" s="7">
        <f t="shared" si="1"/>
        <v>494</v>
      </c>
      <c r="H16" s="8">
        <f t="shared" si="2"/>
        <v>4.576422764</v>
      </c>
      <c r="I16" s="9">
        <f t="shared" si="3"/>
        <v>0.65</v>
      </c>
      <c r="J16" s="9">
        <f t="shared" si="4"/>
        <v>0.1382113821</v>
      </c>
      <c r="K16" s="9">
        <f t="shared" si="5"/>
        <v>0.375</v>
      </c>
      <c r="L16" s="9">
        <f t="shared" si="6"/>
        <v>1</v>
      </c>
      <c r="M16" s="13">
        <v>1.0</v>
      </c>
      <c r="N16" s="12">
        <v>0.0</v>
      </c>
      <c r="O16" s="13">
        <v>1.0</v>
      </c>
      <c r="P16" s="13">
        <v>0.0</v>
      </c>
      <c r="Q16" s="13">
        <v>0.0</v>
      </c>
      <c r="R16" s="21">
        <f t="shared" si="7"/>
        <v>4.576422764</v>
      </c>
    </row>
    <row r="17">
      <c r="B17" s="2" t="s">
        <v>31</v>
      </c>
      <c r="C17" s="5" t="s">
        <v>32</v>
      </c>
      <c r="D17" s="6">
        <v>30.0</v>
      </c>
      <c r="E17" s="6">
        <v>780.0</v>
      </c>
      <c r="F17" s="6">
        <v>38.0</v>
      </c>
      <c r="G17" s="7">
        <f t="shared" si="1"/>
        <v>494</v>
      </c>
      <c r="H17" s="8">
        <f t="shared" si="2"/>
        <v>4.576422764</v>
      </c>
      <c r="I17" s="9">
        <f t="shared" si="3"/>
        <v>0.65</v>
      </c>
      <c r="J17" s="9">
        <f t="shared" si="4"/>
        <v>0.1382113821</v>
      </c>
      <c r="K17" s="9">
        <f t="shared" si="5"/>
        <v>0.375</v>
      </c>
      <c r="L17" s="9">
        <f t="shared" si="6"/>
        <v>1</v>
      </c>
      <c r="M17" s="13">
        <v>0.0</v>
      </c>
      <c r="N17" s="13">
        <v>1.0</v>
      </c>
      <c r="O17" s="13">
        <v>1.0</v>
      </c>
      <c r="P17" s="13">
        <v>0.0</v>
      </c>
      <c r="Q17" s="13">
        <v>0.0</v>
      </c>
      <c r="R17" s="21">
        <f t="shared" si="7"/>
        <v>3.576422764</v>
      </c>
    </row>
    <row r="18">
      <c r="B18" s="2" t="s">
        <v>62</v>
      </c>
      <c r="C18" s="5" t="s">
        <v>81</v>
      </c>
      <c r="D18" s="6">
        <v>20.0</v>
      </c>
      <c r="E18" s="6">
        <v>850.0</v>
      </c>
      <c r="F18" s="6">
        <v>40.0</v>
      </c>
      <c r="G18" s="7">
        <f t="shared" si="1"/>
        <v>566.6666667</v>
      </c>
      <c r="H18" s="8">
        <f t="shared" si="2"/>
        <v>4.45799458</v>
      </c>
      <c r="I18" s="9">
        <f t="shared" si="3"/>
        <v>1</v>
      </c>
      <c r="J18" s="9">
        <f t="shared" si="4"/>
        <v>0.72899729</v>
      </c>
      <c r="K18" s="9">
        <f t="shared" si="5"/>
        <v>0.5</v>
      </c>
      <c r="L18" s="9">
        <f t="shared" si="6"/>
        <v>0</v>
      </c>
      <c r="M18" s="12">
        <v>0.0</v>
      </c>
      <c r="N18" s="13">
        <v>0.0</v>
      </c>
      <c r="O18" s="13">
        <v>1.0</v>
      </c>
      <c r="P18" s="13">
        <v>0.0</v>
      </c>
      <c r="Q18" s="13">
        <v>0.0</v>
      </c>
      <c r="R18" s="21">
        <f t="shared" si="7"/>
        <v>4.45799458</v>
      </c>
    </row>
    <row r="19">
      <c r="B19" s="2" t="s">
        <v>36</v>
      </c>
      <c r="C19" s="5" t="s">
        <v>37</v>
      </c>
      <c r="D19" s="6">
        <v>30.0</v>
      </c>
      <c r="E19" s="6">
        <v>690.0</v>
      </c>
      <c r="F19" s="6">
        <v>47.0</v>
      </c>
      <c r="G19" s="7">
        <f t="shared" si="1"/>
        <v>540.5</v>
      </c>
      <c r="H19" s="8">
        <f t="shared" si="2"/>
        <v>4.432520325</v>
      </c>
      <c r="I19" s="9">
        <f t="shared" si="3"/>
        <v>0.2</v>
      </c>
      <c r="J19" s="9">
        <f t="shared" si="4"/>
        <v>0.5162601626</v>
      </c>
      <c r="K19" s="9">
        <f t="shared" si="5"/>
        <v>0.9375</v>
      </c>
      <c r="L19" s="9">
        <f t="shared" si="6"/>
        <v>1</v>
      </c>
      <c r="M19" s="12">
        <v>0.0</v>
      </c>
      <c r="N19" s="13">
        <v>1.0</v>
      </c>
      <c r="O19" s="13">
        <v>1.0</v>
      </c>
      <c r="P19" s="13">
        <v>0.0</v>
      </c>
      <c r="Q19" s="13">
        <v>0.0</v>
      </c>
      <c r="R19" s="21">
        <f t="shared" si="7"/>
        <v>3.432520325</v>
      </c>
    </row>
    <row r="20">
      <c r="B20" s="2" t="s">
        <v>42</v>
      </c>
      <c r="C20" s="5" t="s">
        <v>43</v>
      </c>
      <c r="D20" s="6">
        <v>50.0</v>
      </c>
      <c r="E20" s="6">
        <v>700.0</v>
      </c>
      <c r="F20" s="6">
        <v>44.0</v>
      </c>
      <c r="G20" s="7">
        <f t="shared" si="1"/>
        <v>513.3333333</v>
      </c>
      <c r="H20" s="8">
        <f t="shared" si="2"/>
        <v>4.290785908</v>
      </c>
      <c r="I20" s="9">
        <f t="shared" si="3"/>
        <v>0.25</v>
      </c>
      <c r="J20" s="9">
        <f t="shared" si="4"/>
        <v>0.2953929539</v>
      </c>
      <c r="K20" s="9">
        <f t="shared" si="5"/>
        <v>0.75</v>
      </c>
      <c r="L20" s="9">
        <f t="shared" si="6"/>
        <v>1.2</v>
      </c>
      <c r="M20" s="12">
        <v>0.0</v>
      </c>
      <c r="N20" s="13">
        <v>1.0</v>
      </c>
      <c r="O20" s="13">
        <v>1.0</v>
      </c>
      <c r="P20" s="13">
        <v>0.0</v>
      </c>
      <c r="Q20" s="13">
        <v>0.0</v>
      </c>
      <c r="R20" s="21">
        <f t="shared" si="7"/>
        <v>3.290785908</v>
      </c>
    </row>
    <row r="21">
      <c r="B21" s="2" t="s">
        <v>29</v>
      </c>
      <c r="C21" s="5" t="s">
        <v>48</v>
      </c>
      <c r="D21" s="6">
        <v>30.0</v>
      </c>
      <c r="E21" s="6">
        <v>720.0</v>
      </c>
      <c r="F21" s="6">
        <v>42.0</v>
      </c>
      <c r="G21" s="7">
        <f t="shared" si="1"/>
        <v>504</v>
      </c>
      <c r="H21" s="8">
        <f t="shared" si="2"/>
        <v>4.13902439</v>
      </c>
      <c r="I21" s="9">
        <f t="shared" si="3"/>
        <v>0.35</v>
      </c>
      <c r="J21" s="9">
        <f t="shared" si="4"/>
        <v>0.2195121951</v>
      </c>
      <c r="K21" s="9">
        <f t="shared" si="5"/>
        <v>0.625</v>
      </c>
      <c r="L21" s="9">
        <f t="shared" si="6"/>
        <v>1</v>
      </c>
      <c r="M21" s="13">
        <v>1.0</v>
      </c>
      <c r="N21" s="12">
        <v>0.0</v>
      </c>
      <c r="O21" s="13">
        <v>1.0</v>
      </c>
      <c r="P21" s="13">
        <v>0.0</v>
      </c>
      <c r="Q21" s="13">
        <v>0.0</v>
      </c>
      <c r="R21" s="21">
        <f t="shared" si="7"/>
        <v>4.13902439</v>
      </c>
    </row>
    <row r="22">
      <c r="B22" s="2" t="s">
        <v>54</v>
      </c>
      <c r="C22" s="5" t="s">
        <v>55</v>
      </c>
      <c r="D22" s="6">
        <v>30.0</v>
      </c>
      <c r="E22" s="6">
        <v>800.0</v>
      </c>
      <c r="F22" s="6">
        <v>34.0</v>
      </c>
      <c r="G22" s="7">
        <f t="shared" si="1"/>
        <v>453.3333333</v>
      </c>
      <c r="H22" s="8">
        <f t="shared" si="2"/>
        <v>4.115176152</v>
      </c>
      <c r="I22" s="9">
        <f t="shared" si="3"/>
        <v>0.75</v>
      </c>
      <c r="J22" s="9">
        <f t="shared" si="4"/>
        <v>-0.1924119241</v>
      </c>
      <c r="K22" s="9">
        <f t="shared" si="5"/>
        <v>0.125</v>
      </c>
      <c r="L22" s="9">
        <f t="shared" si="6"/>
        <v>1</v>
      </c>
      <c r="M22" s="13">
        <v>1.0</v>
      </c>
      <c r="N22" s="12">
        <v>0.0</v>
      </c>
      <c r="O22" s="13">
        <v>1.0</v>
      </c>
      <c r="P22" s="13">
        <v>0.0</v>
      </c>
      <c r="Q22" s="16">
        <v>-1.0</v>
      </c>
      <c r="R22" s="21">
        <f t="shared" si="7"/>
        <v>3.115176152</v>
      </c>
    </row>
    <row r="23">
      <c r="B23" s="2" t="s">
        <v>34</v>
      </c>
      <c r="C23" s="5" t="s">
        <v>35</v>
      </c>
      <c r="D23" s="6">
        <v>30.0</v>
      </c>
      <c r="E23" s="6">
        <v>670.0</v>
      </c>
      <c r="F23" s="6">
        <v>47.0</v>
      </c>
      <c r="G23" s="7">
        <f t="shared" si="1"/>
        <v>524.8333333</v>
      </c>
      <c r="H23" s="8">
        <f t="shared" si="2"/>
        <v>3.977777778</v>
      </c>
      <c r="I23" s="9">
        <f t="shared" si="3"/>
        <v>0.1</v>
      </c>
      <c r="J23" s="9">
        <f t="shared" si="4"/>
        <v>0.3888888889</v>
      </c>
      <c r="K23" s="9">
        <f t="shared" si="5"/>
        <v>0.9375</v>
      </c>
      <c r="L23" s="9">
        <f t="shared" si="6"/>
        <v>1</v>
      </c>
      <c r="M23" s="13">
        <v>1.0</v>
      </c>
      <c r="N23" s="12">
        <v>0.0</v>
      </c>
      <c r="O23" s="13">
        <v>1.0</v>
      </c>
      <c r="P23" s="16">
        <v>0.0</v>
      </c>
      <c r="Q23" s="13">
        <v>0.0</v>
      </c>
      <c r="R23" s="21">
        <f t="shared" si="7"/>
        <v>3.977777778</v>
      </c>
    </row>
    <row r="24">
      <c r="B24" s="2" t="s">
        <v>31</v>
      </c>
      <c r="C24" s="5" t="s">
        <v>60</v>
      </c>
      <c r="D24" s="6">
        <v>30.0</v>
      </c>
      <c r="E24" s="6">
        <v>860.0</v>
      </c>
      <c r="F24" s="6">
        <v>39.0</v>
      </c>
      <c r="G24" s="7">
        <f t="shared" si="1"/>
        <v>559</v>
      </c>
      <c r="H24" s="8">
        <f t="shared" si="2"/>
        <v>3.933333333</v>
      </c>
      <c r="I24" s="9">
        <f t="shared" si="3"/>
        <v>1.05</v>
      </c>
      <c r="J24" s="9">
        <f t="shared" si="4"/>
        <v>0.6666666667</v>
      </c>
      <c r="K24" s="9">
        <f t="shared" si="5"/>
        <v>0.4375</v>
      </c>
      <c r="L24" s="9">
        <f t="shared" si="6"/>
        <v>1</v>
      </c>
      <c r="M24" s="12">
        <v>-0.5</v>
      </c>
      <c r="N24" s="12">
        <v>0.0</v>
      </c>
      <c r="O24" s="12">
        <v>0.0</v>
      </c>
      <c r="P24" s="13">
        <v>0.0</v>
      </c>
      <c r="Q24" s="13">
        <v>0.0</v>
      </c>
      <c r="R24" s="21">
        <f t="shared" si="7"/>
        <v>3.933333333</v>
      </c>
    </row>
    <row r="25">
      <c r="B25" s="2" t="s">
        <v>56</v>
      </c>
      <c r="C25" s="5" t="s">
        <v>57</v>
      </c>
      <c r="D25" s="6">
        <v>30.0</v>
      </c>
      <c r="E25" s="6">
        <v>700.0</v>
      </c>
      <c r="F25" s="6">
        <v>42.0</v>
      </c>
      <c r="G25" s="7">
        <f t="shared" si="1"/>
        <v>490</v>
      </c>
      <c r="H25" s="8">
        <f t="shared" si="2"/>
        <v>3.711382114</v>
      </c>
      <c r="I25" s="9">
        <f t="shared" si="3"/>
        <v>0.25</v>
      </c>
      <c r="J25" s="9">
        <f t="shared" si="4"/>
        <v>0.1056910569</v>
      </c>
      <c r="K25" s="9">
        <f t="shared" si="5"/>
        <v>0.625</v>
      </c>
      <c r="L25" s="9">
        <f t="shared" si="6"/>
        <v>1</v>
      </c>
      <c r="M25" s="13">
        <v>1.0</v>
      </c>
      <c r="N25" s="12">
        <v>0.0</v>
      </c>
      <c r="O25" s="13">
        <v>1.0</v>
      </c>
      <c r="P25" s="13">
        <v>0.0</v>
      </c>
      <c r="Q25" s="13">
        <v>0.0</v>
      </c>
      <c r="R25" s="21">
        <f t="shared" si="7"/>
        <v>3.711382114</v>
      </c>
    </row>
    <row r="26">
      <c r="B26" s="2" t="s">
        <v>27</v>
      </c>
      <c r="C26" s="5" t="s">
        <v>83</v>
      </c>
      <c r="D26" s="6">
        <v>30.0</v>
      </c>
      <c r="E26" s="6">
        <v>650.0</v>
      </c>
      <c r="F26" s="6">
        <v>48.0</v>
      </c>
      <c r="G26" s="7">
        <f t="shared" si="1"/>
        <v>520</v>
      </c>
      <c r="H26" s="8">
        <f t="shared" si="2"/>
        <v>3.699186992</v>
      </c>
      <c r="I26" s="9">
        <f t="shared" si="3"/>
        <v>0</v>
      </c>
      <c r="J26" s="9">
        <f t="shared" si="4"/>
        <v>0.3495934959</v>
      </c>
      <c r="K26" s="9">
        <f t="shared" si="5"/>
        <v>1</v>
      </c>
      <c r="L26" s="9">
        <f t="shared" si="6"/>
        <v>1</v>
      </c>
      <c r="M26" s="13">
        <v>0.0</v>
      </c>
      <c r="N26" s="13">
        <v>1.0</v>
      </c>
      <c r="O26" s="13">
        <v>1.0</v>
      </c>
      <c r="P26" s="13">
        <v>0.0</v>
      </c>
      <c r="Q26" s="13">
        <v>0.0</v>
      </c>
      <c r="R26" s="21">
        <f t="shared" si="7"/>
        <v>2.699186992</v>
      </c>
    </row>
    <row r="27">
      <c r="B27" s="2" t="s">
        <v>59</v>
      </c>
      <c r="C27" s="2" t="s">
        <v>58</v>
      </c>
      <c r="D27" s="6">
        <v>20.0</v>
      </c>
      <c r="E27" s="6">
        <v>700.0</v>
      </c>
      <c r="F27" s="6">
        <v>47.0</v>
      </c>
      <c r="G27" s="7">
        <f t="shared" si="1"/>
        <v>548.3333333</v>
      </c>
      <c r="H27" s="8">
        <f t="shared" si="2"/>
        <v>3.659891599</v>
      </c>
      <c r="I27" s="9">
        <f t="shared" si="3"/>
        <v>0.25</v>
      </c>
      <c r="J27" s="9">
        <f t="shared" si="4"/>
        <v>0.5799457995</v>
      </c>
      <c r="K27" s="9">
        <f t="shared" si="5"/>
        <v>0.9375</v>
      </c>
      <c r="L27" s="9">
        <f t="shared" si="6"/>
        <v>0</v>
      </c>
      <c r="M27" s="13">
        <v>1.0</v>
      </c>
      <c r="N27" s="12">
        <v>0.0</v>
      </c>
      <c r="O27" s="13">
        <v>1.0</v>
      </c>
      <c r="P27" s="13">
        <v>0.0</v>
      </c>
      <c r="Q27" s="13">
        <v>0.0</v>
      </c>
      <c r="R27" s="21">
        <f t="shared" si="7"/>
        <v>3.659891599</v>
      </c>
    </row>
    <row r="28">
      <c r="B28" s="2" t="s">
        <v>33</v>
      </c>
      <c r="C28" s="5" t="s">
        <v>58</v>
      </c>
      <c r="D28" s="6">
        <v>20.0</v>
      </c>
      <c r="E28" s="6">
        <v>700.0</v>
      </c>
      <c r="F28" s="6">
        <v>47.0</v>
      </c>
      <c r="G28" s="7">
        <f t="shared" si="1"/>
        <v>548.3333333</v>
      </c>
      <c r="H28" s="8">
        <f t="shared" si="2"/>
        <v>3.659891599</v>
      </c>
      <c r="I28" s="9">
        <f t="shared" si="3"/>
        <v>0.25</v>
      </c>
      <c r="J28" s="9">
        <f t="shared" si="4"/>
        <v>0.5799457995</v>
      </c>
      <c r="K28" s="9">
        <f t="shared" si="5"/>
        <v>0.9375</v>
      </c>
      <c r="L28" s="9">
        <f t="shared" si="6"/>
        <v>0</v>
      </c>
      <c r="M28" s="13">
        <v>1.0</v>
      </c>
      <c r="N28" s="12">
        <v>0.0</v>
      </c>
      <c r="O28" s="13">
        <v>1.0</v>
      </c>
      <c r="P28" s="13">
        <v>0.0</v>
      </c>
      <c r="Q28" s="13">
        <v>0.0</v>
      </c>
      <c r="R28" s="21">
        <f t="shared" si="7"/>
        <v>3.659891599</v>
      </c>
    </row>
    <row r="29">
      <c r="B29" s="2" t="s">
        <v>33</v>
      </c>
      <c r="C29" s="5" t="s">
        <v>32</v>
      </c>
      <c r="D29" s="6">
        <v>30.0</v>
      </c>
      <c r="E29" s="6">
        <v>780.0</v>
      </c>
      <c r="F29" s="6">
        <v>38.0</v>
      </c>
      <c r="G29" s="7">
        <f t="shared" si="1"/>
        <v>494</v>
      </c>
      <c r="H29" s="8">
        <f t="shared" si="2"/>
        <v>3.576422764</v>
      </c>
      <c r="I29" s="9">
        <f t="shared" si="3"/>
        <v>0.65</v>
      </c>
      <c r="J29" s="9">
        <f t="shared" si="4"/>
        <v>0.1382113821</v>
      </c>
      <c r="K29" s="9">
        <f t="shared" si="5"/>
        <v>0.375</v>
      </c>
      <c r="L29" s="9">
        <f t="shared" si="6"/>
        <v>1</v>
      </c>
      <c r="M29" s="13">
        <v>0.0</v>
      </c>
      <c r="N29" s="13">
        <v>1.0</v>
      </c>
      <c r="O29" s="12">
        <v>0.0</v>
      </c>
      <c r="P29" s="13">
        <v>0.0</v>
      </c>
      <c r="Q29" s="13">
        <v>0.0</v>
      </c>
      <c r="R29" s="21">
        <f t="shared" si="7"/>
        <v>2.576422764</v>
      </c>
    </row>
    <row r="30">
      <c r="B30" s="2" t="s">
        <v>49</v>
      </c>
      <c r="C30" s="5" t="s">
        <v>50</v>
      </c>
      <c r="D30" s="6">
        <v>30.0</v>
      </c>
      <c r="E30" s="6">
        <v>730.0</v>
      </c>
      <c r="F30" s="6">
        <v>45.0</v>
      </c>
      <c r="G30" s="7">
        <f t="shared" si="1"/>
        <v>547.5</v>
      </c>
      <c r="H30" s="8">
        <f t="shared" si="2"/>
        <v>2.946341463</v>
      </c>
      <c r="I30" s="9">
        <f t="shared" si="3"/>
        <v>0.4</v>
      </c>
      <c r="J30" s="9">
        <f t="shared" si="4"/>
        <v>0.5731707317</v>
      </c>
      <c r="K30" s="9">
        <f t="shared" si="5"/>
        <v>0.8125</v>
      </c>
      <c r="L30" s="9">
        <f t="shared" si="6"/>
        <v>1</v>
      </c>
      <c r="M30" s="12">
        <v>-1.0</v>
      </c>
      <c r="N30" s="13">
        <v>0.0</v>
      </c>
      <c r="O30" s="13">
        <v>1.0</v>
      </c>
      <c r="P30" s="13">
        <v>0.0</v>
      </c>
      <c r="Q30" s="13">
        <v>0.0</v>
      </c>
      <c r="R30" s="21">
        <f t="shared" si="7"/>
        <v>2.946341463</v>
      </c>
    </row>
    <row r="31">
      <c r="B31" s="2" t="s">
        <v>59</v>
      </c>
      <c r="C31" s="5" t="s">
        <v>64</v>
      </c>
      <c r="D31" s="6">
        <v>40.0</v>
      </c>
      <c r="E31" s="6">
        <v>650.0</v>
      </c>
      <c r="F31" s="6">
        <v>44.0</v>
      </c>
      <c r="G31" s="7">
        <f t="shared" si="1"/>
        <v>476.6666667</v>
      </c>
      <c r="H31" s="8">
        <f t="shared" si="2"/>
        <v>2.094579946</v>
      </c>
      <c r="I31" s="9">
        <f t="shared" si="3"/>
        <v>0</v>
      </c>
      <c r="J31" s="9">
        <f t="shared" si="4"/>
        <v>-0.0027100271</v>
      </c>
      <c r="K31" s="9">
        <f t="shared" si="5"/>
        <v>0.75</v>
      </c>
      <c r="L31" s="9">
        <f t="shared" si="6"/>
        <v>1.1</v>
      </c>
      <c r="M31" s="12">
        <v>0.0</v>
      </c>
      <c r="N31" s="12">
        <v>0.0</v>
      </c>
      <c r="O31" s="13">
        <v>1.0</v>
      </c>
      <c r="P31" s="13">
        <v>0.0</v>
      </c>
      <c r="Q31" s="13">
        <v>0.0</v>
      </c>
      <c r="R31" s="21">
        <f t="shared" si="7"/>
        <v>2.094579946</v>
      </c>
    </row>
    <row r="32">
      <c r="B32" s="2" t="s">
        <v>71</v>
      </c>
      <c r="C32" s="5" t="s">
        <v>72</v>
      </c>
      <c r="D32" s="6">
        <v>20.0</v>
      </c>
      <c r="E32" s="6">
        <v>585.0</v>
      </c>
      <c r="F32" s="6">
        <v>40.0</v>
      </c>
      <c r="G32" s="7">
        <f t="shared" si="1"/>
        <v>390</v>
      </c>
      <c r="H32" s="8">
        <f t="shared" si="2"/>
        <v>-0.06463414634</v>
      </c>
      <c r="I32" s="9">
        <f t="shared" si="3"/>
        <v>-0.325</v>
      </c>
      <c r="J32" s="9">
        <f t="shared" si="4"/>
        <v>-0.7073170732</v>
      </c>
      <c r="K32" s="9">
        <f t="shared" si="5"/>
        <v>0.5</v>
      </c>
      <c r="L32" s="9">
        <f t="shared" si="6"/>
        <v>0</v>
      </c>
      <c r="M32" s="12">
        <v>0.0</v>
      </c>
      <c r="N32" s="12">
        <v>1.0</v>
      </c>
      <c r="O32" s="13">
        <v>1.0</v>
      </c>
      <c r="P32" s="13">
        <v>0.0</v>
      </c>
      <c r="Q32" s="13">
        <v>0.0</v>
      </c>
      <c r="R32" s="21">
        <f t="shared" si="7"/>
        <v>-1.064634146</v>
      </c>
    </row>
    <row r="33">
      <c r="H33" s="21"/>
      <c r="P33" s="22"/>
    </row>
    <row r="34">
      <c r="B34" s="17" t="s">
        <v>87</v>
      </c>
    </row>
  </sheetData>
  <conditionalFormatting sqref="M2:Q32">
    <cfRule type="cellIs" dxfId="3" priority="1" operator="equal">
      <formula>0.5</formula>
    </cfRule>
  </conditionalFormatting>
  <conditionalFormatting sqref="M2:Q32">
    <cfRule type="cellIs" dxfId="2" priority="2" operator="equal">
      <formula>-1</formula>
    </cfRule>
  </conditionalFormatting>
  <conditionalFormatting sqref="M2:Q32">
    <cfRule type="cellIs" dxfId="4" priority="3" operator="equal">
      <formula>1</formula>
    </cfRule>
  </conditionalFormatting>
  <conditionalFormatting sqref="P2:Q32">
    <cfRule type="cellIs" dxfId="5" priority="4" operator="equal">
      <formula>0</formula>
    </cfRule>
  </conditionalFormatting>
  <conditionalFormatting sqref="M2:O32">
    <cfRule type="cellIs" dxfId="1" priority="5" operator="equal">
      <formula>0</formula>
    </cfRule>
  </conditionalFormatting>
  <conditionalFormatting sqref="H2:H33 R2:R32">
    <cfRule type="colorScale" priority="6">
      <colorScale>
        <cfvo type="min"/>
        <cfvo type="max"/>
        <color rgb="FFFFC7CE"/>
        <color rgb="FFC5FF9A"/>
      </colorScale>
    </cfRule>
  </conditionalFormatting>
  <conditionalFormatting sqref="I2:I32">
    <cfRule type="colorScale" priority="7">
      <colorScale>
        <cfvo type="min"/>
        <cfvo type="max"/>
        <color rgb="FFFFC7CE"/>
        <color rgb="FFC5FF9A"/>
      </colorScale>
    </cfRule>
  </conditionalFormatting>
  <conditionalFormatting sqref="J2:J32">
    <cfRule type="colorScale" priority="8">
      <colorScale>
        <cfvo type="min"/>
        <cfvo type="max"/>
        <color rgb="FFFFC7CE"/>
        <color rgb="FFC5FF9A"/>
      </colorScale>
    </cfRule>
  </conditionalFormatting>
  <conditionalFormatting sqref="K2:K32">
    <cfRule type="colorScale" priority="9">
      <colorScale>
        <cfvo type="min"/>
        <cfvo type="max"/>
        <color rgb="FFFFC7CE"/>
        <color rgb="FFC5FF9A"/>
      </colorScale>
    </cfRule>
  </conditionalFormatting>
  <conditionalFormatting sqref="L2:L32">
    <cfRule type="colorScale" priority="10">
      <colorScale>
        <cfvo type="min"/>
        <cfvo type="max"/>
        <color rgb="FFFFC7CE"/>
        <color rgb="FFC5FF9A"/>
      </colorScale>
    </cfRule>
  </conditionalFormatting>
  <conditionalFormatting sqref="P2:P27">
    <cfRule type="cellIs" dxfId="1" priority="11" operator="equal">
      <formula>-0.1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4" max="5" width="9.38"/>
    <col customWidth="1" min="6" max="6" width="8.5"/>
    <col customWidth="1" min="7" max="7" width="7.63"/>
    <col customWidth="1" min="8" max="8" width="12.75"/>
    <col customWidth="1" min="9" max="9" width="9.38"/>
    <col customWidth="1" min="10" max="10" width="9.0"/>
    <col customWidth="1" hidden="1" min="11" max="11" width="9.0"/>
    <col customWidth="1" min="12" max="12" width="9.13"/>
    <col customWidth="1" min="13" max="13" width="10.38"/>
    <col customWidth="1" min="14" max="14" width="13.88"/>
    <col customWidth="1" min="15" max="15" width="11.0"/>
    <col customWidth="1" min="16" max="16" width="10.88"/>
    <col customWidth="1" min="17" max="17" width="9.0"/>
  </cols>
  <sheetData>
    <row r="1">
      <c r="B1" s="1"/>
      <c r="C1" s="1"/>
      <c r="D1" s="2" t="s">
        <v>2</v>
      </c>
      <c r="E1" s="2" t="s">
        <v>3</v>
      </c>
      <c r="F1" s="2" t="s">
        <v>4</v>
      </c>
      <c r="G1" s="2" t="s">
        <v>5</v>
      </c>
      <c r="H1" s="2" t="s">
        <v>85</v>
      </c>
      <c r="I1" s="3" t="s">
        <v>3</v>
      </c>
      <c r="J1" s="3" t="s">
        <v>5</v>
      </c>
      <c r="K1" s="2" t="s">
        <v>4</v>
      </c>
      <c r="L1" s="3" t="s">
        <v>2</v>
      </c>
      <c r="M1" s="3" t="s">
        <v>9</v>
      </c>
      <c r="N1" s="3" t="s">
        <v>88</v>
      </c>
      <c r="O1" s="3" t="s">
        <v>10</v>
      </c>
      <c r="P1" s="3" t="s">
        <v>11</v>
      </c>
      <c r="Q1" s="2" t="s">
        <v>13</v>
      </c>
      <c r="R1" s="2" t="s">
        <v>14</v>
      </c>
    </row>
    <row r="2">
      <c r="B2" s="2" t="s">
        <v>17</v>
      </c>
      <c r="C2" s="5" t="s">
        <v>18</v>
      </c>
      <c r="D2" s="6">
        <v>25.0</v>
      </c>
      <c r="E2" s="6">
        <v>980.0</v>
      </c>
      <c r="F2" s="6">
        <v>37.0</v>
      </c>
      <c r="G2" s="7">
        <f t="shared" ref="G2:G32" si="1">E2*F2/60</f>
        <v>604.3333333</v>
      </c>
      <c r="H2" s="21">
        <f t="shared" ref="H2:H32" si="2">I2*2 + J2*2 + sum(L2:P2)</f>
        <v>7.870460705</v>
      </c>
      <c r="I2" s="23">
        <f t="shared" ref="I2:I32" si="3">(E2-650)/(850-650)</f>
        <v>1.65</v>
      </c>
      <c r="J2" s="23">
        <f t="shared" ref="J2:J32" si="4">(G2-477)/(600-477)</f>
        <v>1.035230352</v>
      </c>
      <c r="K2" s="23">
        <f t="shared" ref="K2:K32" si="5">(F2-32)/(48-32)</f>
        <v>0.3125</v>
      </c>
      <c r="L2" s="23">
        <f t="shared" ref="L2:L32" si="6">(min(D2,30)-20)/10 + max(D2-30,0) * 0.01</f>
        <v>0.5</v>
      </c>
      <c r="M2" s="12">
        <v>1.0</v>
      </c>
      <c r="N2" s="12">
        <v>0.0</v>
      </c>
      <c r="O2" s="12">
        <v>0.0</v>
      </c>
      <c r="P2" s="13">
        <v>1.0</v>
      </c>
      <c r="Q2" s="13">
        <v>0.0</v>
      </c>
      <c r="R2" s="21">
        <f t="shared" ref="R2:R32" si="7">I2*2 + J2*2 + sum(L2:N2) +sum(P2,Q2)</f>
        <v>7.870460705</v>
      </c>
    </row>
    <row r="3">
      <c r="B3" s="2" t="s">
        <v>15</v>
      </c>
      <c r="C3" s="5" t="s">
        <v>16</v>
      </c>
      <c r="D3" s="6">
        <v>30.0</v>
      </c>
      <c r="E3" s="6">
        <v>850.0</v>
      </c>
      <c r="F3" s="6">
        <v>45.0</v>
      </c>
      <c r="G3" s="7">
        <f t="shared" si="1"/>
        <v>637.5</v>
      </c>
      <c r="H3" s="21">
        <f t="shared" si="2"/>
        <v>7.609756098</v>
      </c>
      <c r="I3" s="23">
        <f t="shared" si="3"/>
        <v>1</v>
      </c>
      <c r="J3" s="23">
        <f t="shared" si="4"/>
        <v>1.304878049</v>
      </c>
      <c r="K3" s="23">
        <f t="shared" si="5"/>
        <v>0.8125</v>
      </c>
      <c r="L3" s="23">
        <f t="shared" si="6"/>
        <v>1</v>
      </c>
      <c r="M3" s="12">
        <v>0.0</v>
      </c>
      <c r="N3" s="12">
        <v>0.0</v>
      </c>
      <c r="O3" s="13">
        <v>1.0</v>
      </c>
      <c r="P3" s="13">
        <v>1.0</v>
      </c>
      <c r="Q3" s="13">
        <v>0.0</v>
      </c>
      <c r="R3" s="21">
        <f t="shared" si="7"/>
        <v>6.609756098</v>
      </c>
    </row>
    <row r="4">
      <c r="B4" s="2" t="s">
        <v>38</v>
      </c>
      <c r="C4" s="5" t="s">
        <v>39</v>
      </c>
      <c r="D4" s="6">
        <v>25.0</v>
      </c>
      <c r="E4" s="6">
        <v>800.0</v>
      </c>
      <c r="F4" s="6">
        <v>42.0</v>
      </c>
      <c r="G4" s="7">
        <f t="shared" si="1"/>
        <v>560</v>
      </c>
      <c r="H4" s="21">
        <f t="shared" si="2"/>
        <v>7.349593496</v>
      </c>
      <c r="I4" s="23">
        <f t="shared" si="3"/>
        <v>0.75</v>
      </c>
      <c r="J4" s="23">
        <f t="shared" si="4"/>
        <v>0.674796748</v>
      </c>
      <c r="K4" s="23">
        <f t="shared" si="5"/>
        <v>0.625</v>
      </c>
      <c r="L4" s="23">
        <f t="shared" si="6"/>
        <v>0.5</v>
      </c>
      <c r="M4" s="13">
        <v>1.0</v>
      </c>
      <c r="N4" s="13">
        <v>1.0</v>
      </c>
      <c r="O4" s="13">
        <v>1.0</v>
      </c>
      <c r="P4" s="13">
        <v>1.0</v>
      </c>
      <c r="Q4" s="13">
        <v>0.0</v>
      </c>
      <c r="R4" s="21">
        <f t="shared" si="7"/>
        <v>6.349593496</v>
      </c>
    </row>
    <row r="5">
      <c r="B5" s="2" t="s">
        <v>23</v>
      </c>
      <c r="C5" s="5" t="s">
        <v>24</v>
      </c>
      <c r="D5" s="6">
        <v>50.0</v>
      </c>
      <c r="E5" s="6">
        <v>850.0</v>
      </c>
      <c r="F5" s="6">
        <v>37.0</v>
      </c>
      <c r="G5" s="7">
        <f t="shared" si="1"/>
        <v>524.1666667</v>
      </c>
      <c r="H5" s="21">
        <f t="shared" si="2"/>
        <v>6.866937669</v>
      </c>
      <c r="I5" s="23">
        <f t="shared" si="3"/>
        <v>1</v>
      </c>
      <c r="J5" s="23">
        <f t="shared" si="4"/>
        <v>0.3834688347</v>
      </c>
      <c r="K5" s="23">
        <f t="shared" si="5"/>
        <v>0.3125</v>
      </c>
      <c r="L5" s="23">
        <f t="shared" si="6"/>
        <v>1.2</v>
      </c>
      <c r="M5" s="13">
        <v>1.0</v>
      </c>
      <c r="N5" s="12">
        <v>0.0</v>
      </c>
      <c r="O5" s="13">
        <v>0.9</v>
      </c>
      <c r="P5" s="13">
        <v>1.0</v>
      </c>
      <c r="Q5" s="13">
        <v>0.0</v>
      </c>
      <c r="R5" s="21">
        <f t="shared" si="7"/>
        <v>5.966937669</v>
      </c>
    </row>
    <row r="6">
      <c r="B6" s="2" t="s">
        <v>46</v>
      </c>
      <c r="C6" s="5" t="s">
        <v>47</v>
      </c>
      <c r="D6" s="6">
        <v>30.0</v>
      </c>
      <c r="E6" s="6">
        <v>900.0</v>
      </c>
      <c r="F6" s="6">
        <v>32.0</v>
      </c>
      <c r="G6" s="7">
        <f t="shared" si="1"/>
        <v>480</v>
      </c>
      <c r="H6" s="21">
        <f t="shared" si="2"/>
        <v>6.548780488</v>
      </c>
      <c r="I6" s="23">
        <f t="shared" si="3"/>
        <v>1.25</v>
      </c>
      <c r="J6" s="23">
        <f t="shared" si="4"/>
        <v>0.0243902439</v>
      </c>
      <c r="K6" s="23">
        <f t="shared" si="5"/>
        <v>0</v>
      </c>
      <c r="L6" s="23">
        <f t="shared" si="6"/>
        <v>1</v>
      </c>
      <c r="M6" s="13">
        <v>1.0</v>
      </c>
      <c r="N6" s="13">
        <v>1.0</v>
      </c>
      <c r="O6" s="13">
        <v>0.0</v>
      </c>
      <c r="P6" s="13">
        <v>1.0</v>
      </c>
      <c r="Q6" s="12">
        <v>-1.0</v>
      </c>
      <c r="R6" s="21">
        <f t="shared" si="7"/>
        <v>5.548780488</v>
      </c>
    </row>
    <row r="7">
      <c r="B7" s="2" t="s">
        <v>40</v>
      </c>
      <c r="C7" s="5" t="s">
        <v>82</v>
      </c>
      <c r="D7" s="6">
        <v>50.0</v>
      </c>
      <c r="E7" s="6">
        <v>800.0</v>
      </c>
      <c r="F7" s="6">
        <v>34.0</v>
      </c>
      <c r="G7" s="7">
        <f t="shared" si="1"/>
        <v>453.3333333</v>
      </c>
      <c r="H7" s="21">
        <f t="shared" si="2"/>
        <v>6.315176152</v>
      </c>
      <c r="I7" s="23">
        <f t="shared" si="3"/>
        <v>0.75</v>
      </c>
      <c r="J7" s="23">
        <f t="shared" si="4"/>
        <v>-0.1924119241</v>
      </c>
      <c r="K7" s="23">
        <f t="shared" si="5"/>
        <v>0.125</v>
      </c>
      <c r="L7" s="23">
        <f t="shared" si="6"/>
        <v>1.2</v>
      </c>
      <c r="M7" s="13">
        <v>1.0</v>
      </c>
      <c r="N7" s="13">
        <v>1.0</v>
      </c>
      <c r="O7" s="13">
        <v>1.0</v>
      </c>
      <c r="P7" s="13">
        <v>1.0</v>
      </c>
      <c r="Q7" s="12">
        <v>-1.0</v>
      </c>
      <c r="R7" s="21">
        <f t="shared" si="7"/>
        <v>4.315176152</v>
      </c>
    </row>
    <row r="8">
      <c r="B8" s="2" t="s">
        <v>52</v>
      </c>
      <c r="C8" s="5" t="s">
        <v>53</v>
      </c>
      <c r="D8" s="6">
        <v>30.0</v>
      </c>
      <c r="E8" s="6">
        <v>837.0</v>
      </c>
      <c r="F8" s="6">
        <v>40.0</v>
      </c>
      <c r="G8" s="7">
        <f t="shared" si="1"/>
        <v>558</v>
      </c>
      <c r="H8" s="21">
        <f t="shared" si="2"/>
        <v>6.187073171</v>
      </c>
      <c r="I8" s="23">
        <f t="shared" si="3"/>
        <v>0.935</v>
      </c>
      <c r="J8" s="23">
        <f t="shared" si="4"/>
        <v>0.6585365854</v>
      </c>
      <c r="K8" s="23">
        <f t="shared" si="5"/>
        <v>0.5</v>
      </c>
      <c r="L8" s="23">
        <f t="shared" si="6"/>
        <v>1</v>
      </c>
      <c r="M8" s="13">
        <v>1.0</v>
      </c>
      <c r="N8" s="12">
        <v>0.0</v>
      </c>
      <c r="O8" s="12">
        <v>0.0</v>
      </c>
      <c r="P8" s="13">
        <v>1.0</v>
      </c>
      <c r="Q8" s="13">
        <v>0.0</v>
      </c>
      <c r="R8" s="21">
        <f t="shared" si="7"/>
        <v>6.187073171</v>
      </c>
    </row>
    <row r="9">
      <c r="B9" s="2" t="s">
        <v>19</v>
      </c>
      <c r="C9" s="5" t="s">
        <v>20</v>
      </c>
      <c r="D9" s="6">
        <v>30.0</v>
      </c>
      <c r="E9" s="6">
        <v>750.0</v>
      </c>
      <c r="F9" s="6">
        <v>44.0</v>
      </c>
      <c r="G9" s="7">
        <f t="shared" si="1"/>
        <v>550</v>
      </c>
      <c r="H9" s="21">
        <f t="shared" si="2"/>
        <v>6.18699187</v>
      </c>
      <c r="I9" s="23">
        <f t="shared" si="3"/>
        <v>0.5</v>
      </c>
      <c r="J9" s="23">
        <f t="shared" si="4"/>
        <v>0.593495935</v>
      </c>
      <c r="K9" s="23">
        <f t="shared" si="5"/>
        <v>0.75</v>
      </c>
      <c r="L9" s="23">
        <f t="shared" si="6"/>
        <v>1</v>
      </c>
      <c r="M9" s="13">
        <v>1.0</v>
      </c>
      <c r="N9" s="12">
        <v>0.0</v>
      </c>
      <c r="O9" s="13">
        <v>1.0</v>
      </c>
      <c r="P9" s="13">
        <v>1.0</v>
      </c>
      <c r="Q9" s="13">
        <v>0.0</v>
      </c>
      <c r="R9" s="21">
        <f t="shared" si="7"/>
        <v>5.18699187</v>
      </c>
    </row>
    <row r="10">
      <c r="B10" s="2" t="s">
        <v>49</v>
      </c>
      <c r="C10" s="2" t="s">
        <v>65</v>
      </c>
      <c r="D10" s="6">
        <v>150.0</v>
      </c>
      <c r="E10" s="6">
        <v>720.0</v>
      </c>
      <c r="F10" s="6">
        <v>41.0</v>
      </c>
      <c r="G10" s="7">
        <f t="shared" si="1"/>
        <v>492</v>
      </c>
      <c r="H10" s="21">
        <f t="shared" si="2"/>
        <v>6.143902439</v>
      </c>
      <c r="I10" s="23">
        <f t="shared" si="3"/>
        <v>0.35</v>
      </c>
      <c r="J10" s="23">
        <f t="shared" si="4"/>
        <v>0.1219512195</v>
      </c>
      <c r="K10" s="23">
        <f t="shared" si="5"/>
        <v>0.5625</v>
      </c>
      <c r="L10" s="23">
        <f t="shared" si="6"/>
        <v>2.2</v>
      </c>
      <c r="M10" s="13">
        <v>1.0</v>
      </c>
      <c r="N10" s="13">
        <v>1.0</v>
      </c>
      <c r="O10" s="12">
        <v>0.0</v>
      </c>
      <c r="P10" s="13">
        <v>1.0</v>
      </c>
      <c r="Q10" s="13">
        <v>0.0</v>
      </c>
      <c r="R10" s="21">
        <f t="shared" si="7"/>
        <v>6.143902439</v>
      </c>
    </row>
    <row r="11">
      <c r="B11" s="2" t="s">
        <v>21</v>
      </c>
      <c r="C11" s="5" t="s">
        <v>22</v>
      </c>
      <c r="D11" s="6">
        <v>25.0</v>
      </c>
      <c r="E11" s="6">
        <v>749.0</v>
      </c>
      <c r="F11" s="6">
        <v>41.0</v>
      </c>
      <c r="G11" s="7">
        <f t="shared" si="1"/>
        <v>511.8166667</v>
      </c>
      <c r="H11" s="21">
        <f t="shared" si="2"/>
        <v>6.056124661</v>
      </c>
      <c r="I11" s="23">
        <f t="shared" si="3"/>
        <v>0.495</v>
      </c>
      <c r="J11" s="23">
        <f t="shared" si="4"/>
        <v>0.2830623306</v>
      </c>
      <c r="K11" s="23">
        <f t="shared" si="5"/>
        <v>0.5625</v>
      </c>
      <c r="L11" s="23">
        <f t="shared" si="6"/>
        <v>0.5</v>
      </c>
      <c r="M11" s="13">
        <v>1.0</v>
      </c>
      <c r="N11" s="13">
        <v>1.0</v>
      </c>
      <c r="O11" s="13">
        <v>1.0</v>
      </c>
      <c r="P11" s="13">
        <v>1.0</v>
      </c>
      <c r="Q11" s="13">
        <v>0.0</v>
      </c>
      <c r="R11" s="21">
        <f t="shared" si="7"/>
        <v>5.056124661</v>
      </c>
    </row>
    <row r="12">
      <c r="B12" s="2" t="s">
        <v>46</v>
      </c>
      <c r="C12" s="5" t="s">
        <v>80</v>
      </c>
      <c r="D12" s="6">
        <v>25.0</v>
      </c>
      <c r="E12" s="6">
        <v>800.0</v>
      </c>
      <c r="F12" s="6">
        <v>45.0</v>
      </c>
      <c r="G12" s="7">
        <f t="shared" si="1"/>
        <v>600</v>
      </c>
      <c r="H12" s="21">
        <f t="shared" si="2"/>
        <v>6</v>
      </c>
      <c r="I12" s="23">
        <f t="shared" si="3"/>
        <v>0.75</v>
      </c>
      <c r="J12" s="23">
        <f t="shared" si="4"/>
        <v>1</v>
      </c>
      <c r="K12" s="23">
        <f t="shared" si="5"/>
        <v>0.8125</v>
      </c>
      <c r="L12" s="23">
        <f t="shared" si="6"/>
        <v>0.5</v>
      </c>
      <c r="M12" s="12">
        <v>0.0</v>
      </c>
      <c r="N12" s="12">
        <v>0.0</v>
      </c>
      <c r="O12" s="13">
        <v>1.0</v>
      </c>
      <c r="P12" s="13">
        <v>1.0</v>
      </c>
      <c r="Q12" s="13">
        <v>0.0</v>
      </c>
      <c r="R12" s="21">
        <f t="shared" si="7"/>
        <v>5</v>
      </c>
    </row>
    <row r="13">
      <c r="B13" s="2" t="s">
        <v>29</v>
      </c>
      <c r="C13" s="5" t="s">
        <v>24</v>
      </c>
      <c r="D13" s="6">
        <v>50.0</v>
      </c>
      <c r="E13" s="6">
        <v>850.0</v>
      </c>
      <c r="F13" s="6">
        <v>37.0</v>
      </c>
      <c r="G13" s="7">
        <f t="shared" si="1"/>
        <v>524.1666667</v>
      </c>
      <c r="H13" s="21">
        <f t="shared" si="2"/>
        <v>5.966937669</v>
      </c>
      <c r="I13" s="23">
        <f t="shared" si="3"/>
        <v>1</v>
      </c>
      <c r="J13" s="23">
        <f t="shared" si="4"/>
        <v>0.3834688347</v>
      </c>
      <c r="K13" s="23">
        <f t="shared" si="5"/>
        <v>0.3125</v>
      </c>
      <c r="L13" s="23">
        <f t="shared" si="6"/>
        <v>1.2</v>
      </c>
      <c r="M13" s="13">
        <v>1.0</v>
      </c>
      <c r="N13" s="12">
        <v>0.0</v>
      </c>
      <c r="O13" s="13">
        <v>1.0</v>
      </c>
      <c r="P13" s="12">
        <v>0.0</v>
      </c>
      <c r="Q13" s="13">
        <v>0.0</v>
      </c>
      <c r="R13" s="21">
        <f t="shared" si="7"/>
        <v>4.966937669</v>
      </c>
    </row>
    <row r="14">
      <c r="B14" s="2" t="s">
        <v>25</v>
      </c>
      <c r="C14" s="2" t="s">
        <v>84</v>
      </c>
      <c r="D14" s="6">
        <v>80.0</v>
      </c>
      <c r="E14" s="6">
        <v>650.0</v>
      </c>
      <c r="F14" s="6">
        <v>46.0</v>
      </c>
      <c r="G14" s="7">
        <f t="shared" si="1"/>
        <v>498.3333333</v>
      </c>
      <c r="H14" s="21">
        <f t="shared" si="2"/>
        <v>5.746883469</v>
      </c>
      <c r="I14" s="23">
        <f t="shared" si="3"/>
        <v>0</v>
      </c>
      <c r="J14" s="23">
        <f t="shared" si="4"/>
        <v>0.1734417344</v>
      </c>
      <c r="K14" s="23">
        <f t="shared" si="5"/>
        <v>0.875</v>
      </c>
      <c r="L14" s="23">
        <f t="shared" si="6"/>
        <v>1.5</v>
      </c>
      <c r="M14" s="13">
        <v>1.0</v>
      </c>
      <c r="N14" s="13">
        <v>1.0</v>
      </c>
      <c r="O14" s="15">
        <v>0.9</v>
      </c>
      <c r="P14" s="13">
        <v>1.0</v>
      </c>
      <c r="Q14" s="13">
        <v>0.0</v>
      </c>
      <c r="R14" s="21">
        <f t="shared" si="7"/>
        <v>4.846883469</v>
      </c>
    </row>
    <row r="15">
      <c r="B15" s="2" t="s">
        <v>29</v>
      </c>
      <c r="C15" s="5" t="s">
        <v>30</v>
      </c>
      <c r="D15" s="6">
        <v>30.0</v>
      </c>
      <c r="E15" s="6">
        <v>690.0</v>
      </c>
      <c r="F15" s="6">
        <v>48.0</v>
      </c>
      <c r="G15" s="7">
        <f t="shared" si="1"/>
        <v>552</v>
      </c>
      <c r="H15" s="21">
        <f t="shared" si="2"/>
        <v>5.619512195</v>
      </c>
      <c r="I15" s="23">
        <f t="shared" si="3"/>
        <v>0.2</v>
      </c>
      <c r="J15" s="23">
        <f t="shared" si="4"/>
        <v>0.6097560976</v>
      </c>
      <c r="K15" s="23">
        <f t="shared" si="5"/>
        <v>1</v>
      </c>
      <c r="L15" s="23">
        <f t="shared" si="6"/>
        <v>1</v>
      </c>
      <c r="M15" s="13">
        <v>1.0</v>
      </c>
      <c r="N15" s="12">
        <v>0.0</v>
      </c>
      <c r="O15" s="13">
        <v>1.0</v>
      </c>
      <c r="P15" s="13">
        <v>1.0</v>
      </c>
      <c r="Q15" s="13">
        <v>0.0</v>
      </c>
      <c r="R15" s="21">
        <f t="shared" si="7"/>
        <v>4.619512195</v>
      </c>
    </row>
    <row r="16">
      <c r="B16" s="2" t="s">
        <v>44</v>
      </c>
      <c r="C16" s="5" t="s">
        <v>45</v>
      </c>
      <c r="D16" s="6">
        <v>30.0</v>
      </c>
      <c r="E16" s="6">
        <v>780.0</v>
      </c>
      <c r="F16" s="6">
        <v>38.0</v>
      </c>
      <c r="G16" s="7">
        <f t="shared" si="1"/>
        <v>494</v>
      </c>
      <c r="H16" s="21">
        <f t="shared" si="2"/>
        <v>5.576422764</v>
      </c>
      <c r="I16" s="23">
        <f t="shared" si="3"/>
        <v>0.65</v>
      </c>
      <c r="J16" s="23">
        <f t="shared" si="4"/>
        <v>0.1382113821</v>
      </c>
      <c r="K16" s="23">
        <f t="shared" si="5"/>
        <v>0.375</v>
      </c>
      <c r="L16" s="23">
        <f t="shared" si="6"/>
        <v>1</v>
      </c>
      <c r="M16" s="13">
        <v>1.0</v>
      </c>
      <c r="N16" s="13">
        <v>1.0</v>
      </c>
      <c r="O16" s="12">
        <v>0.0</v>
      </c>
      <c r="P16" s="13">
        <v>1.0</v>
      </c>
      <c r="Q16" s="13">
        <v>0.0</v>
      </c>
      <c r="R16" s="21">
        <f t="shared" si="7"/>
        <v>5.576422764</v>
      </c>
    </row>
    <row r="17">
      <c r="B17" s="2" t="s">
        <v>31</v>
      </c>
      <c r="C17" s="5" t="s">
        <v>32</v>
      </c>
      <c r="D17" s="6">
        <v>30.0</v>
      </c>
      <c r="E17" s="6">
        <v>780.0</v>
      </c>
      <c r="F17" s="6">
        <v>38.0</v>
      </c>
      <c r="G17" s="7">
        <f t="shared" si="1"/>
        <v>494</v>
      </c>
      <c r="H17" s="21">
        <f t="shared" si="2"/>
        <v>5.576422764</v>
      </c>
      <c r="I17" s="23">
        <f t="shared" si="3"/>
        <v>0.65</v>
      </c>
      <c r="J17" s="23">
        <f t="shared" si="4"/>
        <v>0.1382113821</v>
      </c>
      <c r="K17" s="23">
        <f t="shared" si="5"/>
        <v>0.375</v>
      </c>
      <c r="L17" s="23">
        <f t="shared" si="6"/>
        <v>1</v>
      </c>
      <c r="M17" s="13">
        <v>1.0</v>
      </c>
      <c r="N17" s="13">
        <v>0.0</v>
      </c>
      <c r="O17" s="13">
        <v>1.0</v>
      </c>
      <c r="P17" s="13">
        <v>1.0</v>
      </c>
      <c r="Q17" s="13">
        <v>0.0</v>
      </c>
      <c r="R17" s="21">
        <f t="shared" si="7"/>
        <v>4.576422764</v>
      </c>
    </row>
    <row r="18">
      <c r="B18" s="2" t="s">
        <v>62</v>
      </c>
      <c r="C18" s="5" t="s">
        <v>81</v>
      </c>
      <c r="D18" s="6">
        <v>20.0</v>
      </c>
      <c r="E18" s="6">
        <v>850.0</v>
      </c>
      <c r="F18" s="6">
        <v>40.0</v>
      </c>
      <c r="G18" s="7">
        <f t="shared" si="1"/>
        <v>566.6666667</v>
      </c>
      <c r="H18" s="21">
        <f t="shared" si="2"/>
        <v>5.45799458</v>
      </c>
      <c r="I18" s="23">
        <f t="shared" si="3"/>
        <v>1</v>
      </c>
      <c r="J18" s="23">
        <f t="shared" si="4"/>
        <v>0.72899729</v>
      </c>
      <c r="K18" s="23">
        <f t="shared" si="5"/>
        <v>0.5</v>
      </c>
      <c r="L18" s="23">
        <f t="shared" si="6"/>
        <v>0</v>
      </c>
      <c r="M18" s="12">
        <v>0.0</v>
      </c>
      <c r="N18" s="12">
        <v>0.0</v>
      </c>
      <c r="O18" s="13">
        <v>1.0</v>
      </c>
      <c r="P18" s="13">
        <v>1.0</v>
      </c>
      <c r="Q18" s="13">
        <v>0.0</v>
      </c>
      <c r="R18" s="21">
        <f t="shared" si="7"/>
        <v>4.45799458</v>
      </c>
    </row>
    <row r="19">
      <c r="B19" s="2" t="s">
        <v>36</v>
      </c>
      <c r="C19" s="5" t="s">
        <v>37</v>
      </c>
      <c r="D19" s="6">
        <v>30.0</v>
      </c>
      <c r="E19" s="6">
        <v>690.0</v>
      </c>
      <c r="F19" s="6">
        <v>47.0</v>
      </c>
      <c r="G19" s="7">
        <f t="shared" si="1"/>
        <v>540.5</v>
      </c>
      <c r="H19" s="21">
        <f t="shared" si="2"/>
        <v>5.432520325</v>
      </c>
      <c r="I19" s="23">
        <f t="shared" si="3"/>
        <v>0.2</v>
      </c>
      <c r="J19" s="23">
        <f t="shared" si="4"/>
        <v>0.5162601626</v>
      </c>
      <c r="K19" s="23">
        <f t="shared" si="5"/>
        <v>0.9375</v>
      </c>
      <c r="L19" s="23">
        <f t="shared" si="6"/>
        <v>1</v>
      </c>
      <c r="M19" s="13">
        <v>1.0</v>
      </c>
      <c r="N19" s="12">
        <v>0.0</v>
      </c>
      <c r="O19" s="13">
        <v>1.0</v>
      </c>
      <c r="P19" s="13">
        <v>1.0</v>
      </c>
      <c r="Q19" s="13">
        <v>0.0</v>
      </c>
      <c r="R19" s="21">
        <f t="shared" si="7"/>
        <v>4.432520325</v>
      </c>
    </row>
    <row r="20">
      <c r="B20" s="2" t="s">
        <v>42</v>
      </c>
      <c r="C20" s="5" t="s">
        <v>43</v>
      </c>
      <c r="D20" s="6">
        <v>50.0</v>
      </c>
      <c r="E20" s="6">
        <v>700.0</v>
      </c>
      <c r="F20" s="6">
        <v>44.0</v>
      </c>
      <c r="G20" s="7">
        <f t="shared" si="1"/>
        <v>513.3333333</v>
      </c>
      <c r="H20" s="21">
        <f t="shared" si="2"/>
        <v>5.290785908</v>
      </c>
      <c r="I20" s="23">
        <f t="shared" si="3"/>
        <v>0.25</v>
      </c>
      <c r="J20" s="23">
        <f t="shared" si="4"/>
        <v>0.2953929539</v>
      </c>
      <c r="K20" s="23">
        <f t="shared" si="5"/>
        <v>0.75</v>
      </c>
      <c r="L20" s="23">
        <f t="shared" si="6"/>
        <v>1.2</v>
      </c>
      <c r="M20" s="13">
        <v>1.0</v>
      </c>
      <c r="N20" s="12">
        <v>0.0</v>
      </c>
      <c r="O20" s="13">
        <v>1.0</v>
      </c>
      <c r="P20" s="13">
        <v>1.0</v>
      </c>
      <c r="Q20" s="13">
        <v>0.0</v>
      </c>
      <c r="R20" s="21">
        <f t="shared" si="7"/>
        <v>4.290785908</v>
      </c>
    </row>
    <row r="21">
      <c r="B21" s="2" t="s">
        <v>29</v>
      </c>
      <c r="C21" s="5" t="s">
        <v>48</v>
      </c>
      <c r="D21" s="6">
        <v>30.0</v>
      </c>
      <c r="E21" s="6">
        <v>720.0</v>
      </c>
      <c r="F21" s="6">
        <v>42.0</v>
      </c>
      <c r="G21" s="7">
        <f t="shared" si="1"/>
        <v>504</v>
      </c>
      <c r="H21" s="21">
        <f t="shared" si="2"/>
        <v>5.13902439</v>
      </c>
      <c r="I21" s="23">
        <f t="shared" si="3"/>
        <v>0.35</v>
      </c>
      <c r="J21" s="23">
        <f t="shared" si="4"/>
        <v>0.2195121951</v>
      </c>
      <c r="K21" s="23">
        <f t="shared" si="5"/>
        <v>0.625</v>
      </c>
      <c r="L21" s="23">
        <f t="shared" si="6"/>
        <v>1</v>
      </c>
      <c r="M21" s="13">
        <v>1.0</v>
      </c>
      <c r="N21" s="13">
        <v>1.0</v>
      </c>
      <c r="O21" s="12">
        <v>0.0</v>
      </c>
      <c r="P21" s="13">
        <v>1.0</v>
      </c>
      <c r="Q21" s="13">
        <v>0.0</v>
      </c>
      <c r="R21" s="21">
        <f t="shared" si="7"/>
        <v>5.13902439</v>
      </c>
    </row>
    <row r="22">
      <c r="B22" s="2" t="s">
        <v>54</v>
      </c>
      <c r="C22" s="5" t="s">
        <v>55</v>
      </c>
      <c r="D22" s="6">
        <v>30.0</v>
      </c>
      <c r="E22" s="6">
        <v>800.0</v>
      </c>
      <c r="F22" s="6">
        <v>34.0</v>
      </c>
      <c r="G22" s="7">
        <f t="shared" si="1"/>
        <v>453.3333333</v>
      </c>
      <c r="H22" s="21">
        <f t="shared" si="2"/>
        <v>5.115176152</v>
      </c>
      <c r="I22" s="23">
        <f t="shared" si="3"/>
        <v>0.75</v>
      </c>
      <c r="J22" s="23">
        <f t="shared" si="4"/>
        <v>-0.1924119241</v>
      </c>
      <c r="K22" s="23">
        <f t="shared" si="5"/>
        <v>0.125</v>
      </c>
      <c r="L22" s="23">
        <f t="shared" si="6"/>
        <v>1</v>
      </c>
      <c r="M22" s="13">
        <v>1.0</v>
      </c>
      <c r="N22" s="13">
        <v>1.0</v>
      </c>
      <c r="O22" s="12">
        <v>0.0</v>
      </c>
      <c r="P22" s="13">
        <v>1.0</v>
      </c>
      <c r="Q22" s="16">
        <v>-1.0</v>
      </c>
      <c r="R22" s="21">
        <f t="shared" si="7"/>
        <v>4.115176152</v>
      </c>
    </row>
    <row r="23">
      <c r="B23" s="2" t="s">
        <v>34</v>
      </c>
      <c r="C23" s="5" t="s">
        <v>35</v>
      </c>
      <c r="D23" s="6">
        <v>30.0</v>
      </c>
      <c r="E23" s="6">
        <v>670.0</v>
      </c>
      <c r="F23" s="6">
        <v>47.0</v>
      </c>
      <c r="G23" s="7">
        <f t="shared" si="1"/>
        <v>524.8333333</v>
      </c>
      <c r="H23" s="21">
        <f t="shared" si="2"/>
        <v>4.977777778</v>
      </c>
      <c r="I23" s="23">
        <f t="shared" si="3"/>
        <v>0.1</v>
      </c>
      <c r="J23" s="23">
        <f t="shared" si="4"/>
        <v>0.3888888889</v>
      </c>
      <c r="K23" s="23">
        <f t="shared" si="5"/>
        <v>0.9375</v>
      </c>
      <c r="L23" s="23">
        <f t="shared" si="6"/>
        <v>1</v>
      </c>
      <c r="M23" s="13">
        <v>1.0</v>
      </c>
      <c r="N23" s="13">
        <v>1.0</v>
      </c>
      <c r="O23" s="12">
        <v>0.0</v>
      </c>
      <c r="P23" s="13">
        <v>1.0</v>
      </c>
      <c r="Q23" s="13">
        <v>0.0</v>
      </c>
      <c r="R23" s="21">
        <f t="shared" si="7"/>
        <v>4.977777778</v>
      </c>
    </row>
    <row r="24">
      <c r="B24" s="2" t="s">
        <v>56</v>
      </c>
      <c r="C24" s="5" t="s">
        <v>57</v>
      </c>
      <c r="D24" s="6">
        <v>30.0</v>
      </c>
      <c r="E24" s="6">
        <v>700.0</v>
      </c>
      <c r="F24" s="6">
        <v>42.0</v>
      </c>
      <c r="G24" s="7">
        <f t="shared" si="1"/>
        <v>490</v>
      </c>
      <c r="H24" s="21">
        <f t="shared" si="2"/>
        <v>4.711382114</v>
      </c>
      <c r="I24" s="23">
        <f t="shared" si="3"/>
        <v>0.25</v>
      </c>
      <c r="J24" s="23">
        <f t="shared" si="4"/>
        <v>0.1056910569</v>
      </c>
      <c r="K24" s="23">
        <f t="shared" si="5"/>
        <v>0.625</v>
      </c>
      <c r="L24" s="23">
        <f t="shared" si="6"/>
        <v>1</v>
      </c>
      <c r="M24" s="13">
        <v>1.0</v>
      </c>
      <c r="N24" s="13">
        <v>1.0</v>
      </c>
      <c r="O24" s="12">
        <v>0.0</v>
      </c>
      <c r="P24" s="13">
        <v>1.0</v>
      </c>
      <c r="Q24" s="13">
        <v>0.0</v>
      </c>
      <c r="R24" s="21">
        <f t="shared" si="7"/>
        <v>4.711382114</v>
      </c>
    </row>
    <row r="25">
      <c r="B25" s="2" t="s">
        <v>27</v>
      </c>
      <c r="C25" s="5" t="s">
        <v>83</v>
      </c>
      <c r="D25" s="6">
        <v>30.0</v>
      </c>
      <c r="E25" s="6">
        <v>650.0</v>
      </c>
      <c r="F25" s="6">
        <v>48.0</v>
      </c>
      <c r="G25" s="7">
        <f t="shared" si="1"/>
        <v>520</v>
      </c>
      <c r="H25" s="21">
        <f t="shared" si="2"/>
        <v>4.699186992</v>
      </c>
      <c r="I25" s="23">
        <f t="shared" si="3"/>
        <v>0</v>
      </c>
      <c r="J25" s="23">
        <f t="shared" si="4"/>
        <v>0.3495934959</v>
      </c>
      <c r="K25" s="23">
        <f t="shared" si="5"/>
        <v>1</v>
      </c>
      <c r="L25" s="23">
        <f t="shared" si="6"/>
        <v>1</v>
      </c>
      <c r="M25" s="13">
        <v>1.0</v>
      </c>
      <c r="N25" s="13">
        <v>0.0</v>
      </c>
      <c r="O25" s="13">
        <v>1.0</v>
      </c>
      <c r="P25" s="13">
        <v>1.0</v>
      </c>
      <c r="Q25" s="13">
        <v>0.0</v>
      </c>
      <c r="R25" s="21">
        <f t="shared" si="7"/>
        <v>3.699186992</v>
      </c>
    </row>
    <row r="26">
      <c r="B26" s="2" t="s">
        <v>59</v>
      </c>
      <c r="C26" s="2" t="s">
        <v>58</v>
      </c>
      <c r="D26" s="6">
        <v>20.0</v>
      </c>
      <c r="E26" s="6">
        <v>700.0</v>
      </c>
      <c r="F26" s="6">
        <v>47.0</v>
      </c>
      <c r="G26" s="7">
        <f t="shared" si="1"/>
        <v>548.3333333</v>
      </c>
      <c r="H26" s="21">
        <f t="shared" si="2"/>
        <v>4.659891599</v>
      </c>
      <c r="I26" s="23">
        <f t="shared" si="3"/>
        <v>0.25</v>
      </c>
      <c r="J26" s="23">
        <f t="shared" si="4"/>
        <v>0.5799457995</v>
      </c>
      <c r="K26" s="23">
        <f t="shared" si="5"/>
        <v>0.9375</v>
      </c>
      <c r="L26" s="23">
        <f t="shared" si="6"/>
        <v>0</v>
      </c>
      <c r="M26" s="13">
        <v>1.0</v>
      </c>
      <c r="N26" s="13">
        <v>1.0</v>
      </c>
      <c r="O26" s="12">
        <v>0.0</v>
      </c>
      <c r="P26" s="13">
        <v>1.0</v>
      </c>
      <c r="Q26" s="13">
        <v>0.0</v>
      </c>
      <c r="R26" s="21">
        <f t="shared" si="7"/>
        <v>4.659891599</v>
      </c>
    </row>
    <row r="27">
      <c r="B27" s="2" t="s">
        <v>33</v>
      </c>
      <c r="C27" s="5" t="s">
        <v>58</v>
      </c>
      <c r="D27" s="6">
        <v>20.0</v>
      </c>
      <c r="E27" s="6">
        <v>700.0</v>
      </c>
      <c r="F27" s="6">
        <v>47.0</v>
      </c>
      <c r="G27" s="7">
        <f t="shared" si="1"/>
        <v>548.3333333</v>
      </c>
      <c r="H27" s="21">
        <f t="shared" si="2"/>
        <v>4.659891599</v>
      </c>
      <c r="I27" s="23">
        <f t="shared" si="3"/>
        <v>0.25</v>
      </c>
      <c r="J27" s="23">
        <f t="shared" si="4"/>
        <v>0.5799457995</v>
      </c>
      <c r="K27" s="23">
        <f t="shared" si="5"/>
        <v>0.9375</v>
      </c>
      <c r="L27" s="23">
        <f t="shared" si="6"/>
        <v>0</v>
      </c>
      <c r="M27" s="13">
        <v>1.0</v>
      </c>
      <c r="N27" s="13">
        <v>1.0</v>
      </c>
      <c r="O27" s="12">
        <v>0.0</v>
      </c>
      <c r="P27" s="13">
        <v>1.0</v>
      </c>
      <c r="Q27" s="13">
        <v>0.0</v>
      </c>
      <c r="R27" s="21">
        <f t="shared" si="7"/>
        <v>4.659891599</v>
      </c>
    </row>
    <row r="28">
      <c r="B28" s="2" t="s">
        <v>33</v>
      </c>
      <c r="C28" s="5" t="s">
        <v>32</v>
      </c>
      <c r="D28" s="6">
        <v>30.0</v>
      </c>
      <c r="E28" s="6">
        <v>780.0</v>
      </c>
      <c r="F28" s="6">
        <v>38.0</v>
      </c>
      <c r="G28" s="7">
        <f t="shared" si="1"/>
        <v>494</v>
      </c>
      <c r="H28" s="21">
        <f t="shared" si="2"/>
        <v>4.576422764</v>
      </c>
      <c r="I28" s="23">
        <f t="shared" si="3"/>
        <v>0.65</v>
      </c>
      <c r="J28" s="23">
        <f t="shared" si="4"/>
        <v>0.1382113821</v>
      </c>
      <c r="K28" s="23">
        <f t="shared" si="5"/>
        <v>0.375</v>
      </c>
      <c r="L28" s="23">
        <f t="shared" si="6"/>
        <v>1</v>
      </c>
      <c r="M28" s="13">
        <v>1.0</v>
      </c>
      <c r="N28" s="13">
        <v>0.0</v>
      </c>
      <c r="O28" s="13">
        <v>1.0</v>
      </c>
      <c r="P28" s="12">
        <v>0.0</v>
      </c>
      <c r="Q28" s="13">
        <v>0.0</v>
      </c>
      <c r="R28" s="21">
        <f t="shared" si="7"/>
        <v>3.576422764</v>
      </c>
    </row>
    <row r="29">
      <c r="B29" s="2" t="s">
        <v>49</v>
      </c>
      <c r="C29" s="5" t="s">
        <v>50</v>
      </c>
      <c r="D29" s="6">
        <v>30.0</v>
      </c>
      <c r="E29" s="6">
        <v>730.0</v>
      </c>
      <c r="F29" s="6">
        <v>45.0</v>
      </c>
      <c r="G29" s="7">
        <f t="shared" si="1"/>
        <v>547.5</v>
      </c>
      <c r="H29" s="21">
        <f t="shared" si="2"/>
        <v>3.946341463</v>
      </c>
      <c r="I29" s="23">
        <f t="shared" si="3"/>
        <v>0.4</v>
      </c>
      <c r="J29" s="23">
        <f t="shared" si="4"/>
        <v>0.5731707317</v>
      </c>
      <c r="K29" s="23">
        <f t="shared" si="5"/>
        <v>0.8125</v>
      </c>
      <c r="L29" s="23">
        <f t="shared" si="6"/>
        <v>1</v>
      </c>
      <c r="M29" s="12">
        <v>-1.0</v>
      </c>
      <c r="N29" s="12">
        <v>0.0</v>
      </c>
      <c r="O29" s="13">
        <v>1.0</v>
      </c>
      <c r="P29" s="13">
        <v>1.0</v>
      </c>
      <c r="Q29" s="13">
        <v>0.0</v>
      </c>
      <c r="R29" s="21">
        <f t="shared" si="7"/>
        <v>2.946341463</v>
      </c>
    </row>
    <row r="30">
      <c r="B30" s="2" t="s">
        <v>31</v>
      </c>
      <c r="C30" s="5" t="s">
        <v>60</v>
      </c>
      <c r="D30" s="6">
        <v>30.0</v>
      </c>
      <c r="E30" s="6">
        <v>860.0</v>
      </c>
      <c r="F30" s="6">
        <v>39.0</v>
      </c>
      <c r="G30" s="7">
        <f t="shared" si="1"/>
        <v>559</v>
      </c>
      <c r="H30" s="21">
        <f t="shared" si="2"/>
        <v>3.933333333</v>
      </c>
      <c r="I30" s="23">
        <f t="shared" si="3"/>
        <v>1.05</v>
      </c>
      <c r="J30" s="23">
        <f t="shared" si="4"/>
        <v>0.6666666667</v>
      </c>
      <c r="K30" s="23">
        <f t="shared" si="5"/>
        <v>0.4375</v>
      </c>
      <c r="L30" s="23">
        <f t="shared" si="6"/>
        <v>1</v>
      </c>
      <c r="M30" s="12">
        <v>-0.5</v>
      </c>
      <c r="N30" s="12">
        <v>0.0</v>
      </c>
      <c r="O30" s="12">
        <v>0.0</v>
      </c>
      <c r="P30" s="12">
        <v>0.0</v>
      </c>
      <c r="Q30" s="13">
        <v>0.0</v>
      </c>
      <c r="R30" s="21">
        <f t="shared" si="7"/>
        <v>3.933333333</v>
      </c>
    </row>
    <row r="31">
      <c r="B31" s="2" t="s">
        <v>59</v>
      </c>
      <c r="C31" s="5" t="s">
        <v>64</v>
      </c>
      <c r="D31" s="6">
        <v>40.0</v>
      </c>
      <c r="E31" s="6">
        <v>650.0</v>
      </c>
      <c r="F31" s="6">
        <v>44.0</v>
      </c>
      <c r="G31" s="7">
        <f t="shared" si="1"/>
        <v>476.6666667</v>
      </c>
      <c r="H31" s="21">
        <f t="shared" si="2"/>
        <v>3.094579946</v>
      </c>
      <c r="I31" s="23">
        <f t="shared" si="3"/>
        <v>0</v>
      </c>
      <c r="J31" s="23">
        <f t="shared" si="4"/>
        <v>-0.0027100271</v>
      </c>
      <c r="K31" s="23">
        <f t="shared" si="5"/>
        <v>0.75</v>
      </c>
      <c r="L31" s="23">
        <f t="shared" si="6"/>
        <v>1.1</v>
      </c>
      <c r="M31" s="13">
        <v>1.0</v>
      </c>
      <c r="N31" s="12">
        <v>0.0</v>
      </c>
      <c r="O31" s="12">
        <v>0.0</v>
      </c>
      <c r="P31" s="13">
        <v>1.0</v>
      </c>
      <c r="Q31" s="13">
        <v>0.0</v>
      </c>
      <c r="R31" s="21">
        <f t="shared" si="7"/>
        <v>3.094579946</v>
      </c>
    </row>
    <row r="32">
      <c r="B32" s="2" t="s">
        <v>71</v>
      </c>
      <c r="C32" s="5" t="s">
        <v>72</v>
      </c>
      <c r="D32" s="6">
        <v>20.0</v>
      </c>
      <c r="E32" s="6">
        <v>585.0</v>
      </c>
      <c r="F32" s="6">
        <v>40.0</v>
      </c>
      <c r="G32" s="7">
        <f t="shared" si="1"/>
        <v>390</v>
      </c>
      <c r="H32" s="21">
        <f t="shared" si="2"/>
        <v>0.9353658537</v>
      </c>
      <c r="I32" s="23">
        <f t="shared" si="3"/>
        <v>-0.325</v>
      </c>
      <c r="J32" s="23">
        <f t="shared" si="4"/>
        <v>-0.7073170732</v>
      </c>
      <c r="K32" s="23">
        <f t="shared" si="5"/>
        <v>0.5</v>
      </c>
      <c r="L32" s="23">
        <f t="shared" si="6"/>
        <v>0</v>
      </c>
      <c r="M32" s="13">
        <v>1.0</v>
      </c>
      <c r="N32" s="12">
        <v>0.0</v>
      </c>
      <c r="O32" s="12">
        <v>1.0</v>
      </c>
      <c r="P32" s="13">
        <v>1.0</v>
      </c>
      <c r="Q32" s="13">
        <v>0.0</v>
      </c>
      <c r="R32" s="21">
        <f t="shared" si="7"/>
        <v>-0.06463414634</v>
      </c>
    </row>
  </sheetData>
  <conditionalFormatting sqref="M2:Q32">
    <cfRule type="cellIs" dxfId="3" priority="1" operator="equal">
      <formula>0.5</formula>
    </cfRule>
  </conditionalFormatting>
  <conditionalFormatting sqref="M2:Q32">
    <cfRule type="cellIs" dxfId="2" priority="2" operator="equal">
      <formula>-1</formula>
    </cfRule>
  </conditionalFormatting>
  <conditionalFormatting sqref="M2:Q32">
    <cfRule type="cellIs" dxfId="4" priority="3" operator="equal">
      <formula>1</formula>
    </cfRule>
  </conditionalFormatting>
  <conditionalFormatting sqref="Q2:Q32">
    <cfRule type="cellIs" dxfId="5" priority="4" operator="equal">
      <formula>0</formula>
    </cfRule>
  </conditionalFormatting>
  <conditionalFormatting sqref="M2:P32">
    <cfRule type="cellIs" dxfId="1" priority="5" operator="equal">
      <formula>0</formula>
    </cfRule>
  </conditionalFormatting>
  <conditionalFormatting sqref="H2:H32 R2:R32">
    <cfRule type="colorScale" priority="6">
      <colorScale>
        <cfvo type="min"/>
        <cfvo type="max"/>
        <color rgb="FFFFC7CE"/>
        <color rgb="FFC5FF9A"/>
      </colorScale>
    </cfRule>
  </conditionalFormatting>
  <conditionalFormatting sqref="I2:I32">
    <cfRule type="colorScale" priority="7">
      <colorScale>
        <cfvo type="min"/>
        <cfvo type="max"/>
        <color rgb="FFFFC7CE"/>
        <color rgb="FFC5FF9A"/>
      </colorScale>
    </cfRule>
  </conditionalFormatting>
  <conditionalFormatting sqref="J2:J32">
    <cfRule type="colorScale" priority="8">
      <colorScale>
        <cfvo type="min"/>
        <cfvo type="max"/>
        <color rgb="FFFFC7CE"/>
        <color rgb="FFC5FF9A"/>
      </colorScale>
    </cfRule>
  </conditionalFormatting>
  <conditionalFormatting sqref="K2:K32">
    <cfRule type="colorScale" priority="9">
      <colorScale>
        <cfvo type="min"/>
        <cfvo type="max"/>
        <color rgb="FFFFC7CE"/>
        <color rgb="FFC5FF9A"/>
      </colorScale>
    </cfRule>
  </conditionalFormatting>
  <conditionalFormatting sqref="L2:L32">
    <cfRule type="colorScale" priority="10">
      <colorScale>
        <cfvo type="min"/>
        <cfvo type="max"/>
        <color rgb="FFFFC7CE"/>
        <color rgb="FFC5FF9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38"/>
    <col customWidth="1" min="5" max="5" width="8.5"/>
    <col customWidth="1" min="6" max="6" width="7.63"/>
    <col customWidth="1" min="7" max="7" width="7.88"/>
    <col customWidth="1" min="8" max="8" width="10.38"/>
    <col customWidth="1" min="9" max="9" width="13.88"/>
    <col customWidth="1" min="10" max="10" width="11.0"/>
    <col customWidth="1" min="11" max="11" width="9.38"/>
    <col customWidth="1" min="12" max="12" width="9.0"/>
    <col customWidth="1" min="13" max="13" width="9.38"/>
    <col customWidth="1" min="14" max="14" width="9.0"/>
    <col customWidth="1" min="15" max="15" width="9.25"/>
    <col customWidth="1" min="16" max="16" width="10.88"/>
    <col customWidth="1" min="17" max="17" width="9.13"/>
    <col customWidth="1" min="18" max="18" width="9.0"/>
  </cols>
  <sheetData>
    <row r="1">
      <c r="B1" s="24"/>
      <c r="C1" s="24"/>
      <c r="D1" s="25" t="s">
        <v>3</v>
      </c>
      <c r="E1" s="25" t="s">
        <v>4</v>
      </c>
      <c r="F1" s="25" t="s">
        <v>5</v>
      </c>
      <c r="G1" s="25" t="s">
        <v>85</v>
      </c>
      <c r="H1" s="25" t="s">
        <v>9</v>
      </c>
      <c r="I1" s="25" t="s">
        <v>88</v>
      </c>
      <c r="J1" s="25" t="s">
        <v>10</v>
      </c>
      <c r="K1" s="25" t="s">
        <v>89</v>
      </c>
      <c r="L1" s="25" t="s">
        <v>90</v>
      </c>
      <c r="M1" s="25" t="s">
        <v>91</v>
      </c>
      <c r="N1" s="25" t="s">
        <v>92</v>
      </c>
      <c r="O1" s="25" t="s">
        <v>93</v>
      </c>
      <c r="P1" s="25" t="s">
        <v>11</v>
      </c>
      <c r="Q1" s="25" t="s">
        <v>94</v>
      </c>
      <c r="R1" s="25" t="s">
        <v>13</v>
      </c>
    </row>
    <row r="2">
      <c r="B2" s="25" t="s">
        <v>38</v>
      </c>
      <c r="C2" s="26" t="s">
        <v>39</v>
      </c>
      <c r="D2" s="27">
        <v>800.0</v>
      </c>
      <c r="E2" s="27">
        <v>42.0</v>
      </c>
      <c r="F2" s="28">
        <f t="shared" ref="F2:F34" si="1">D2*E2/60</f>
        <v>560</v>
      </c>
      <c r="G2" s="29">
        <f t="shared" ref="G2:G34" si="2">sum(H2:R2)</f>
        <v>9</v>
      </c>
      <c r="H2" s="30">
        <v>1.0</v>
      </c>
      <c r="I2" s="30">
        <v>1.0</v>
      </c>
      <c r="J2" s="30">
        <v>1.0</v>
      </c>
      <c r="K2" s="31">
        <f t="shared" ref="K2:K34" si="3">int(D2&gt;=690)</f>
        <v>1</v>
      </c>
      <c r="L2" s="31">
        <f t="shared" ref="L2:L34" si="4">int(D2&gt;=749)</f>
        <v>1</v>
      </c>
      <c r="M2" s="32">
        <f t="shared" ref="M2:M34" si="5">int(D2&gt;=800)</f>
        <v>1</v>
      </c>
      <c r="N2" s="32">
        <f t="shared" ref="N2:N34" si="6">int(F2&gt;=540)</f>
        <v>1</v>
      </c>
      <c r="O2" s="33">
        <f t="shared" ref="O2:O34" si="7">int(F2&gt;=600)</f>
        <v>0</v>
      </c>
      <c r="P2" s="30">
        <v>1.0</v>
      </c>
      <c r="Q2" s="30">
        <v>1.0</v>
      </c>
      <c r="R2" s="30">
        <v>0.0</v>
      </c>
    </row>
    <row r="3">
      <c r="B3" s="25" t="s">
        <v>46</v>
      </c>
      <c r="C3" s="26" t="s">
        <v>80</v>
      </c>
      <c r="D3" s="27">
        <v>800.0</v>
      </c>
      <c r="E3" s="27">
        <v>45.0</v>
      </c>
      <c r="F3" s="28">
        <f t="shared" si="1"/>
        <v>600</v>
      </c>
      <c r="G3" s="29">
        <f t="shared" si="2"/>
        <v>8</v>
      </c>
      <c r="H3" s="34">
        <v>0.0</v>
      </c>
      <c r="I3" s="34">
        <v>0.0</v>
      </c>
      <c r="J3" s="30">
        <v>1.0</v>
      </c>
      <c r="K3" s="31">
        <f t="shared" si="3"/>
        <v>1</v>
      </c>
      <c r="L3" s="31">
        <f t="shared" si="4"/>
        <v>1</v>
      </c>
      <c r="M3" s="32">
        <f t="shared" si="5"/>
        <v>1</v>
      </c>
      <c r="N3" s="32">
        <f t="shared" si="6"/>
        <v>1</v>
      </c>
      <c r="O3" s="33">
        <f t="shared" si="7"/>
        <v>1</v>
      </c>
      <c r="P3" s="30">
        <v>1.0</v>
      </c>
      <c r="Q3" s="30">
        <v>1.0</v>
      </c>
      <c r="R3" s="30">
        <v>0.0</v>
      </c>
    </row>
    <row r="4">
      <c r="B4" s="25" t="s">
        <v>95</v>
      </c>
      <c r="C4" s="26" t="s">
        <v>16</v>
      </c>
      <c r="D4" s="27">
        <v>850.0</v>
      </c>
      <c r="E4" s="27">
        <v>45.0</v>
      </c>
      <c r="F4" s="28">
        <f t="shared" si="1"/>
        <v>637.5</v>
      </c>
      <c r="G4" s="29">
        <f t="shared" si="2"/>
        <v>8</v>
      </c>
      <c r="H4" s="34">
        <v>0.0</v>
      </c>
      <c r="I4" s="34">
        <v>0.0</v>
      </c>
      <c r="J4" s="30">
        <v>1.0</v>
      </c>
      <c r="K4" s="31">
        <f t="shared" si="3"/>
        <v>1</v>
      </c>
      <c r="L4" s="31">
        <f t="shared" si="4"/>
        <v>1</v>
      </c>
      <c r="M4" s="32">
        <f t="shared" si="5"/>
        <v>1</v>
      </c>
      <c r="N4" s="32">
        <f t="shared" si="6"/>
        <v>1</v>
      </c>
      <c r="O4" s="33">
        <f t="shared" si="7"/>
        <v>1</v>
      </c>
      <c r="P4" s="30">
        <v>1.0</v>
      </c>
      <c r="Q4" s="30">
        <v>1.0</v>
      </c>
      <c r="R4" s="30">
        <v>0.0</v>
      </c>
    </row>
    <row r="5">
      <c r="B5" s="25" t="s">
        <v>96</v>
      </c>
      <c r="C5" s="26" t="s">
        <v>16</v>
      </c>
      <c r="D5" s="27">
        <v>850.0</v>
      </c>
      <c r="E5" s="27">
        <v>45.0</v>
      </c>
      <c r="F5" s="28">
        <f t="shared" si="1"/>
        <v>637.5</v>
      </c>
      <c r="G5" s="29">
        <f t="shared" si="2"/>
        <v>8</v>
      </c>
      <c r="H5" s="34">
        <v>0.0</v>
      </c>
      <c r="I5" s="34">
        <v>0.0</v>
      </c>
      <c r="J5" s="30">
        <v>1.0</v>
      </c>
      <c r="K5" s="31">
        <f t="shared" si="3"/>
        <v>1</v>
      </c>
      <c r="L5" s="31">
        <f t="shared" si="4"/>
        <v>1</v>
      </c>
      <c r="M5" s="32">
        <f t="shared" si="5"/>
        <v>1</v>
      </c>
      <c r="N5" s="32">
        <f t="shared" si="6"/>
        <v>1</v>
      </c>
      <c r="O5" s="33">
        <f t="shared" si="7"/>
        <v>1</v>
      </c>
      <c r="P5" s="30">
        <v>1.0</v>
      </c>
      <c r="Q5" s="30">
        <v>1.0</v>
      </c>
      <c r="R5" s="30">
        <v>0.0</v>
      </c>
    </row>
    <row r="6">
      <c r="B6" s="25" t="s">
        <v>97</v>
      </c>
      <c r="C6" s="26" t="s">
        <v>22</v>
      </c>
      <c r="D6" s="27">
        <v>749.0</v>
      </c>
      <c r="E6" s="27">
        <v>41.0</v>
      </c>
      <c r="F6" s="28">
        <f t="shared" si="1"/>
        <v>511.8166667</v>
      </c>
      <c r="G6" s="29">
        <f t="shared" si="2"/>
        <v>7</v>
      </c>
      <c r="H6" s="30">
        <v>1.0</v>
      </c>
      <c r="I6" s="30">
        <v>1.0</v>
      </c>
      <c r="J6" s="30">
        <v>1.0</v>
      </c>
      <c r="K6" s="31">
        <f t="shared" si="3"/>
        <v>1</v>
      </c>
      <c r="L6" s="31">
        <f t="shared" si="4"/>
        <v>1</v>
      </c>
      <c r="M6" s="32">
        <f t="shared" si="5"/>
        <v>0</v>
      </c>
      <c r="N6" s="32">
        <f t="shared" si="6"/>
        <v>0</v>
      </c>
      <c r="O6" s="33">
        <f t="shared" si="7"/>
        <v>0</v>
      </c>
      <c r="P6" s="30">
        <v>1.0</v>
      </c>
      <c r="Q6" s="30">
        <v>1.0</v>
      </c>
      <c r="R6" s="30">
        <v>0.0</v>
      </c>
    </row>
    <row r="7">
      <c r="B7" s="25" t="s">
        <v>31</v>
      </c>
      <c r="C7" s="26" t="s">
        <v>32</v>
      </c>
      <c r="D7" s="27">
        <v>780.0</v>
      </c>
      <c r="E7" s="27">
        <v>38.0</v>
      </c>
      <c r="F7" s="28">
        <f t="shared" si="1"/>
        <v>494</v>
      </c>
      <c r="G7" s="29">
        <f t="shared" si="2"/>
        <v>7</v>
      </c>
      <c r="H7" s="30">
        <v>1.0</v>
      </c>
      <c r="I7" s="30">
        <v>1.0</v>
      </c>
      <c r="J7" s="30">
        <v>1.0</v>
      </c>
      <c r="K7" s="31">
        <f t="shared" si="3"/>
        <v>1</v>
      </c>
      <c r="L7" s="31">
        <f t="shared" si="4"/>
        <v>1</v>
      </c>
      <c r="M7" s="32">
        <f t="shared" si="5"/>
        <v>0</v>
      </c>
      <c r="N7" s="32">
        <f t="shared" si="6"/>
        <v>0</v>
      </c>
      <c r="O7" s="33">
        <f t="shared" si="7"/>
        <v>0</v>
      </c>
      <c r="P7" s="30">
        <v>1.0</v>
      </c>
      <c r="Q7" s="30">
        <v>1.0</v>
      </c>
      <c r="R7" s="30">
        <v>0.0</v>
      </c>
    </row>
    <row r="8">
      <c r="B8" s="25" t="s">
        <v>52</v>
      </c>
      <c r="C8" s="26" t="s">
        <v>53</v>
      </c>
      <c r="D8" s="27">
        <v>837.0</v>
      </c>
      <c r="E8" s="27">
        <v>40.0</v>
      </c>
      <c r="F8" s="28">
        <f t="shared" si="1"/>
        <v>558</v>
      </c>
      <c r="G8" s="29">
        <f t="shared" si="2"/>
        <v>7</v>
      </c>
      <c r="H8" s="30">
        <v>1.0</v>
      </c>
      <c r="I8" s="34">
        <v>0.0</v>
      </c>
      <c r="J8" s="34">
        <v>0.0</v>
      </c>
      <c r="K8" s="31">
        <f t="shared" si="3"/>
        <v>1</v>
      </c>
      <c r="L8" s="31">
        <f t="shared" si="4"/>
        <v>1</v>
      </c>
      <c r="M8" s="32">
        <f t="shared" si="5"/>
        <v>1</v>
      </c>
      <c r="N8" s="32">
        <f t="shared" si="6"/>
        <v>1</v>
      </c>
      <c r="O8" s="33">
        <f t="shared" si="7"/>
        <v>0</v>
      </c>
      <c r="P8" s="30">
        <v>1.0</v>
      </c>
      <c r="Q8" s="30">
        <v>1.0</v>
      </c>
      <c r="R8" s="30">
        <v>0.0</v>
      </c>
    </row>
    <row r="9">
      <c r="B9" s="25" t="s">
        <v>19</v>
      </c>
      <c r="C9" s="26" t="s">
        <v>20</v>
      </c>
      <c r="D9" s="27">
        <v>750.0</v>
      </c>
      <c r="E9" s="27">
        <v>44.0</v>
      </c>
      <c r="F9" s="28">
        <f t="shared" si="1"/>
        <v>550</v>
      </c>
      <c r="G9" s="29">
        <f t="shared" si="2"/>
        <v>7</v>
      </c>
      <c r="H9" s="30">
        <v>1.0</v>
      </c>
      <c r="I9" s="34">
        <v>0.0</v>
      </c>
      <c r="J9" s="30">
        <v>1.0</v>
      </c>
      <c r="K9" s="31">
        <f t="shared" si="3"/>
        <v>1</v>
      </c>
      <c r="L9" s="31">
        <f t="shared" si="4"/>
        <v>1</v>
      </c>
      <c r="M9" s="32">
        <f t="shared" si="5"/>
        <v>0</v>
      </c>
      <c r="N9" s="32">
        <f t="shared" si="6"/>
        <v>1</v>
      </c>
      <c r="O9" s="33">
        <f t="shared" si="7"/>
        <v>0</v>
      </c>
      <c r="P9" s="30">
        <v>1.0</v>
      </c>
      <c r="Q9" s="30">
        <v>1.0</v>
      </c>
      <c r="R9" s="30">
        <v>0.0</v>
      </c>
    </row>
    <row r="10">
      <c r="B10" s="25" t="s">
        <v>17</v>
      </c>
      <c r="C10" s="26" t="s">
        <v>18</v>
      </c>
      <c r="D10" s="27">
        <v>980.0</v>
      </c>
      <c r="E10" s="27">
        <v>37.0</v>
      </c>
      <c r="F10" s="28">
        <f t="shared" si="1"/>
        <v>604.3333333</v>
      </c>
      <c r="G10" s="29">
        <f t="shared" si="2"/>
        <v>7</v>
      </c>
      <c r="H10" s="34">
        <v>0.0</v>
      </c>
      <c r="I10" s="34">
        <v>0.0</v>
      </c>
      <c r="J10" s="34">
        <v>0.0</v>
      </c>
      <c r="K10" s="31">
        <f t="shared" si="3"/>
        <v>1</v>
      </c>
      <c r="L10" s="31">
        <f t="shared" si="4"/>
        <v>1</v>
      </c>
      <c r="M10" s="32">
        <f t="shared" si="5"/>
        <v>1</v>
      </c>
      <c r="N10" s="32">
        <f t="shared" si="6"/>
        <v>1</v>
      </c>
      <c r="O10" s="33">
        <f t="shared" si="7"/>
        <v>1</v>
      </c>
      <c r="P10" s="30">
        <v>1.0</v>
      </c>
      <c r="Q10" s="30">
        <v>1.0</v>
      </c>
      <c r="R10" s="30">
        <v>0.0</v>
      </c>
    </row>
    <row r="11">
      <c r="B11" s="25" t="s">
        <v>40</v>
      </c>
      <c r="C11" s="26" t="s">
        <v>82</v>
      </c>
      <c r="D11" s="27">
        <v>800.0</v>
      </c>
      <c r="E11" s="27">
        <v>34.0</v>
      </c>
      <c r="F11" s="28">
        <f t="shared" si="1"/>
        <v>453.3333333</v>
      </c>
      <c r="G11" s="29">
        <f t="shared" si="2"/>
        <v>7</v>
      </c>
      <c r="H11" s="30">
        <v>1.0</v>
      </c>
      <c r="I11" s="30">
        <v>1.0</v>
      </c>
      <c r="J11" s="30">
        <v>1.0</v>
      </c>
      <c r="K11" s="31">
        <f t="shared" si="3"/>
        <v>1</v>
      </c>
      <c r="L11" s="31">
        <f t="shared" si="4"/>
        <v>1</v>
      </c>
      <c r="M11" s="32">
        <f t="shared" si="5"/>
        <v>1</v>
      </c>
      <c r="N11" s="32">
        <f t="shared" si="6"/>
        <v>0</v>
      </c>
      <c r="O11" s="33">
        <f t="shared" si="7"/>
        <v>0</v>
      </c>
      <c r="P11" s="30">
        <v>1.0</v>
      </c>
      <c r="Q11" s="30">
        <v>1.0</v>
      </c>
      <c r="R11" s="34">
        <v>-1.0</v>
      </c>
    </row>
    <row r="12">
      <c r="B12" s="25" t="s">
        <v>23</v>
      </c>
      <c r="C12" s="26" t="s">
        <v>24</v>
      </c>
      <c r="D12" s="27">
        <v>850.0</v>
      </c>
      <c r="E12" s="27">
        <v>37.0</v>
      </c>
      <c r="F12" s="28">
        <f t="shared" si="1"/>
        <v>524.1666667</v>
      </c>
      <c r="G12" s="29">
        <f t="shared" si="2"/>
        <v>6.5</v>
      </c>
      <c r="H12" s="30">
        <v>1.0</v>
      </c>
      <c r="I12" s="34">
        <v>0.0</v>
      </c>
      <c r="J12" s="30">
        <v>0.5</v>
      </c>
      <c r="K12" s="31">
        <f t="shared" si="3"/>
        <v>1</v>
      </c>
      <c r="L12" s="31">
        <f t="shared" si="4"/>
        <v>1</v>
      </c>
      <c r="M12" s="32">
        <f t="shared" si="5"/>
        <v>1</v>
      </c>
      <c r="N12" s="32">
        <f t="shared" si="6"/>
        <v>0</v>
      </c>
      <c r="O12" s="33">
        <f t="shared" si="7"/>
        <v>0</v>
      </c>
      <c r="P12" s="30">
        <v>1.0</v>
      </c>
      <c r="Q12" s="30">
        <v>1.0</v>
      </c>
      <c r="R12" s="30">
        <v>0.0</v>
      </c>
    </row>
    <row r="13">
      <c r="B13" s="25" t="s">
        <v>46</v>
      </c>
      <c r="C13" s="26" t="s">
        <v>47</v>
      </c>
      <c r="D13" s="27">
        <v>900.0</v>
      </c>
      <c r="E13" s="27">
        <v>32.0</v>
      </c>
      <c r="F13" s="28">
        <f t="shared" si="1"/>
        <v>480</v>
      </c>
      <c r="G13" s="29">
        <f t="shared" si="2"/>
        <v>6.5</v>
      </c>
      <c r="H13" s="30">
        <v>1.0</v>
      </c>
      <c r="I13" s="30">
        <v>1.0</v>
      </c>
      <c r="J13" s="30">
        <v>0.5</v>
      </c>
      <c r="K13" s="31">
        <f t="shared" si="3"/>
        <v>1</v>
      </c>
      <c r="L13" s="31">
        <f t="shared" si="4"/>
        <v>1</v>
      </c>
      <c r="M13" s="32">
        <f t="shared" si="5"/>
        <v>1</v>
      </c>
      <c r="N13" s="32">
        <f t="shared" si="6"/>
        <v>0</v>
      </c>
      <c r="O13" s="33">
        <f t="shared" si="7"/>
        <v>0</v>
      </c>
      <c r="P13" s="30">
        <v>1.0</v>
      </c>
      <c r="Q13" s="30">
        <v>1.0</v>
      </c>
      <c r="R13" s="34">
        <v>-1.0</v>
      </c>
    </row>
    <row r="14">
      <c r="B14" s="25" t="s">
        <v>54</v>
      </c>
      <c r="C14" s="26" t="s">
        <v>55</v>
      </c>
      <c r="D14" s="27">
        <v>800.0</v>
      </c>
      <c r="E14" s="27">
        <v>34.0</v>
      </c>
      <c r="F14" s="28">
        <f t="shared" si="1"/>
        <v>453.3333333</v>
      </c>
      <c r="G14" s="29">
        <f t="shared" si="2"/>
        <v>6</v>
      </c>
      <c r="H14" s="30">
        <v>1.0</v>
      </c>
      <c r="I14" s="30">
        <v>1.0</v>
      </c>
      <c r="J14" s="34">
        <v>0.0</v>
      </c>
      <c r="K14" s="31">
        <f t="shared" si="3"/>
        <v>1</v>
      </c>
      <c r="L14" s="31">
        <f t="shared" si="4"/>
        <v>1</v>
      </c>
      <c r="M14" s="32">
        <f t="shared" si="5"/>
        <v>1</v>
      </c>
      <c r="N14" s="32">
        <f t="shared" si="6"/>
        <v>0</v>
      </c>
      <c r="O14" s="33">
        <f t="shared" si="7"/>
        <v>0</v>
      </c>
      <c r="P14" s="30">
        <v>1.0</v>
      </c>
      <c r="Q14" s="30">
        <v>1.0</v>
      </c>
      <c r="R14" s="35">
        <v>-1.0</v>
      </c>
    </row>
    <row r="15">
      <c r="B15" s="25" t="s">
        <v>44</v>
      </c>
      <c r="C15" s="26" t="s">
        <v>45</v>
      </c>
      <c r="D15" s="27">
        <v>780.0</v>
      </c>
      <c r="E15" s="27">
        <v>38.0</v>
      </c>
      <c r="F15" s="28">
        <f t="shared" si="1"/>
        <v>494</v>
      </c>
      <c r="G15" s="29">
        <f t="shared" si="2"/>
        <v>6</v>
      </c>
      <c r="H15" s="30">
        <v>1.0</v>
      </c>
      <c r="I15" s="30">
        <v>1.0</v>
      </c>
      <c r="J15" s="34">
        <v>0.0</v>
      </c>
      <c r="K15" s="31">
        <f t="shared" si="3"/>
        <v>1</v>
      </c>
      <c r="L15" s="31">
        <f t="shared" si="4"/>
        <v>1</v>
      </c>
      <c r="M15" s="32">
        <f t="shared" si="5"/>
        <v>0</v>
      </c>
      <c r="N15" s="32">
        <f t="shared" si="6"/>
        <v>0</v>
      </c>
      <c r="O15" s="33">
        <f t="shared" si="7"/>
        <v>0</v>
      </c>
      <c r="P15" s="30">
        <v>1.0</v>
      </c>
      <c r="Q15" s="30">
        <v>1.0</v>
      </c>
      <c r="R15" s="30">
        <v>0.0</v>
      </c>
    </row>
    <row r="16">
      <c r="B16" s="25" t="s">
        <v>36</v>
      </c>
      <c r="C16" s="26" t="s">
        <v>37</v>
      </c>
      <c r="D16" s="27">
        <v>690.0</v>
      </c>
      <c r="E16" s="27">
        <v>47.0</v>
      </c>
      <c r="F16" s="28">
        <f t="shared" si="1"/>
        <v>540.5</v>
      </c>
      <c r="G16" s="29">
        <f t="shared" si="2"/>
        <v>6</v>
      </c>
      <c r="H16" s="30">
        <v>1.0</v>
      </c>
      <c r="I16" s="34">
        <v>0.0</v>
      </c>
      <c r="J16" s="30">
        <v>1.0</v>
      </c>
      <c r="K16" s="31">
        <f t="shared" si="3"/>
        <v>1</v>
      </c>
      <c r="L16" s="31">
        <f t="shared" si="4"/>
        <v>0</v>
      </c>
      <c r="M16" s="32">
        <f t="shared" si="5"/>
        <v>0</v>
      </c>
      <c r="N16" s="32">
        <f t="shared" si="6"/>
        <v>1</v>
      </c>
      <c r="O16" s="33">
        <f t="shared" si="7"/>
        <v>0</v>
      </c>
      <c r="P16" s="30">
        <v>1.0</v>
      </c>
      <c r="Q16" s="30">
        <v>1.0</v>
      </c>
      <c r="R16" s="30">
        <v>0.0</v>
      </c>
    </row>
    <row r="17">
      <c r="B17" s="25" t="s">
        <v>29</v>
      </c>
      <c r="C17" s="26" t="s">
        <v>24</v>
      </c>
      <c r="D17" s="27">
        <v>850.0</v>
      </c>
      <c r="E17" s="27">
        <v>37.0</v>
      </c>
      <c r="F17" s="28">
        <f t="shared" si="1"/>
        <v>524.1666667</v>
      </c>
      <c r="G17" s="29">
        <f t="shared" si="2"/>
        <v>6</v>
      </c>
      <c r="H17" s="30">
        <v>1.0</v>
      </c>
      <c r="I17" s="34">
        <v>0.0</v>
      </c>
      <c r="J17" s="30">
        <v>1.0</v>
      </c>
      <c r="K17" s="31">
        <f t="shared" si="3"/>
        <v>1</v>
      </c>
      <c r="L17" s="31">
        <f t="shared" si="4"/>
        <v>1</v>
      </c>
      <c r="M17" s="32">
        <f t="shared" si="5"/>
        <v>1</v>
      </c>
      <c r="N17" s="32">
        <f t="shared" si="6"/>
        <v>0</v>
      </c>
      <c r="O17" s="33">
        <f t="shared" si="7"/>
        <v>0</v>
      </c>
      <c r="P17" s="34">
        <v>0.0</v>
      </c>
      <c r="Q17" s="30">
        <v>1.0</v>
      </c>
      <c r="R17" s="30">
        <v>0.0</v>
      </c>
    </row>
    <row r="18">
      <c r="B18" s="25" t="s">
        <v>33</v>
      </c>
      <c r="C18" s="26" t="s">
        <v>32</v>
      </c>
      <c r="D18" s="27">
        <v>780.0</v>
      </c>
      <c r="E18" s="27">
        <v>38.0</v>
      </c>
      <c r="F18" s="28">
        <f t="shared" si="1"/>
        <v>494</v>
      </c>
      <c r="G18" s="29">
        <f t="shared" si="2"/>
        <v>6</v>
      </c>
      <c r="H18" s="30">
        <v>1.0</v>
      </c>
      <c r="I18" s="30">
        <v>1.0</v>
      </c>
      <c r="J18" s="30">
        <v>1.0</v>
      </c>
      <c r="K18" s="31">
        <f t="shared" si="3"/>
        <v>1</v>
      </c>
      <c r="L18" s="31">
        <f t="shared" si="4"/>
        <v>1</v>
      </c>
      <c r="M18" s="32">
        <f t="shared" si="5"/>
        <v>0</v>
      </c>
      <c r="N18" s="32">
        <f t="shared" si="6"/>
        <v>0</v>
      </c>
      <c r="O18" s="33">
        <f t="shared" si="7"/>
        <v>0</v>
      </c>
      <c r="P18" s="34">
        <v>0.0</v>
      </c>
      <c r="Q18" s="30">
        <v>1.0</v>
      </c>
      <c r="R18" s="30">
        <v>0.0</v>
      </c>
    </row>
    <row r="19">
      <c r="B19" s="25" t="s">
        <v>98</v>
      </c>
      <c r="C19" s="26" t="s">
        <v>22</v>
      </c>
      <c r="D19" s="27">
        <v>749.0</v>
      </c>
      <c r="E19" s="27">
        <v>41.0</v>
      </c>
      <c r="F19" s="28">
        <f t="shared" si="1"/>
        <v>511.8166667</v>
      </c>
      <c r="G19" s="29">
        <f t="shared" si="2"/>
        <v>6</v>
      </c>
      <c r="H19" s="30">
        <v>1.0</v>
      </c>
      <c r="I19" s="30">
        <v>1.0</v>
      </c>
      <c r="J19" s="34">
        <v>0.0</v>
      </c>
      <c r="K19" s="31">
        <f t="shared" si="3"/>
        <v>1</v>
      </c>
      <c r="L19" s="31">
        <f t="shared" si="4"/>
        <v>1</v>
      </c>
      <c r="M19" s="32">
        <f t="shared" si="5"/>
        <v>0</v>
      </c>
      <c r="N19" s="32">
        <f t="shared" si="6"/>
        <v>0</v>
      </c>
      <c r="O19" s="33">
        <f t="shared" si="7"/>
        <v>0</v>
      </c>
      <c r="P19" s="30">
        <v>1.0</v>
      </c>
      <c r="Q19" s="30">
        <v>1.0</v>
      </c>
      <c r="R19" s="30">
        <v>0.0</v>
      </c>
    </row>
    <row r="20">
      <c r="B20" s="25" t="s">
        <v>62</v>
      </c>
      <c r="C20" s="26" t="s">
        <v>81</v>
      </c>
      <c r="D20" s="27">
        <v>850.0</v>
      </c>
      <c r="E20" s="27">
        <v>40.0</v>
      </c>
      <c r="F20" s="28">
        <f t="shared" si="1"/>
        <v>566.6666667</v>
      </c>
      <c r="G20" s="29">
        <f t="shared" si="2"/>
        <v>6</v>
      </c>
      <c r="H20" s="34">
        <v>0.0</v>
      </c>
      <c r="I20" s="34">
        <v>0.0</v>
      </c>
      <c r="J20" s="30">
        <v>1.0</v>
      </c>
      <c r="K20" s="31">
        <f t="shared" si="3"/>
        <v>1</v>
      </c>
      <c r="L20" s="31">
        <f t="shared" si="4"/>
        <v>1</v>
      </c>
      <c r="M20" s="32">
        <f t="shared" si="5"/>
        <v>1</v>
      </c>
      <c r="N20" s="32">
        <f t="shared" si="6"/>
        <v>1</v>
      </c>
      <c r="O20" s="33">
        <f t="shared" si="7"/>
        <v>0</v>
      </c>
      <c r="P20" s="30">
        <v>1.0</v>
      </c>
      <c r="Q20" s="34">
        <v>0.0</v>
      </c>
      <c r="R20" s="30">
        <v>0.0</v>
      </c>
    </row>
    <row r="21">
      <c r="B21" s="25" t="s">
        <v>29</v>
      </c>
      <c r="C21" s="26" t="s">
        <v>30</v>
      </c>
      <c r="D21" s="27">
        <v>690.0</v>
      </c>
      <c r="E21" s="27">
        <v>48.0</v>
      </c>
      <c r="F21" s="28">
        <f t="shared" si="1"/>
        <v>552</v>
      </c>
      <c r="G21" s="29">
        <f t="shared" si="2"/>
        <v>6</v>
      </c>
      <c r="H21" s="30">
        <v>1.0</v>
      </c>
      <c r="I21" s="34">
        <v>0.0</v>
      </c>
      <c r="J21" s="30">
        <v>1.0</v>
      </c>
      <c r="K21" s="31">
        <f t="shared" si="3"/>
        <v>1</v>
      </c>
      <c r="L21" s="31">
        <f t="shared" si="4"/>
        <v>0</v>
      </c>
      <c r="M21" s="32">
        <f t="shared" si="5"/>
        <v>0</v>
      </c>
      <c r="N21" s="32">
        <f t="shared" si="6"/>
        <v>1</v>
      </c>
      <c r="O21" s="33">
        <f t="shared" si="7"/>
        <v>0</v>
      </c>
      <c r="P21" s="30">
        <v>1.0</v>
      </c>
      <c r="Q21" s="30">
        <v>1.0</v>
      </c>
      <c r="R21" s="30">
        <v>0.0</v>
      </c>
    </row>
    <row r="22">
      <c r="B22" s="25" t="s">
        <v>29</v>
      </c>
      <c r="C22" s="26" t="s">
        <v>48</v>
      </c>
      <c r="D22" s="27">
        <v>720.0</v>
      </c>
      <c r="E22" s="27">
        <v>42.0</v>
      </c>
      <c r="F22" s="28">
        <f t="shared" si="1"/>
        <v>504</v>
      </c>
      <c r="G22" s="29">
        <f t="shared" si="2"/>
        <v>5</v>
      </c>
      <c r="H22" s="30">
        <v>1.0</v>
      </c>
      <c r="I22" s="30">
        <v>1.0</v>
      </c>
      <c r="J22" s="34">
        <v>0.0</v>
      </c>
      <c r="K22" s="31">
        <f t="shared" si="3"/>
        <v>1</v>
      </c>
      <c r="L22" s="31">
        <f t="shared" si="4"/>
        <v>0</v>
      </c>
      <c r="M22" s="32">
        <f t="shared" si="5"/>
        <v>0</v>
      </c>
      <c r="N22" s="32">
        <f t="shared" si="6"/>
        <v>0</v>
      </c>
      <c r="O22" s="33">
        <f t="shared" si="7"/>
        <v>0</v>
      </c>
      <c r="P22" s="30">
        <v>1.0</v>
      </c>
      <c r="Q22" s="30">
        <v>1.0</v>
      </c>
      <c r="R22" s="30">
        <v>0.0</v>
      </c>
    </row>
    <row r="23">
      <c r="B23" s="25" t="s">
        <v>42</v>
      </c>
      <c r="C23" s="26" t="s">
        <v>43</v>
      </c>
      <c r="D23" s="27">
        <v>700.0</v>
      </c>
      <c r="E23" s="27">
        <v>44.0</v>
      </c>
      <c r="F23" s="28">
        <f t="shared" si="1"/>
        <v>513.3333333</v>
      </c>
      <c r="G23" s="29">
        <f t="shared" si="2"/>
        <v>5</v>
      </c>
      <c r="H23" s="30">
        <v>1.0</v>
      </c>
      <c r="I23" s="34">
        <v>0.0</v>
      </c>
      <c r="J23" s="30">
        <v>1.0</v>
      </c>
      <c r="K23" s="31">
        <f t="shared" si="3"/>
        <v>1</v>
      </c>
      <c r="L23" s="31">
        <f t="shared" si="4"/>
        <v>0</v>
      </c>
      <c r="M23" s="32">
        <f t="shared" si="5"/>
        <v>0</v>
      </c>
      <c r="N23" s="32">
        <f t="shared" si="6"/>
        <v>0</v>
      </c>
      <c r="O23" s="33">
        <f t="shared" si="7"/>
        <v>0</v>
      </c>
      <c r="P23" s="30">
        <v>1.0</v>
      </c>
      <c r="Q23" s="30">
        <v>1.0</v>
      </c>
      <c r="R23" s="30">
        <v>0.0</v>
      </c>
    </row>
    <row r="24">
      <c r="B24" s="25" t="s">
        <v>27</v>
      </c>
      <c r="C24" s="26" t="s">
        <v>83</v>
      </c>
      <c r="D24" s="27">
        <v>650.0</v>
      </c>
      <c r="E24" s="27">
        <v>48.0</v>
      </c>
      <c r="F24" s="28">
        <f t="shared" si="1"/>
        <v>520</v>
      </c>
      <c r="G24" s="29">
        <f t="shared" si="2"/>
        <v>5</v>
      </c>
      <c r="H24" s="30">
        <v>1.0</v>
      </c>
      <c r="I24" s="30">
        <v>1.0</v>
      </c>
      <c r="J24" s="30">
        <v>1.0</v>
      </c>
      <c r="K24" s="31">
        <f t="shared" si="3"/>
        <v>0</v>
      </c>
      <c r="L24" s="31">
        <f t="shared" si="4"/>
        <v>0</v>
      </c>
      <c r="M24" s="32">
        <f t="shared" si="5"/>
        <v>0</v>
      </c>
      <c r="N24" s="32">
        <f t="shared" si="6"/>
        <v>0</v>
      </c>
      <c r="O24" s="33">
        <f t="shared" si="7"/>
        <v>0</v>
      </c>
      <c r="P24" s="30">
        <v>1.0</v>
      </c>
      <c r="Q24" s="30">
        <v>1.0</v>
      </c>
      <c r="R24" s="30">
        <v>0.0</v>
      </c>
    </row>
    <row r="25">
      <c r="B25" s="25" t="s">
        <v>56</v>
      </c>
      <c r="C25" s="26" t="s">
        <v>57</v>
      </c>
      <c r="D25" s="27">
        <v>700.0</v>
      </c>
      <c r="E25" s="27">
        <v>42.0</v>
      </c>
      <c r="F25" s="28">
        <f t="shared" si="1"/>
        <v>490</v>
      </c>
      <c r="G25" s="29">
        <f t="shared" si="2"/>
        <v>5</v>
      </c>
      <c r="H25" s="30">
        <v>1.0</v>
      </c>
      <c r="I25" s="30">
        <v>1.0</v>
      </c>
      <c r="J25" s="34">
        <v>0.0</v>
      </c>
      <c r="K25" s="31">
        <f t="shared" si="3"/>
        <v>1</v>
      </c>
      <c r="L25" s="31">
        <f t="shared" si="4"/>
        <v>0</v>
      </c>
      <c r="M25" s="32">
        <f t="shared" si="5"/>
        <v>0</v>
      </c>
      <c r="N25" s="32">
        <f t="shared" si="6"/>
        <v>0</v>
      </c>
      <c r="O25" s="33">
        <f t="shared" si="7"/>
        <v>0</v>
      </c>
      <c r="P25" s="30">
        <v>1.0</v>
      </c>
      <c r="Q25" s="30">
        <v>1.0</v>
      </c>
      <c r="R25" s="30">
        <v>0.0</v>
      </c>
    </row>
    <row r="26">
      <c r="B26" s="25" t="s">
        <v>49</v>
      </c>
      <c r="C26" s="25" t="s">
        <v>65</v>
      </c>
      <c r="D26" s="27">
        <v>720.0</v>
      </c>
      <c r="E26" s="27">
        <v>41.0</v>
      </c>
      <c r="F26" s="28">
        <f t="shared" si="1"/>
        <v>492</v>
      </c>
      <c r="G26" s="29">
        <f t="shared" si="2"/>
        <v>5</v>
      </c>
      <c r="H26" s="30">
        <v>1.0</v>
      </c>
      <c r="I26" s="30">
        <v>1.0</v>
      </c>
      <c r="J26" s="34">
        <v>0.0</v>
      </c>
      <c r="K26" s="31">
        <f t="shared" si="3"/>
        <v>1</v>
      </c>
      <c r="L26" s="31">
        <f t="shared" si="4"/>
        <v>0</v>
      </c>
      <c r="M26" s="32">
        <f t="shared" si="5"/>
        <v>0</v>
      </c>
      <c r="N26" s="32">
        <f t="shared" si="6"/>
        <v>0</v>
      </c>
      <c r="O26" s="33">
        <f t="shared" si="7"/>
        <v>0</v>
      </c>
      <c r="P26" s="30">
        <v>1.0</v>
      </c>
      <c r="Q26" s="30">
        <v>1.0</v>
      </c>
      <c r="R26" s="30">
        <v>0.0</v>
      </c>
    </row>
    <row r="27">
      <c r="B27" s="25" t="s">
        <v>59</v>
      </c>
      <c r="C27" s="25" t="s">
        <v>58</v>
      </c>
      <c r="D27" s="27">
        <v>700.0</v>
      </c>
      <c r="E27" s="27">
        <v>47.0</v>
      </c>
      <c r="F27" s="28">
        <f t="shared" si="1"/>
        <v>548.3333333</v>
      </c>
      <c r="G27" s="29">
        <f t="shared" si="2"/>
        <v>5</v>
      </c>
      <c r="H27" s="30">
        <v>1.0</v>
      </c>
      <c r="I27" s="30">
        <v>1.0</v>
      </c>
      <c r="J27" s="34">
        <v>0.0</v>
      </c>
      <c r="K27" s="31">
        <f t="shared" si="3"/>
        <v>1</v>
      </c>
      <c r="L27" s="31">
        <f t="shared" si="4"/>
        <v>0</v>
      </c>
      <c r="M27" s="32">
        <f t="shared" si="5"/>
        <v>0</v>
      </c>
      <c r="N27" s="32">
        <f t="shared" si="6"/>
        <v>1</v>
      </c>
      <c r="O27" s="33">
        <f t="shared" si="7"/>
        <v>0</v>
      </c>
      <c r="P27" s="30">
        <v>1.0</v>
      </c>
      <c r="Q27" s="34">
        <v>0.0</v>
      </c>
      <c r="R27" s="30">
        <v>0.0</v>
      </c>
    </row>
    <row r="28">
      <c r="B28" s="25" t="s">
        <v>33</v>
      </c>
      <c r="C28" s="26" t="s">
        <v>58</v>
      </c>
      <c r="D28" s="27">
        <v>700.0</v>
      </c>
      <c r="E28" s="27">
        <v>47.0</v>
      </c>
      <c r="F28" s="28">
        <f t="shared" si="1"/>
        <v>548.3333333</v>
      </c>
      <c r="G28" s="29">
        <f t="shared" si="2"/>
        <v>5</v>
      </c>
      <c r="H28" s="30">
        <v>1.0</v>
      </c>
      <c r="I28" s="30">
        <v>1.0</v>
      </c>
      <c r="J28" s="34">
        <v>0.0</v>
      </c>
      <c r="K28" s="31">
        <f t="shared" si="3"/>
        <v>1</v>
      </c>
      <c r="L28" s="31">
        <f t="shared" si="4"/>
        <v>0</v>
      </c>
      <c r="M28" s="32">
        <f t="shared" si="5"/>
        <v>0</v>
      </c>
      <c r="N28" s="32">
        <f t="shared" si="6"/>
        <v>1</v>
      </c>
      <c r="O28" s="33">
        <f t="shared" si="7"/>
        <v>0</v>
      </c>
      <c r="P28" s="30">
        <v>1.0</v>
      </c>
      <c r="Q28" s="34">
        <v>0.0</v>
      </c>
      <c r="R28" s="30">
        <v>0.0</v>
      </c>
    </row>
    <row r="29">
      <c r="B29" s="25" t="s">
        <v>25</v>
      </c>
      <c r="C29" s="25" t="s">
        <v>84</v>
      </c>
      <c r="D29" s="27">
        <v>650.0</v>
      </c>
      <c r="E29" s="27">
        <v>46.0</v>
      </c>
      <c r="F29" s="28">
        <f t="shared" si="1"/>
        <v>498.3333333</v>
      </c>
      <c r="G29" s="29">
        <f t="shared" si="2"/>
        <v>4.5</v>
      </c>
      <c r="H29" s="30">
        <v>1.0</v>
      </c>
      <c r="I29" s="30">
        <v>1.0</v>
      </c>
      <c r="J29" s="32">
        <v>0.5</v>
      </c>
      <c r="K29" s="31">
        <f t="shared" si="3"/>
        <v>0</v>
      </c>
      <c r="L29" s="31">
        <f t="shared" si="4"/>
        <v>0</v>
      </c>
      <c r="M29" s="32">
        <f t="shared" si="5"/>
        <v>0</v>
      </c>
      <c r="N29" s="32">
        <f t="shared" si="6"/>
        <v>0</v>
      </c>
      <c r="O29" s="33">
        <f t="shared" si="7"/>
        <v>0</v>
      </c>
      <c r="P29" s="30">
        <v>1.0</v>
      </c>
      <c r="Q29" s="30">
        <v>1.0</v>
      </c>
      <c r="R29" s="30">
        <v>0.0</v>
      </c>
    </row>
    <row r="30">
      <c r="B30" s="25" t="s">
        <v>34</v>
      </c>
      <c r="C30" s="26" t="s">
        <v>35</v>
      </c>
      <c r="D30" s="27">
        <v>670.0</v>
      </c>
      <c r="E30" s="27">
        <v>47.0</v>
      </c>
      <c r="F30" s="28">
        <f t="shared" si="1"/>
        <v>524.8333333</v>
      </c>
      <c r="G30" s="29">
        <f t="shared" si="2"/>
        <v>4</v>
      </c>
      <c r="H30" s="30">
        <v>1.0</v>
      </c>
      <c r="I30" s="30">
        <v>1.0</v>
      </c>
      <c r="J30" s="34">
        <v>0.0</v>
      </c>
      <c r="K30" s="31">
        <f t="shared" si="3"/>
        <v>0</v>
      </c>
      <c r="L30" s="31">
        <f t="shared" si="4"/>
        <v>0</v>
      </c>
      <c r="M30" s="32">
        <f t="shared" si="5"/>
        <v>0</v>
      </c>
      <c r="N30" s="32">
        <f t="shared" si="6"/>
        <v>0</v>
      </c>
      <c r="O30" s="33">
        <f t="shared" si="7"/>
        <v>0</v>
      </c>
      <c r="P30" s="30">
        <v>1.0</v>
      </c>
      <c r="Q30" s="30">
        <v>1.0</v>
      </c>
      <c r="R30" s="30">
        <v>0.0</v>
      </c>
    </row>
    <row r="31">
      <c r="B31" s="25" t="s">
        <v>49</v>
      </c>
      <c r="C31" s="26" t="s">
        <v>50</v>
      </c>
      <c r="D31" s="27">
        <v>730.0</v>
      </c>
      <c r="E31" s="27">
        <v>45.0</v>
      </c>
      <c r="F31" s="28">
        <f t="shared" si="1"/>
        <v>547.5</v>
      </c>
      <c r="G31" s="29">
        <f t="shared" si="2"/>
        <v>4</v>
      </c>
      <c r="H31" s="34">
        <v>-1.0</v>
      </c>
      <c r="I31" s="34">
        <v>0.0</v>
      </c>
      <c r="J31" s="30">
        <v>1.0</v>
      </c>
      <c r="K31" s="31">
        <f t="shared" si="3"/>
        <v>1</v>
      </c>
      <c r="L31" s="31">
        <f t="shared" si="4"/>
        <v>0</v>
      </c>
      <c r="M31" s="32">
        <f t="shared" si="5"/>
        <v>0</v>
      </c>
      <c r="N31" s="32">
        <f t="shared" si="6"/>
        <v>1</v>
      </c>
      <c r="O31" s="33">
        <f t="shared" si="7"/>
        <v>0</v>
      </c>
      <c r="P31" s="30">
        <v>1.0</v>
      </c>
      <c r="Q31" s="30">
        <v>1.0</v>
      </c>
      <c r="R31" s="30">
        <v>0.0</v>
      </c>
    </row>
    <row r="32">
      <c r="B32" s="25" t="s">
        <v>31</v>
      </c>
      <c r="C32" s="26" t="s">
        <v>60</v>
      </c>
      <c r="D32" s="27">
        <v>860.0</v>
      </c>
      <c r="E32" s="27">
        <v>39.0</v>
      </c>
      <c r="F32" s="28">
        <f t="shared" si="1"/>
        <v>559</v>
      </c>
      <c r="G32" s="29">
        <f t="shared" si="2"/>
        <v>4</v>
      </c>
      <c r="H32" s="34">
        <v>-1.0</v>
      </c>
      <c r="I32" s="34">
        <v>0.0</v>
      </c>
      <c r="J32" s="34">
        <v>0.0</v>
      </c>
      <c r="K32" s="31">
        <f t="shared" si="3"/>
        <v>1</v>
      </c>
      <c r="L32" s="31">
        <f t="shared" si="4"/>
        <v>1</v>
      </c>
      <c r="M32" s="32">
        <f t="shared" si="5"/>
        <v>1</v>
      </c>
      <c r="N32" s="32">
        <f t="shared" si="6"/>
        <v>1</v>
      </c>
      <c r="O32" s="33">
        <f t="shared" si="7"/>
        <v>0</v>
      </c>
      <c r="P32" s="34">
        <v>0.0</v>
      </c>
      <c r="Q32" s="30">
        <v>1.0</v>
      </c>
      <c r="R32" s="30">
        <v>0.0</v>
      </c>
    </row>
    <row r="33">
      <c r="B33" s="25" t="s">
        <v>59</v>
      </c>
      <c r="C33" s="26" t="s">
        <v>64</v>
      </c>
      <c r="D33" s="27">
        <v>650.0</v>
      </c>
      <c r="E33" s="27">
        <v>44.0</v>
      </c>
      <c r="F33" s="28">
        <f t="shared" si="1"/>
        <v>476.6666667</v>
      </c>
      <c r="G33" s="29">
        <f t="shared" si="2"/>
        <v>3</v>
      </c>
      <c r="H33" s="30">
        <v>1.0</v>
      </c>
      <c r="I33" s="34">
        <v>0.0</v>
      </c>
      <c r="J33" s="34">
        <v>0.0</v>
      </c>
      <c r="K33" s="31">
        <f t="shared" si="3"/>
        <v>0</v>
      </c>
      <c r="L33" s="31">
        <f t="shared" si="4"/>
        <v>0</v>
      </c>
      <c r="M33" s="32">
        <f t="shared" si="5"/>
        <v>0</v>
      </c>
      <c r="N33" s="32">
        <f t="shared" si="6"/>
        <v>0</v>
      </c>
      <c r="O33" s="33">
        <f t="shared" si="7"/>
        <v>0</v>
      </c>
      <c r="P33" s="30">
        <v>1.0</v>
      </c>
      <c r="Q33" s="30">
        <v>1.0</v>
      </c>
      <c r="R33" s="30">
        <v>0.0</v>
      </c>
    </row>
    <row r="34">
      <c r="B34" s="25" t="s">
        <v>71</v>
      </c>
      <c r="C34" s="26" t="s">
        <v>72</v>
      </c>
      <c r="D34" s="27">
        <v>585.0</v>
      </c>
      <c r="E34" s="27">
        <v>40.0</v>
      </c>
      <c r="F34" s="28">
        <f t="shared" si="1"/>
        <v>390</v>
      </c>
      <c r="G34" s="29">
        <f t="shared" si="2"/>
        <v>2</v>
      </c>
      <c r="H34" s="30">
        <v>1.0</v>
      </c>
      <c r="I34" s="34">
        <v>0.0</v>
      </c>
      <c r="J34" s="34">
        <v>0.0</v>
      </c>
      <c r="K34" s="31">
        <f t="shared" si="3"/>
        <v>0</v>
      </c>
      <c r="L34" s="31">
        <f t="shared" si="4"/>
        <v>0</v>
      </c>
      <c r="M34" s="32">
        <f t="shared" si="5"/>
        <v>0</v>
      </c>
      <c r="N34" s="32">
        <f t="shared" si="6"/>
        <v>0</v>
      </c>
      <c r="O34" s="33">
        <f t="shared" si="7"/>
        <v>0</v>
      </c>
      <c r="P34" s="30">
        <v>1.0</v>
      </c>
      <c r="Q34" s="34">
        <v>0.0</v>
      </c>
      <c r="R34" s="30">
        <v>0.0</v>
      </c>
    </row>
  </sheetData>
  <conditionalFormatting sqref="G2:G34">
    <cfRule type="colorScale" priority="1">
      <colorScale>
        <cfvo type="min"/>
        <cfvo type="max"/>
        <color rgb="FFF4CCCC"/>
        <color rgb="FF6AA84F"/>
      </colorScale>
    </cfRule>
  </conditionalFormatting>
  <conditionalFormatting sqref="H2:R34">
    <cfRule type="cellIs" dxfId="3" priority="2" operator="equal">
      <formula>0.5</formula>
    </cfRule>
  </conditionalFormatting>
  <conditionalFormatting sqref="H2:R34">
    <cfRule type="cellIs" dxfId="2" priority="3" operator="equal">
      <formula>-1</formula>
    </cfRule>
  </conditionalFormatting>
  <conditionalFormatting sqref="H2:R34">
    <cfRule type="cellIs" dxfId="4" priority="4" operator="equal">
      <formula>1</formula>
    </cfRule>
  </conditionalFormatting>
  <conditionalFormatting sqref="R2:R34">
    <cfRule type="cellIs" dxfId="5" priority="5" operator="equal">
      <formula>0</formula>
    </cfRule>
  </conditionalFormatting>
  <conditionalFormatting sqref="H2:Q34">
    <cfRule type="cellIs" dxfId="1" priority="6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2.5"/>
    <col customWidth="1" min="2" max="2" width="14.25"/>
    <col customWidth="1" min="3" max="3" width="8.0"/>
    <col customWidth="1" min="4" max="4" width="7.13"/>
    <col customWidth="1" min="5" max="5" width="7.25"/>
    <col customWidth="1" min="6" max="6" width="6.63"/>
    <col customWidth="1" min="7" max="7" width="10.25"/>
    <col customWidth="1" min="8" max="8" width="7.75"/>
    <col customWidth="1" min="9" max="9" width="7.0"/>
    <col customWidth="1" hidden="1" min="10" max="10" width="12.63"/>
    <col customWidth="1" min="11" max="11" width="8.13"/>
    <col customWidth="1" min="12" max="12" width="6.75"/>
    <col customWidth="1" min="13" max="13" width="9.25"/>
    <col customWidth="1" min="14" max="14" width="10.38"/>
    <col customWidth="1" min="15" max="15" width="7.25"/>
    <col customWidth="1" min="16" max="16" width="6.38"/>
  </cols>
  <sheetData>
    <row r="1">
      <c r="A1" s="36"/>
      <c r="B1" s="36"/>
      <c r="C1" s="36"/>
      <c r="D1" s="36"/>
      <c r="E1" s="36"/>
      <c r="F1" s="36"/>
      <c r="G1" s="37"/>
      <c r="H1" s="38"/>
      <c r="I1" s="38"/>
      <c r="J1" s="36"/>
      <c r="K1" s="38"/>
      <c r="L1" s="36"/>
      <c r="M1" s="38"/>
      <c r="N1" s="38"/>
      <c r="O1" s="38"/>
      <c r="P1" s="39"/>
      <c r="Q1" s="40"/>
      <c r="R1" s="41"/>
      <c r="S1" s="41"/>
      <c r="T1" s="41"/>
      <c r="U1" s="41"/>
      <c r="V1" s="41"/>
      <c r="W1" s="41"/>
      <c r="X1" s="41"/>
      <c r="Y1" s="41"/>
    </row>
    <row r="2">
      <c r="A2" s="36"/>
      <c r="B2" s="36"/>
      <c r="C2" s="36"/>
      <c r="D2" s="36"/>
      <c r="E2" s="36"/>
      <c r="F2" s="36"/>
      <c r="G2" s="37" t="s">
        <v>0</v>
      </c>
      <c r="H2" s="38">
        <v>1.5</v>
      </c>
      <c r="I2" s="38">
        <v>2.0</v>
      </c>
      <c r="J2" s="36"/>
      <c r="K2" s="38">
        <v>1.0</v>
      </c>
      <c r="L2" s="39"/>
      <c r="M2" s="38">
        <v>0.5</v>
      </c>
      <c r="N2" s="38">
        <v>1.0</v>
      </c>
      <c r="O2" s="38">
        <v>-0.1</v>
      </c>
      <c r="P2" s="39">
        <v>1.0</v>
      </c>
      <c r="Q2" s="40"/>
      <c r="R2" s="41"/>
      <c r="S2" s="41"/>
      <c r="T2" s="41"/>
      <c r="U2" s="41"/>
      <c r="V2" s="41"/>
      <c r="W2" s="41"/>
      <c r="X2" s="41"/>
      <c r="Y2" s="41"/>
    </row>
    <row r="3">
      <c r="A3" s="36"/>
      <c r="B3" s="39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8" t="s">
        <v>6</v>
      </c>
      <c r="H3" s="42" t="s">
        <v>3</v>
      </c>
      <c r="I3" s="42" t="s">
        <v>5</v>
      </c>
      <c r="J3" s="36" t="s">
        <v>4</v>
      </c>
      <c r="K3" s="42" t="s">
        <v>2</v>
      </c>
      <c r="L3" s="39" t="s">
        <v>7</v>
      </c>
      <c r="M3" s="38" t="s">
        <v>10</v>
      </c>
      <c r="N3" s="42" t="s">
        <v>11</v>
      </c>
      <c r="O3" s="42" t="s">
        <v>12</v>
      </c>
      <c r="P3" s="36" t="s">
        <v>13</v>
      </c>
      <c r="Q3" s="40" t="s">
        <v>14</v>
      </c>
      <c r="R3" s="41"/>
      <c r="S3" s="41"/>
      <c r="T3" s="41"/>
      <c r="U3" s="41"/>
      <c r="V3" s="41"/>
      <c r="W3" s="41"/>
      <c r="X3" s="41"/>
      <c r="Y3" s="41"/>
    </row>
    <row r="4">
      <c r="A4" s="39" t="s">
        <v>99</v>
      </c>
      <c r="B4" s="39" t="s">
        <v>100</v>
      </c>
      <c r="C4" s="43">
        <v>80.0</v>
      </c>
      <c r="D4" s="43">
        <v>900.0</v>
      </c>
      <c r="E4" s="43">
        <v>35.0</v>
      </c>
      <c r="F4" s="44">
        <f t="shared" ref="F4:F35" si="1">D4*E4/60</f>
        <v>525</v>
      </c>
      <c r="G4" s="45">
        <f t="shared" ref="G4:G35" si="2">H4*H$2 + I4*I$2 + K4*K$2 + L4*L$2 + M4*M$2 + N4*N$2 + O4*O$2</f>
        <v>4.864285714</v>
      </c>
      <c r="H4" s="46">
        <f t="shared" ref="H4:H35" si="3">(min(D4,900)-700)/(900-700) + max(0,D4-980)*0/(980-700)</f>
        <v>1</v>
      </c>
      <c r="I4" s="47">
        <f t="shared" ref="I4:I35" si="4">(F4-360)/(528-360)</f>
        <v>0.9821428571</v>
      </c>
      <c r="J4" s="48">
        <f t="shared" ref="J4:J35" si="5">(E4-32)/(48-32)</f>
        <v>0.1875</v>
      </c>
      <c r="K4" s="49">
        <f t="shared" ref="K4:K35" si="6">(min(C4,30)-20)/10 + max(C4-30,0) * 0.01</f>
        <v>1.5</v>
      </c>
      <c r="L4" s="50">
        <v>0.5</v>
      </c>
      <c r="M4" s="51">
        <v>0.0</v>
      </c>
      <c r="N4" s="52">
        <v>0.0</v>
      </c>
      <c r="O4" s="53">
        <v>1.0</v>
      </c>
      <c r="P4" s="54">
        <v>0.0</v>
      </c>
      <c r="Q4" s="55">
        <f t="shared" ref="Q4:Q35" si="7">H4*H$2 + I4*I$2 + K4*K$2 + L4*L$2 + N4*N$2 + O4*O$2 + P4*P$2</f>
        <v>4.864285714</v>
      </c>
      <c r="R4" s="41"/>
      <c r="S4" s="41"/>
      <c r="T4" s="41"/>
      <c r="U4" s="41"/>
      <c r="V4" s="41"/>
      <c r="W4" s="41"/>
      <c r="X4" s="41"/>
      <c r="Y4" s="41"/>
    </row>
    <row r="5">
      <c r="A5" s="39" t="s">
        <v>101</v>
      </c>
      <c r="B5" s="39" t="s">
        <v>102</v>
      </c>
      <c r="C5" s="43">
        <v>30.0</v>
      </c>
      <c r="D5" s="43">
        <v>830.0</v>
      </c>
      <c r="E5" s="43">
        <v>26.0</v>
      </c>
      <c r="F5" s="44">
        <f t="shared" si="1"/>
        <v>359.6666667</v>
      </c>
      <c r="G5" s="45">
        <f t="shared" si="2"/>
        <v>3.471031746</v>
      </c>
      <c r="H5" s="46">
        <f t="shared" si="3"/>
        <v>0.65</v>
      </c>
      <c r="I5" s="47">
        <f t="shared" si="4"/>
        <v>-0.001984126984</v>
      </c>
      <c r="J5" s="56">
        <f t="shared" si="5"/>
        <v>-0.375</v>
      </c>
      <c r="K5" s="49">
        <f t="shared" si="6"/>
        <v>1</v>
      </c>
      <c r="L5" s="50">
        <v>1.0</v>
      </c>
      <c r="M5" s="57">
        <v>1.0</v>
      </c>
      <c r="N5" s="58">
        <v>1.0</v>
      </c>
      <c r="O5" s="59">
        <v>0.0</v>
      </c>
      <c r="P5" s="60">
        <v>-1.0</v>
      </c>
      <c r="Q5" s="55">
        <f t="shared" si="7"/>
        <v>1.971031746</v>
      </c>
      <c r="R5" s="41"/>
      <c r="S5" s="41"/>
      <c r="T5" s="41"/>
      <c r="U5" s="41"/>
      <c r="V5" s="41"/>
      <c r="W5" s="41"/>
      <c r="X5" s="41"/>
      <c r="Y5" s="41"/>
    </row>
    <row r="6">
      <c r="A6" s="39" t="s">
        <v>103</v>
      </c>
      <c r="B6" s="39" t="s">
        <v>104</v>
      </c>
      <c r="C6" s="43">
        <v>30.0</v>
      </c>
      <c r="D6" s="43">
        <v>950.0</v>
      </c>
      <c r="E6" s="43">
        <v>26.0</v>
      </c>
      <c r="F6" s="44">
        <f t="shared" si="1"/>
        <v>411.6666667</v>
      </c>
      <c r="G6" s="45">
        <f t="shared" si="2"/>
        <v>4.615079365</v>
      </c>
      <c r="H6" s="46">
        <f t="shared" si="3"/>
        <v>1</v>
      </c>
      <c r="I6" s="47">
        <f t="shared" si="4"/>
        <v>0.3075396825</v>
      </c>
      <c r="J6" s="61">
        <f t="shared" si="5"/>
        <v>-0.375</v>
      </c>
      <c r="K6" s="49">
        <f t="shared" si="6"/>
        <v>1</v>
      </c>
      <c r="L6" s="50">
        <v>0.5</v>
      </c>
      <c r="M6" s="57">
        <v>1.0</v>
      </c>
      <c r="N6" s="52">
        <v>1.0</v>
      </c>
      <c r="O6" s="59">
        <v>0.0</v>
      </c>
      <c r="P6" s="60">
        <v>-1.0</v>
      </c>
      <c r="Q6" s="55">
        <f t="shared" si="7"/>
        <v>3.115079365</v>
      </c>
      <c r="R6" s="41"/>
      <c r="S6" s="41"/>
      <c r="T6" s="41"/>
      <c r="U6" s="41"/>
      <c r="V6" s="41"/>
      <c r="W6" s="41"/>
      <c r="X6" s="41"/>
      <c r="Y6" s="41"/>
    </row>
    <row r="7">
      <c r="A7" s="39" t="s">
        <v>105</v>
      </c>
      <c r="B7" s="39" t="s">
        <v>106</v>
      </c>
      <c r="C7" s="43">
        <v>30.0</v>
      </c>
      <c r="D7" s="43">
        <v>900.0</v>
      </c>
      <c r="E7" s="43">
        <v>28.0</v>
      </c>
      <c r="F7" s="44">
        <f t="shared" si="1"/>
        <v>420</v>
      </c>
      <c r="G7" s="45">
        <f t="shared" si="2"/>
        <v>4.214285714</v>
      </c>
      <c r="H7" s="46">
        <f t="shared" si="3"/>
        <v>1</v>
      </c>
      <c r="I7" s="47">
        <f t="shared" si="4"/>
        <v>0.3571428571</v>
      </c>
      <c r="J7" s="62">
        <f t="shared" si="5"/>
        <v>-0.25</v>
      </c>
      <c r="K7" s="46">
        <f t="shared" si="6"/>
        <v>1</v>
      </c>
      <c r="L7" s="50">
        <v>0.5</v>
      </c>
      <c r="M7" s="52">
        <v>0.0</v>
      </c>
      <c r="N7" s="58">
        <v>1.0</v>
      </c>
      <c r="O7" s="59">
        <v>0.0</v>
      </c>
      <c r="P7" s="60">
        <v>-1.0</v>
      </c>
      <c r="Q7" s="55">
        <f t="shared" si="7"/>
        <v>3.214285714</v>
      </c>
      <c r="R7" s="41"/>
      <c r="S7" s="41"/>
      <c r="T7" s="41"/>
      <c r="U7" s="41"/>
      <c r="V7" s="41"/>
      <c r="W7" s="41"/>
      <c r="X7" s="41"/>
      <c r="Y7" s="41"/>
    </row>
    <row r="8">
      <c r="A8" s="39" t="s">
        <v>107</v>
      </c>
      <c r="B8" s="39" t="s">
        <v>55</v>
      </c>
      <c r="C8" s="43">
        <v>30.0</v>
      </c>
      <c r="D8" s="43">
        <v>800.0</v>
      </c>
      <c r="E8" s="43">
        <v>34.0</v>
      </c>
      <c r="F8" s="44">
        <f t="shared" si="1"/>
        <v>453.3333333</v>
      </c>
      <c r="G8" s="45">
        <f t="shared" si="2"/>
        <v>3.861111111</v>
      </c>
      <c r="H8" s="46">
        <f t="shared" si="3"/>
        <v>0.5</v>
      </c>
      <c r="I8" s="47">
        <f t="shared" si="4"/>
        <v>0.5555555556</v>
      </c>
      <c r="J8" s="63">
        <f t="shared" si="5"/>
        <v>0.125</v>
      </c>
      <c r="K8" s="64">
        <f t="shared" si="6"/>
        <v>1</v>
      </c>
      <c r="L8" s="50">
        <v>0.5</v>
      </c>
      <c r="M8" s="52">
        <v>0.0</v>
      </c>
      <c r="N8" s="58">
        <v>1.0</v>
      </c>
      <c r="O8" s="59">
        <v>0.0</v>
      </c>
      <c r="P8" s="60">
        <v>-1.0</v>
      </c>
      <c r="Q8" s="55">
        <f t="shared" si="7"/>
        <v>2.861111111</v>
      </c>
      <c r="R8" s="41"/>
      <c r="S8" s="41"/>
      <c r="T8" s="41"/>
      <c r="U8" s="41"/>
      <c r="V8" s="41"/>
      <c r="W8" s="41"/>
      <c r="X8" s="41"/>
      <c r="Y8" s="41"/>
    </row>
    <row r="9">
      <c r="A9" s="39" t="s">
        <v>108</v>
      </c>
      <c r="B9" s="39" t="s">
        <v>109</v>
      </c>
      <c r="C9" s="43">
        <v>30.0</v>
      </c>
      <c r="D9" s="43">
        <v>800.0</v>
      </c>
      <c r="E9" s="43">
        <v>30.0</v>
      </c>
      <c r="F9" s="44">
        <f t="shared" si="1"/>
        <v>400</v>
      </c>
      <c r="G9" s="45">
        <f t="shared" si="2"/>
        <v>3.726190476</v>
      </c>
      <c r="H9" s="46">
        <f t="shared" si="3"/>
        <v>0.5</v>
      </c>
      <c r="I9" s="47">
        <f t="shared" si="4"/>
        <v>0.2380952381</v>
      </c>
      <c r="J9" s="65">
        <f t="shared" si="5"/>
        <v>-0.125</v>
      </c>
      <c r="K9" s="66">
        <f t="shared" si="6"/>
        <v>1</v>
      </c>
      <c r="L9" s="50">
        <v>0.5</v>
      </c>
      <c r="M9" s="58">
        <v>1.0</v>
      </c>
      <c r="N9" s="58">
        <v>1.0</v>
      </c>
      <c r="O9" s="59">
        <v>0.0</v>
      </c>
      <c r="P9" s="60">
        <v>-1.0</v>
      </c>
      <c r="Q9" s="55">
        <f t="shared" si="7"/>
        <v>2.226190476</v>
      </c>
      <c r="R9" s="41"/>
      <c r="S9" s="41"/>
      <c r="T9" s="41"/>
      <c r="U9" s="41"/>
      <c r="V9" s="41"/>
      <c r="W9" s="41"/>
      <c r="X9" s="41"/>
      <c r="Y9" s="41"/>
    </row>
    <row r="10">
      <c r="A10" s="39" t="s">
        <v>110</v>
      </c>
      <c r="B10" s="39" t="s">
        <v>111</v>
      </c>
      <c r="C10" s="43">
        <v>30.0</v>
      </c>
      <c r="D10" s="43">
        <v>750.0</v>
      </c>
      <c r="E10" s="43">
        <v>34.0</v>
      </c>
      <c r="F10" s="44">
        <f t="shared" si="1"/>
        <v>425</v>
      </c>
      <c r="G10" s="45">
        <f t="shared" si="2"/>
        <v>3.648809524</v>
      </c>
      <c r="H10" s="46">
        <f t="shared" si="3"/>
        <v>0.25</v>
      </c>
      <c r="I10" s="47">
        <f t="shared" si="4"/>
        <v>0.3869047619</v>
      </c>
      <c r="J10" s="67">
        <f t="shared" si="5"/>
        <v>0.125</v>
      </c>
      <c r="K10" s="46">
        <f t="shared" si="6"/>
        <v>1</v>
      </c>
      <c r="L10" s="50">
        <v>0.5</v>
      </c>
      <c r="M10" s="58">
        <v>1.0</v>
      </c>
      <c r="N10" s="57">
        <v>1.0</v>
      </c>
      <c r="O10" s="57">
        <v>0.0</v>
      </c>
      <c r="P10" s="60">
        <v>-1.0</v>
      </c>
      <c r="Q10" s="55">
        <f t="shared" si="7"/>
        <v>2.148809524</v>
      </c>
      <c r="R10" s="41"/>
      <c r="S10" s="41"/>
      <c r="T10" s="41"/>
      <c r="U10" s="41"/>
      <c r="V10" s="41"/>
      <c r="W10" s="41"/>
      <c r="X10" s="41"/>
      <c r="Y10" s="41"/>
    </row>
    <row r="11">
      <c r="A11" s="39" t="s">
        <v>112</v>
      </c>
      <c r="B11" s="39" t="s">
        <v>102</v>
      </c>
      <c r="C11" s="43">
        <v>30.0</v>
      </c>
      <c r="D11" s="43">
        <v>830.0</v>
      </c>
      <c r="E11" s="43">
        <v>26.0</v>
      </c>
      <c r="F11" s="44">
        <f t="shared" si="1"/>
        <v>359.6666667</v>
      </c>
      <c r="G11" s="45">
        <f t="shared" si="2"/>
        <v>2.471031746</v>
      </c>
      <c r="H11" s="46">
        <f t="shared" si="3"/>
        <v>0.65</v>
      </c>
      <c r="I11" s="47">
        <f t="shared" si="4"/>
        <v>-0.001984126984</v>
      </c>
      <c r="J11" s="48">
        <f t="shared" si="5"/>
        <v>-0.375</v>
      </c>
      <c r="K11" s="49">
        <f t="shared" si="6"/>
        <v>1</v>
      </c>
      <c r="L11" s="50">
        <v>1.0</v>
      </c>
      <c r="M11" s="58">
        <v>1.0</v>
      </c>
      <c r="N11" s="51">
        <v>0.0</v>
      </c>
      <c r="O11" s="59">
        <v>0.0</v>
      </c>
      <c r="P11" s="60">
        <v>-1.0</v>
      </c>
      <c r="Q11" s="55">
        <f t="shared" si="7"/>
        <v>0.971031746</v>
      </c>
      <c r="R11" s="41"/>
      <c r="S11" s="41"/>
      <c r="T11" s="41"/>
      <c r="U11" s="41"/>
      <c r="V11" s="41"/>
      <c r="W11" s="41"/>
      <c r="X11" s="41"/>
      <c r="Y11" s="41"/>
    </row>
    <row r="12">
      <c r="A12" s="39" t="s">
        <v>113</v>
      </c>
      <c r="B12" s="39" t="s">
        <v>114</v>
      </c>
      <c r="C12" s="43">
        <v>34.0</v>
      </c>
      <c r="D12" s="43">
        <v>575.0</v>
      </c>
      <c r="E12" s="43">
        <v>45.0</v>
      </c>
      <c r="F12" s="44">
        <f t="shared" si="1"/>
        <v>431.25</v>
      </c>
      <c r="G12" s="45">
        <f t="shared" si="2"/>
        <v>2.450714286</v>
      </c>
      <c r="H12" s="46">
        <f t="shared" si="3"/>
        <v>-0.625</v>
      </c>
      <c r="I12" s="47">
        <f t="shared" si="4"/>
        <v>0.4241071429</v>
      </c>
      <c r="J12" s="68">
        <f t="shared" si="5"/>
        <v>0.8125</v>
      </c>
      <c r="K12" s="49">
        <f t="shared" si="6"/>
        <v>1.04</v>
      </c>
      <c r="L12" s="50">
        <v>1.0</v>
      </c>
      <c r="M12" s="58">
        <v>1.0</v>
      </c>
      <c r="N12" s="52">
        <v>1.0</v>
      </c>
      <c r="O12" s="59">
        <v>0.0</v>
      </c>
      <c r="P12" s="60">
        <v>-1.0</v>
      </c>
      <c r="Q12" s="55">
        <f t="shared" si="7"/>
        <v>0.9507142857</v>
      </c>
      <c r="R12" s="41"/>
      <c r="S12" s="41"/>
      <c r="T12" s="41"/>
      <c r="U12" s="41"/>
      <c r="V12" s="41"/>
      <c r="W12" s="41"/>
      <c r="X12" s="41"/>
      <c r="Y12" s="41"/>
    </row>
    <row r="13">
      <c r="A13" s="39" t="s">
        <v>115</v>
      </c>
      <c r="B13" s="39" t="s">
        <v>116</v>
      </c>
      <c r="C13" s="43">
        <v>15.0</v>
      </c>
      <c r="D13" s="43">
        <v>980.0</v>
      </c>
      <c r="E13" s="43">
        <v>26.0</v>
      </c>
      <c r="F13" s="44">
        <f t="shared" si="1"/>
        <v>424.6666667</v>
      </c>
      <c r="G13" s="45">
        <f t="shared" si="2"/>
        <v>3.26984127</v>
      </c>
      <c r="H13" s="46">
        <f t="shared" si="3"/>
        <v>1</v>
      </c>
      <c r="I13" s="47">
        <f t="shared" si="4"/>
        <v>0.3849206349</v>
      </c>
      <c r="J13" s="63">
        <f t="shared" si="5"/>
        <v>-0.375</v>
      </c>
      <c r="K13" s="49">
        <f t="shared" si="6"/>
        <v>-0.5</v>
      </c>
      <c r="L13" s="50">
        <v>0.5</v>
      </c>
      <c r="M13" s="57">
        <v>1.0</v>
      </c>
      <c r="N13" s="58">
        <v>1.0</v>
      </c>
      <c r="O13" s="59">
        <v>0.0</v>
      </c>
      <c r="P13" s="60">
        <v>-1.0</v>
      </c>
      <c r="Q13" s="55">
        <f t="shared" si="7"/>
        <v>1.76984127</v>
      </c>
      <c r="R13" s="41"/>
      <c r="S13" s="41"/>
      <c r="T13" s="41"/>
      <c r="U13" s="41"/>
      <c r="V13" s="41"/>
      <c r="W13" s="41"/>
      <c r="X13" s="41"/>
      <c r="Y13" s="41"/>
    </row>
    <row r="14">
      <c r="A14" s="39" t="s">
        <v>117</v>
      </c>
      <c r="B14" s="39" t="s">
        <v>48</v>
      </c>
      <c r="C14" s="43">
        <v>30.0</v>
      </c>
      <c r="D14" s="43">
        <v>720.0</v>
      </c>
      <c r="E14" s="43">
        <v>42.0</v>
      </c>
      <c r="F14" s="44">
        <f t="shared" si="1"/>
        <v>504</v>
      </c>
      <c r="G14" s="45">
        <f t="shared" si="2"/>
        <v>2.864285714</v>
      </c>
      <c r="H14" s="46">
        <f t="shared" si="3"/>
        <v>0.1</v>
      </c>
      <c r="I14" s="47">
        <f t="shared" si="4"/>
        <v>0.8571428571</v>
      </c>
      <c r="J14" s="62">
        <f t="shared" si="5"/>
        <v>0.625</v>
      </c>
      <c r="K14" s="65">
        <f t="shared" si="6"/>
        <v>1</v>
      </c>
      <c r="L14" s="50">
        <v>0.7</v>
      </c>
      <c r="M14" s="51">
        <v>0.0</v>
      </c>
      <c r="N14" s="52">
        <v>0.0</v>
      </c>
      <c r="O14" s="59">
        <v>0.0</v>
      </c>
      <c r="P14" s="54">
        <v>0.0</v>
      </c>
      <c r="Q14" s="55">
        <f t="shared" si="7"/>
        <v>2.864285714</v>
      </c>
      <c r="R14" s="41"/>
      <c r="S14" s="41"/>
      <c r="T14" s="41"/>
      <c r="U14" s="41"/>
      <c r="V14" s="41"/>
      <c r="W14" s="41"/>
      <c r="X14" s="41"/>
      <c r="Y14" s="41"/>
    </row>
    <row r="15">
      <c r="A15" s="39" t="s">
        <v>118</v>
      </c>
      <c r="B15" s="39" t="s">
        <v>119</v>
      </c>
      <c r="C15" s="43">
        <v>30.0</v>
      </c>
      <c r="D15" s="43">
        <v>800.0</v>
      </c>
      <c r="E15" s="43">
        <v>27.0</v>
      </c>
      <c r="F15" s="44">
        <f t="shared" si="1"/>
        <v>360</v>
      </c>
      <c r="G15" s="45">
        <f t="shared" si="2"/>
        <v>3.25</v>
      </c>
      <c r="H15" s="46">
        <f t="shared" si="3"/>
        <v>0.5</v>
      </c>
      <c r="I15" s="47">
        <f t="shared" si="4"/>
        <v>0</v>
      </c>
      <c r="J15" s="62">
        <f t="shared" si="5"/>
        <v>-0.3125</v>
      </c>
      <c r="K15" s="49">
        <f t="shared" si="6"/>
        <v>1</v>
      </c>
      <c r="L15" s="50">
        <v>0.5</v>
      </c>
      <c r="M15" s="52">
        <v>0.0</v>
      </c>
      <c r="N15" s="52">
        <v>1.5</v>
      </c>
      <c r="O15" s="59">
        <v>0.0</v>
      </c>
      <c r="P15" s="60">
        <v>-1.0</v>
      </c>
      <c r="Q15" s="55">
        <f t="shared" si="7"/>
        <v>2.25</v>
      </c>
      <c r="R15" s="41"/>
      <c r="S15" s="41"/>
      <c r="T15" s="41"/>
      <c r="U15" s="41"/>
      <c r="V15" s="41"/>
      <c r="W15" s="41"/>
      <c r="X15" s="41"/>
      <c r="Y15" s="41"/>
    </row>
    <row r="16">
      <c r="A16" s="39" t="s">
        <v>120</v>
      </c>
      <c r="B16" s="39" t="s">
        <v>121</v>
      </c>
      <c r="C16" s="43">
        <v>30.0</v>
      </c>
      <c r="D16" s="43">
        <v>700.0</v>
      </c>
      <c r="E16" s="43">
        <v>36.0</v>
      </c>
      <c r="F16" s="44">
        <f t="shared" si="1"/>
        <v>420</v>
      </c>
      <c r="G16" s="45">
        <f t="shared" si="2"/>
        <v>2.214285714</v>
      </c>
      <c r="H16" s="46">
        <f t="shared" si="3"/>
        <v>0</v>
      </c>
      <c r="I16" s="47">
        <f t="shared" si="4"/>
        <v>0.3571428571</v>
      </c>
      <c r="J16" s="69">
        <f t="shared" si="5"/>
        <v>0.25</v>
      </c>
      <c r="K16" s="49">
        <f t="shared" si="6"/>
        <v>1</v>
      </c>
      <c r="L16" s="50">
        <v>1.0</v>
      </c>
      <c r="M16" s="57">
        <v>1.0</v>
      </c>
      <c r="N16" s="57">
        <v>0.0</v>
      </c>
      <c r="O16" s="59">
        <v>0.0</v>
      </c>
      <c r="P16" s="60">
        <v>-1.0</v>
      </c>
      <c r="Q16" s="55">
        <f t="shared" si="7"/>
        <v>0.7142857143</v>
      </c>
      <c r="R16" s="41"/>
      <c r="S16" s="41"/>
      <c r="T16" s="41"/>
      <c r="U16" s="41"/>
      <c r="V16" s="41"/>
      <c r="W16" s="41"/>
      <c r="X16" s="41"/>
      <c r="Y16" s="41"/>
    </row>
    <row r="17">
      <c r="A17" s="39" t="s">
        <v>122</v>
      </c>
      <c r="B17" s="39" t="s">
        <v>106</v>
      </c>
      <c r="C17" s="43">
        <v>30.0</v>
      </c>
      <c r="D17" s="43">
        <v>900.0</v>
      </c>
      <c r="E17" s="43">
        <v>28.0</v>
      </c>
      <c r="F17" s="44">
        <f t="shared" si="1"/>
        <v>420</v>
      </c>
      <c r="G17" s="45">
        <f t="shared" si="2"/>
        <v>3.214285714</v>
      </c>
      <c r="H17" s="46">
        <f t="shared" si="3"/>
        <v>1</v>
      </c>
      <c r="I17" s="47">
        <f t="shared" si="4"/>
        <v>0.3571428571</v>
      </c>
      <c r="J17" s="61">
        <f t="shared" si="5"/>
        <v>-0.25</v>
      </c>
      <c r="K17" s="49">
        <f t="shared" si="6"/>
        <v>1</v>
      </c>
      <c r="L17" s="50">
        <v>0.5</v>
      </c>
      <c r="M17" s="52">
        <v>0.0</v>
      </c>
      <c r="N17" s="52">
        <v>0.0</v>
      </c>
      <c r="O17" s="59">
        <v>0.0</v>
      </c>
      <c r="P17" s="60">
        <v>-1.0</v>
      </c>
      <c r="Q17" s="55">
        <f t="shared" si="7"/>
        <v>2.214285714</v>
      </c>
      <c r="R17" s="41"/>
      <c r="S17" s="41"/>
      <c r="T17" s="41"/>
      <c r="U17" s="41"/>
      <c r="V17" s="41"/>
      <c r="W17" s="41"/>
      <c r="X17" s="41"/>
      <c r="Y17" s="41"/>
    </row>
    <row r="18">
      <c r="A18" s="39" t="s">
        <v>123</v>
      </c>
      <c r="B18" s="39" t="s">
        <v>47</v>
      </c>
      <c r="C18" s="43">
        <v>30.0</v>
      </c>
      <c r="D18" s="43">
        <v>900.0</v>
      </c>
      <c r="E18" s="43">
        <v>32.0</v>
      </c>
      <c r="F18" s="44">
        <f t="shared" si="1"/>
        <v>480</v>
      </c>
      <c r="G18" s="45">
        <f t="shared" si="2"/>
        <v>3.928571429</v>
      </c>
      <c r="H18" s="46">
        <f t="shared" si="3"/>
        <v>1</v>
      </c>
      <c r="I18" s="47">
        <f t="shared" si="4"/>
        <v>0.7142857143</v>
      </c>
      <c r="J18" s="70">
        <f t="shared" si="5"/>
        <v>0</v>
      </c>
      <c r="K18" s="71">
        <f t="shared" si="6"/>
        <v>1</v>
      </c>
      <c r="L18" s="50">
        <v>0.0</v>
      </c>
      <c r="M18" s="52">
        <v>0.0</v>
      </c>
      <c r="N18" s="52">
        <v>0.0</v>
      </c>
      <c r="O18" s="57">
        <v>0.0</v>
      </c>
      <c r="P18" s="60">
        <v>-1.0</v>
      </c>
      <c r="Q18" s="55">
        <f t="shared" si="7"/>
        <v>2.928571429</v>
      </c>
      <c r="R18" s="41"/>
      <c r="S18" s="41"/>
      <c r="T18" s="41"/>
      <c r="U18" s="41"/>
      <c r="V18" s="41"/>
      <c r="W18" s="41"/>
      <c r="X18" s="41"/>
      <c r="Y18" s="41"/>
    </row>
    <row r="19">
      <c r="A19" s="39" t="s">
        <v>124</v>
      </c>
      <c r="B19" s="39" t="s">
        <v>119</v>
      </c>
      <c r="C19" s="43">
        <v>30.0</v>
      </c>
      <c r="D19" s="43">
        <v>800.0</v>
      </c>
      <c r="E19" s="43">
        <v>27.0</v>
      </c>
      <c r="F19" s="44">
        <f t="shared" si="1"/>
        <v>360</v>
      </c>
      <c r="G19" s="45">
        <f t="shared" si="2"/>
        <v>2.75</v>
      </c>
      <c r="H19" s="46">
        <f t="shared" si="3"/>
        <v>0.5</v>
      </c>
      <c r="I19" s="47">
        <f t="shared" si="4"/>
        <v>0</v>
      </c>
      <c r="J19" s="65">
        <f t="shared" si="5"/>
        <v>-0.3125</v>
      </c>
      <c r="K19" s="49">
        <f t="shared" si="6"/>
        <v>1</v>
      </c>
      <c r="L19" s="50">
        <v>0.5</v>
      </c>
      <c r="M19" s="51">
        <v>0.0</v>
      </c>
      <c r="N19" s="58">
        <v>1.0</v>
      </c>
      <c r="O19" s="59">
        <v>0.0</v>
      </c>
      <c r="P19" s="60">
        <v>-1.0</v>
      </c>
      <c r="Q19" s="55">
        <f t="shared" si="7"/>
        <v>1.75</v>
      </c>
      <c r="R19" s="41"/>
      <c r="S19" s="41"/>
      <c r="T19" s="41"/>
      <c r="U19" s="41"/>
      <c r="V19" s="41"/>
      <c r="W19" s="41"/>
      <c r="X19" s="41"/>
      <c r="Y19" s="41"/>
    </row>
    <row r="20">
      <c r="A20" s="39" t="s">
        <v>125</v>
      </c>
      <c r="B20" s="39" t="s">
        <v>111</v>
      </c>
      <c r="C20" s="43">
        <v>30.0</v>
      </c>
      <c r="D20" s="43">
        <v>750.0</v>
      </c>
      <c r="E20" s="43">
        <v>34.0</v>
      </c>
      <c r="F20" s="44">
        <f t="shared" si="1"/>
        <v>425</v>
      </c>
      <c r="G20" s="45">
        <f t="shared" si="2"/>
        <v>2.648809524</v>
      </c>
      <c r="H20" s="46">
        <f t="shared" si="3"/>
        <v>0.25</v>
      </c>
      <c r="I20" s="47">
        <f t="shared" si="4"/>
        <v>0.3869047619</v>
      </c>
      <c r="J20" s="67">
        <f t="shared" si="5"/>
        <v>0.125</v>
      </c>
      <c r="K20" s="46">
        <f t="shared" si="6"/>
        <v>1</v>
      </c>
      <c r="L20" s="50">
        <v>0.5</v>
      </c>
      <c r="M20" s="58">
        <v>1.0</v>
      </c>
      <c r="N20" s="57">
        <v>0.0</v>
      </c>
      <c r="O20" s="57">
        <v>0.0</v>
      </c>
      <c r="P20" s="60">
        <v>-1.0</v>
      </c>
      <c r="Q20" s="55">
        <f t="shared" si="7"/>
        <v>1.148809524</v>
      </c>
      <c r="R20" s="41"/>
      <c r="S20" s="41"/>
      <c r="T20" s="41"/>
      <c r="U20" s="41"/>
      <c r="V20" s="41"/>
      <c r="W20" s="41"/>
      <c r="X20" s="41"/>
      <c r="Y20" s="41"/>
    </row>
    <row r="21">
      <c r="A21" s="39" t="s">
        <v>126</v>
      </c>
      <c r="B21" s="39" t="s">
        <v>127</v>
      </c>
      <c r="C21" s="43">
        <v>50.0</v>
      </c>
      <c r="D21" s="43">
        <v>970.0</v>
      </c>
      <c r="E21" s="43">
        <v>22.0</v>
      </c>
      <c r="F21" s="44">
        <f t="shared" si="1"/>
        <v>355.6666667</v>
      </c>
      <c r="G21" s="45">
        <f t="shared" si="2"/>
        <v>3.648412698</v>
      </c>
      <c r="H21" s="46">
        <f t="shared" si="3"/>
        <v>1</v>
      </c>
      <c r="I21" s="47">
        <f t="shared" si="4"/>
        <v>-0.02579365079</v>
      </c>
      <c r="J21" s="72">
        <f t="shared" si="5"/>
        <v>-0.625</v>
      </c>
      <c r="K21" s="68">
        <f t="shared" si="6"/>
        <v>1.2</v>
      </c>
      <c r="L21" s="50">
        <v>0.0</v>
      </c>
      <c r="M21" s="51">
        <v>0.0</v>
      </c>
      <c r="N21" s="58">
        <v>1.0</v>
      </c>
      <c r="O21" s="57">
        <v>0.0</v>
      </c>
      <c r="P21" s="60">
        <v>-1.0</v>
      </c>
      <c r="Q21" s="55">
        <f t="shared" si="7"/>
        <v>2.648412698</v>
      </c>
      <c r="R21" s="41"/>
      <c r="S21" s="41"/>
      <c r="T21" s="41"/>
      <c r="U21" s="41"/>
      <c r="V21" s="41"/>
      <c r="W21" s="41"/>
      <c r="X21" s="41"/>
      <c r="Y21" s="41"/>
    </row>
    <row r="22">
      <c r="A22" s="39" t="s">
        <v>128</v>
      </c>
      <c r="B22" s="39" t="s">
        <v>129</v>
      </c>
      <c r="C22" s="43">
        <v>30.0</v>
      </c>
      <c r="D22" s="43">
        <v>720.0</v>
      </c>
      <c r="E22" s="43">
        <v>36.0</v>
      </c>
      <c r="F22" s="44">
        <f t="shared" si="1"/>
        <v>432</v>
      </c>
      <c r="G22" s="45">
        <f t="shared" si="2"/>
        <v>2.507142857</v>
      </c>
      <c r="H22" s="46">
        <f t="shared" si="3"/>
        <v>0.1</v>
      </c>
      <c r="I22" s="47">
        <f t="shared" si="4"/>
        <v>0.4285714286</v>
      </c>
      <c r="J22" s="73">
        <f t="shared" si="5"/>
        <v>0.25</v>
      </c>
      <c r="K22" s="49">
        <f t="shared" si="6"/>
        <v>1</v>
      </c>
      <c r="L22" s="50">
        <v>0.5</v>
      </c>
      <c r="M22" s="57">
        <v>1.0</v>
      </c>
      <c r="N22" s="52">
        <v>0.0</v>
      </c>
      <c r="O22" s="59">
        <v>0.0</v>
      </c>
      <c r="P22" s="60">
        <v>-1.0</v>
      </c>
      <c r="Q22" s="55">
        <f t="shared" si="7"/>
        <v>1.007142857</v>
      </c>
      <c r="R22" s="41"/>
      <c r="S22" s="41"/>
      <c r="T22" s="41"/>
      <c r="U22" s="41"/>
      <c r="V22" s="41"/>
      <c r="W22" s="41"/>
      <c r="X22" s="41"/>
      <c r="Y22" s="41"/>
    </row>
    <row r="23">
      <c r="A23" s="39" t="s">
        <v>130</v>
      </c>
      <c r="B23" s="39" t="s">
        <v>116</v>
      </c>
      <c r="C23" s="43">
        <v>15.0</v>
      </c>
      <c r="D23" s="43">
        <v>980.0</v>
      </c>
      <c r="E23" s="43">
        <v>26.0</v>
      </c>
      <c r="F23" s="44">
        <f t="shared" si="1"/>
        <v>424.6666667</v>
      </c>
      <c r="G23" s="45">
        <f t="shared" si="2"/>
        <v>2.26984127</v>
      </c>
      <c r="H23" s="46">
        <f t="shared" si="3"/>
        <v>1</v>
      </c>
      <c r="I23" s="47">
        <f t="shared" si="4"/>
        <v>0.3849206349</v>
      </c>
      <c r="J23" s="68">
        <f t="shared" si="5"/>
        <v>-0.375</v>
      </c>
      <c r="K23" s="49">
        <f t="shared" si="6"/>
        <v>-0.5</v>
      </c>
      <c r="L23" s="50">
        <v>0.5</v>
      </c>
      <c r="M23" s="52">
        <v>1.0</v>
      </c>
      <c r="N23" s="52">
        <v>0.0</v>
      </c>
      <c r="O23" s="59">
        <v>0.0</v>
      </c>
      <c r="P23" s="60">
        <v>-1.0</v>
      </c>
      <c r="Q23" s="55">
        <f t="shared" si="7"/>
        <v>0.7698412698</v>
      </c>
      <c r="R23" s="41"/>
      <c r="S23" s="41"/>
      <c r="T23" s="41"/>
      <c r="U23" s="41"/>
      <c r="V23" s="41"/>
      <c r="W23" s="41"/>
      <c r="X23" s="41"/>
      <c r="Y23" s="41"/>
    </row>
    <row r="24">
      <c r="A24" s="39" t="s">
        <v>131</v>
      </c>
      <c r="B24" s="39" t="s">
        <v>132</v>
      </c>
      <c r="C24" s="43">
        <v>30.0</v>
      </c>
      <c r="D24" s="43">
        <v>800.0</v>
      </c>
      <c r="E24" s="43">
        <v>30.0</v>
      </c>
      <c r="F24" s="44">
        <f t="shared" si="1"/>
        <v>400</v>
      </c>
      <c r="G24" s="45">
        <f t="shared" si="2"/>
        <v>2.226190476</v>
      </c>
      <c r="H24" s="46">
        <f t="shared" si="3"/>
        <v>0.5</v>
      </c>
      <c r="I24" s="47">
        <f t="shared" si="4"/>
        <v>0.2380952381</v>
      </c>
      <c r="J24" s="67">
        <f t="shared" si="5"/>
        <v>-0.125</v>
      </c>
      <c r="K24" s="46">
        <f t="shared" si="6"/>
        <v>1</v>
      </c>
      <c r="L24" s="50">
        <v>0.5</v>
      </c>
      <c r="M24" s="52">
        <v>0.0</v>
      </c>
      <c r="N24" s="52">
        <v>0.0</v>
      </c>
      <c r="O24" s="59">
        <v>0.0</v>
      </c>
      <c r="P24" s="60">
        <v>-1.0</v>
      </c>
      <c r="Q24" s="55">
        <f t="shared" si="7"/>
        <v>1.226190476</v>
      </c>
      <c r="R24" s="41"/>
      <c r="S24" s="41"/>
      <c r="T24" s="41"/>
      <c r="U24" s="41"/>
      <c r="V24" s="41"/>
      <c r="W24" s="41"/>
      <c r="X24" s="41"/>
      <c r="Y24" s="41"/>
    </row>
    <row r="25">
      <c r="A25" s="39" t="s">
        <v>133</v>
      </c>
      <c r="B25" s="39" t="s">
        <v>134</v>
      </c>
      <c r="C25" s="43">
        <v>25.0</v>
      </c>
      <c r="D25" s="43">
        <v>1200.0</v>
      </c>
      <c r="E25" s="43">
        <v>23.0</v>
      </c>
      <c r="F25" s="44">
        <f t="shared" si="1"/>
        <v>460</v>
      </c>
      <c r="G25" s="45">
        <f t="shared" si="2"/>
        <v>4.19047619</v>
      </c>
      <c r="H25" s="46">
        <f t="shared" si="3"/>
        <v>1</v>
      </c>
      <c r="I25" s="47">
        <f t="shared" si="4"/>
        <v>0.5952380952</v>
      </c>
      <c r="J25" s="65">
        <f t="shared" si="5"/>
        <v>-0.5625</v>
      </c>
      <c r="K25" s="66">
        <f t="shared" si="6"/>
        <v>0.5</v>
      </c>
      <c r="L25" s="50">
        <v>-0.5</v>
      </c>
      <c r="M25" s="51">
        <v>0.0</v>
      </c>
      <c r="N25" s="57">
        <v>1.0</v>
      </c>
      <c r="O25" s="59">
        <v>0.0</v>
      </c>
      <c r="P25" s="60">
        <v>-1.0</v>
      </c>
      <c r="Q25" s="55">
        <f t="shared" si="7"/>
        <v>3.19047619</v>
      </c>
      <c r="R25" s="41"/>
      <c r="S25" s="41"/>
      <c r="T25" s="41"/>
      <c r="U25" s="41"/>
      <c r="V25" s="41"/>
      <c r="W25" s="41"/>
      <c r="X25" s="41"/>
      <c r="Y25" s="41"/>
    </row>
    <row r="26">
      <c r="A26" s="39" t="s">
        <v>115</v>
      </c>
      <c r="B26" s="39" t="s">
        <v>135</v>
      </c>
      <c r="C26" s="43">
        <v>25.0</v>
      </c>
      <c r="D26" s="43">
        <v>780.0</v>
      </c>
      <c r="E26" s="43">
        <v>36.0</v>
      </c>
      <c r="F26" s="44">
        <f t="shared" si="1"/>
        <v>468</v>
      </c>
      <c r="G26" s="45">
        <f t="shared" si="2"/>
        <v>2.885714286</v>
      </c>
      <c r="H26" s="46">
        <f t="shared" si="3"/>
        <v>0.4</v>
      </c>
      <c r="I26" s="47">
        <f t="shared" si="4"/>
        <v>0.6428571429</v>
      </c>
      <c r="J26" s="56">
        <f t="shared" si="5"/>
        <v>0.25</v>
      </c>
      <c r="K26" s="49">
        <f t="shared" si="6"/>
        <v>0.5</v>
      </c>
      <c r="L26" s="50">
        <v>0.0</v>
      </c>
      <c r="M26" s="57">
        <v>1.0</v>
      </c>
      <c r="N26" s="52">
        <v>0.0</v>
      </c>
      <c r="O26" s="59">
        <v>0.0</v>
      </c>
      <c r="P26" s="54">
        <v>0.0</v>
      </c>
      <c r="Q26" s="55">
        <f t="shared" si="7"/>
        <v>2.385714286</v>
      </c>
      <c r="R26" s="41"/>
      <c r="S26" s="41"/>
      <c r="T26" s="41"/>
      <c r="U26" s="41"/>
      <c r="V26" s="41"/>
      <c r="W26" s="41"/>
      <c r="X26" s="41"/>
      <c r="Y26" s="41"/>
    </row>
    <row r="27">
      <c r="A27" s="39" t="s">
        <v>136</v>
      </c>
      <c r="B27" s="39" t="s">
        <v>119</v>
      </c>
      <c r="C27" s="43">
        <v>30.0</v>
      </c>
      <c r="D27" s="43">
        <v>800.0</v>
      </c>
      <c r="E27" s="43">
        <v>27.0</v>
      </c>
      <c r="F27" s="44">
        <f t="shared" si="1"/>
        <v>360</v>
      </c>
      <c r="G27" s="45">
        <f t="shared" si="2"/>
        <v>1.75</v>
      </c>
      <c r="H27" s="46">
        <f t="shared" si="3"/>
        <v>0.5</v>
      </c>
      <c r="I27" s="47">
        <f t="shared" si="4"/>
        <v>0</v>
      </c>
      <c r="J27" s="72">
        <f t="shared" si="5"/>
        <v>-0.3125</v>
      </c>
      <c r="K27" s="64">
        <f t="shared" si="6"/>
        <v>1</v>
      </c>
      <c r="L27" s="50">
        <v>0.5</v>
      </c>
      <c r="M27" s="52">
        <v>0.0</v>
      </c>
      <c r="N27" s="52">
        <v>0.0</v>
      </c>
      <c r="O27" s="59">
        <v>0.0</v>
      </c>
      <c r="P27" s="60">
        <v>-1.0</v>
      </c>
      <c r="Q27" s="55">
        <f t="shared" si="7"/>
        <v>0.75</v>
      </c>
      <c r="R27" s="41"/>
      <c r="S27" s="41"/>
      <c r="T27" s="41"/>
      <c r="U27" s="41"/>
      <c r="V27" s="41"/>
      <c r="W27" s="41"/>
      <c r="X27" s="41"/>
      <c r="Y27" s="41"/>
    </row>
    <row r="28">
      <c r="A28" s="39" t="s">
        <v>137</v>
      </c>
      <c r="B28" s="39" t="s">
        <v>57</v>
      </c>
      <c r="C28" s="43">
        <v>30.0</v>
      </c>
      <c r="D28" s="43">
        <v>700.0</v>
      </c>
      <c r="E28" s="43">
        <v>42.0</v>
      </c>
      <c r="F28" s="44">
        <f t="shared" si="1"/>
        <v>490</v>
      </c>
      <c r="G28" s="45">
        <f t="shared" si="2"/>
        <v>2.547619048</v>
      </c>
      <c r="H28" s="46">
        <f t="shared" si="3"/>
        <v>0</v>
      </c>
      <c r="I28" s="47">
        <f t="shared" si="4"/>
        <v>0.7738095238</v>
      </c>
      <c r="J28" s="65">
        <f t="shared" si="5"/>
        <v>0.625</v>
      </c>
      <c r="K28" s="66">
        <f t="shared" si="6"/>
        <v>1</v>
      </c>
      <c r="L28" s="50">
        <v>0.0</v>
      </c>
      <c r="M28" s="52">
        <v>0.0</v>
      </c>
      <c r="N28" s="52">
        <v>0.0</v>
      </c>
      <c r="O28" s="59">
        <v>0.0</v>
      </c>
      <c r="P28" s="54">
        <v>0.0</v>
      </c>
      <c r="Q28" s="55">
        <f t="shared" si="7"/>
        <v>2.547619048</v>
      </c>
      <c r="R28" s="41"/>
      <c r="S28" s="41"/>
      <c r="T28" s="41"/>
      <c r="U28" s="41"/>
      <c r="V28" s="41"/>
      <c r="W28" s="41"/>
      <c r="X28" s="41"/>
      <c r="Y28" s="41"/>
    </row>
    <row r="29">
      <c r="A29" s="39" t="s">
        <v>138</v>
      </c>
      <c r="B29" s="39" t="s">
        <v>139</v>
      </c>
      <c r="C29" s="43">
        <v>25.0</v>
      </c>
      <c r="D29" s="43">
        <v>600.0</v>
      </c>
      <c r="E29" s="43">
        <v>38.0</v>
      </c>
      <c r="F29" s="44">
        <f t="shared" si="1"/>
        <v>380</v>
      </c>
      <c r="G29" s="45">
        <f t="shared" si="2"/>
        <v>1.488095238</v>
      </c>
      <c r="H29" s="46">
        <f t="shared" si="3"/>
        <v>-0.5</v>
      </c>
      <c r="I29" s="47">
        <f t="shared" si="4"/>
        <v>0.119047619</v>
      </c>
      <c r="J29" s="73">
        <f t="shared" si="5"/>
        <v>0.375</v>
      </c>
      <c r="K29" s="46">
        <f t="shared" si="6"/>
        <v>0.5</v>
      </c>
      <c r="L29" s="50">
        <v>0.5</v>
      </c>
      <c r="M29" s="58">
        <v>1.0</v>
      </c>
      <c r="N29" s="58">
        <v>1.0</v>
      </c>
      <c r="O29" s="59">
        <v>0.0</v>
      </c>
      <c r="P29" s="60">
        <v>-1.0</v>
      </c>
      <c r="Q29" s="55">
        <f t="shared" si="7"/>
        <v>-0.0119047619</v>
      </c>
      <c r="R29" s="41"/>
      <c r="S29" s="41"/>
      <c r="T29" s="41"/>
      <c r="U29" s="41"/>
      <c r="V29" s="41"/>
      <c r="W29" s="41"/>
      <c r="X29" s="41"/>
      <c r="Y29" s="41"/>
    </row>
    <row r="30">
      <c r="A30" s="39" t="s">
        <v>140</v>
      </c>
      <c r="B30" s="39" t="s">
        <v>139</v>
      </c>
      <c r="C30" s="43">
        <v>25.0</v>
      </c>
      <c r="D30" s="43">
        <v>600.0</v>
      </c>
      <c r="E30" s="43">
        <v>38.0</v>
      </c>
      <c r="F30" s="44">
        <f t="shared" si="1"/>
        <v>380</v>
      </c>
      <c r="G30" s="45">
        <f t="shared" si="2"/>
        <v>1.488095238</v>
      </c>
      <c r="H30" s="46">
        <f t="shared" si="3"/>
        <v>-0.5</v>
      </c>
      <c r="I30" s="47">
        <f t="shared" si="4"/>
        <v>0.119047619</v>
      </c>
      <c r="J30" s="66">
        <f t="shared" si="5"/>
        <v>0.375</v>
      </c>
      <c r="K30" s="49">
        <f t="shared" si="6"/>
        <v>0.5</v>
      </c>
      <c r="L30" s="50">
        <v>0.5</v>
      </c>
      <c r="M30" s="57">
        <v>1.0</v>
      </c>
      <c r="N30" s="52">
        <v>1.0</v>
      </c>
      <c r="O30" s="59">
        <v>0.0</v>
      </c>
      <c r="P30" s="60">
        <v>-1.0</v>
      </c>
      <c r="Q30" s="55">
        <f t="shared" si="7"/>
        <v>-0.0119047619</v>
      </c>
      <c r="R30" s="41"/>
      <c r="S30" s="41"/>
      <c r="T30" s="41"/>
      <c r="U30" s="41"/>
      <c r="V30" s="41"/>
      <c r="W30" s="41"/>
      <c r="X30" s="41"/>
      <c r="Y30" s="41"/>
    </row>
    <row r="31">
      <c r="A31" s="39" t="s">
        <v>141</v>
      </c>
      <c r="B31" s="39" t="s">
        <v>134</v>
      </c>
      <c r="C31" s="43">
        <v>25.0</v>
      </c>
      <c r="D31" s="43">
        <v>1200.0</v>
      </c>
      <c r="E31" s="43">
        <v>23.0</v>
      </c>
      <c r="F31" s="44">
        <f t="shared" si="1"/>
        <v>460</v>
      </c>
      <c r="G31" s="45">
        <f t="shared" si="2"/>
        <v>3.19047619</v>
      </c>
      <c r="H31" s="46">
        <f t="shared" si="3"/>
        <v>1</v>
      </c>
      <c r="I31" s="47">
        <f t="shared" si="4"/>
        <v>0.5952380952</v>
      </c>
      <c r="J31" s="65">
        <f t="shared" si="5"/>
        <v>-0.5625</v>
      </c>
      <c r="K31" s="66">
        <f t="shared" si="6"/>
        <v>0.5</v>
      </c>
      <c r="L31" s="50">
        <v>-0.5</v>
      </c>
      <c r="M31" s="51">
        <v>0.0</v>
      </c>
      <c r="N31" s="51">
        <v>0.0</v>
      </c>
      <c r="O31" s="59">
        <v>0.0</v>
      </c>
      <c r="P31" s="60">
        <v>-1.0</v>
      </c>
      <c r="Q31" s="55">
        <f t="shared" si="7"/>
        <v>2.19047619</v>
      </c>
      <c r="R31" s="41"/>
      <c r="S31" s="41"/>
      <c r="T31" s="41"/>
      <c r="U31" s="41"/>
      <c r="V31" s="41"/>
      <c r="W31" s="41"/>
      <c r="X31" s="41"/>
      <c r="Y31" s="41"/>
    </row>
    <row r="32">
      <c r="A32" s="39" t="s">
        <v>142</v>
      </c>
      <c r="B32" s="20" t="s">
        <v>143</v>
      </c>
      <c r="C32" s="43">
        <v>25.0</v>
      </c>
      <c r="D32" s="43">
        <v>740.0</v>
      </c>
      <c r="E32" s="43">
        <v>38.0</v>
      </c>
      <c r="F32" s="44">
        <f t="shared" si="1"/>
        <v>468.6666667</v>
      </c>
      <c r="G32" s="45">
        <f t="shared" si="2"/>
        <v>2.093650794</v>
      </c>
      <c r="H32" s="46">
        <f t="shared" si="3"/>
        <v>0.2</v>
      </c>
      <c r="I32" s="47">
        <f t="shared" si="4"/>
        <v>0.6468253968</v>
      </c>
      <c r="J32" s="67">
        <f t="shared" si="5"/>
        <v>0.375</v>
      </c>
      <c r="K32" s="64">
        <f t="shared" si="6"/>
        <v>0.5</v>
      </c>
      <c r="L32" s="50">
        <v>0.0</v>
      </c>
      <c r="M32" s="51">
        <v>0.0</v>
      </c>
      <c r="N32" s="52">
        <v>0.0</v>
      </c>
      <c r="O32" s="59">
        <v>0.0</v>
      </c>
      <c r="P32" s="54">
        <v>0.0</v>
      </c>
      <c r="Q32" s="55">
        <f t="shared" si="7"/>
        <v>2.093650794</v>
      </c>
      <c r="R32" s="41"/>
      <c r="S32" s="41"/>
      <c r="T32" s="41"/>
      <c r="U32" s="41"/>
      <c r="V32" s="41"/>
      <c r="W32" s="41"/>
      <c r="X32" s="41"/>
      <c r="Y32" s="41"/>
    </row>
    <row r="33">
      <c r="A33" s="39" t="s">
        <v>144</v>
      </c>
      <c r="B33" s="39" t="s">
        <v>145</v>
      </c>
      <c r="C33" s="43">
        <v>30.0</v>
      </c>
      <c r="D33" s="43">
        <v>550.0</v>
      </c>
      <c r="E33" s="43">
        <v>40.0</v>
      </c>
      <c r="F33" s="44">
        <f t="shared" si="1"/>
        <v>366.6666667</v>
      </c>
      <c r="G33" s="45">
        <f t="shared" si="2"/>
        <v>-0.04563492063</v>
      </c>
      <c r="H33" s="46">
        <f t="shared" si="3"/>
        <v>-0.75</v>
      </c>
      <c r="I33" s="47">
        <f t="shared" si="4"/>
        <v>0.03968253968</v>
      </c>
      <c r="J33" s="62">
        <f t="shared" si="5"/>
        <v>0.5</v>
      </c>
      <c r="K33" s="65">
        <f t="shared" si="6"/>
        <v>1</v>
      </c>
      <c r="L33" s="50">
        <v>1.0</v>
      </c>
      <c r="M33" s="51">
        <v>0.0</v>
      </c>
      <c r="N33" s="52">
        <v>0.0</v>
      </c>
      <c r="O33" s="59">
        <v>0.0</v>
      </c>
      <c r="P33" s="60">
        <v>-1.0</v>
      </c>
      <c r="Q33" s="55">
        <f t="shared" si="7"/>
        <v>-1.045634921</v>
      </c>
      <c r="R33" s="41"/>
      <c r="S33" s="41"/>
      <c r="T33" s="41"/>
      <c r="U33" s="41"/>
      <c r="V33" s="41"/>
      <c r="W33" s="41"/>
      <c r="X33" s="41"/>
      <c r="Y33" s="41"/>
    </row>
    <row r="34">
      <c r="A34" s="39" t="s">
        <v>146</v>
      </c>
      <c r="B34" s="39" t="s">
        <v>147</v>
      </c>
      <c r="C34" s="43">
        <v>40.0</v>
      </c>
      <c r="D34" s="43">
        <v>1080.0</v>
      </c>
      <c r="E34" s="43">
        <v>23.0</v>
      </c>
      <c r="F34" s="44">
        <f t="shared" si="1"/>
        <v>414</v>
      </c>
      <c r="G34" s="45">
        <f t="shared" si="2"/>
        <v>3.742857143</v>
      </c>
      <c r="H34" s="46">
        <f t="shared" si="3"/>
        <v>1</v>
      </c>
      <c r="I34" s="47">
        <f t="shared" si="4"/>
        <v>0.3214285714</v>
      </c>
      <c r="J34" s="63">
        <f t="shared" si="5"/>
        <v>-0.5625</v>
      </c>
      <c r="K34" s="49">
        <f t="shared" si="6"/>
        <v>1.1</v>
      </c>
      <c r="L34" s="50">
        <v>-1.0</v>
      </c>
      <c r="M34" s="57">
        <v>1.0</v>
      </c>
      <c r="N34" s="52">
        <v>0.0</v>
      </c>
      <c r="O34" s="59">
        <v>0.0</v>
      </c>
      <c r="P34" s="60">
        <v>-1.0</v>
      </c>
      <c r="Q34" s="55">
        <f t="shared" si="7"/>
        <v>2.242857143</v>
      </c>
      <c r="R34" s="41"/>
      <c r="S34" s="41"/>
      <c r="T34" s="41"/>
      <c r="U34" s="41"/>
      <c r="V34" s="41"/>
      <c r="W34" s="41"/>
      <c r="X34" s="41"/>
      <c r="Y34" s="41"/>
    </row>
    <row r="35">
      <c r="A35" s="39" t="s">
        <v>148</v>
      </c>
      <c r="B35" s="39" t="s">
        <v>70</v>
      </c>
      <c r="C35" s="43">
        <v>20.0</v>
      </c>
      <c r="D35" s="43">
        <v>980.0</v>
      </c>
      <c r="E35" s="43">
        <v>33.0</v>
      </c>
      <c r="F35" s="44">
        <f t="shared" si="1"/>
        <v>539</v>
      </c>
      <c r="G35" s="45">
        <f t="shared" si="2"/>
        <v>3.630952381</v>
      </c>
      <c r="H35" s="46">
        <f t="shared" si="3"/>
        <v>1</v>
      </c>
      <c r="I35" s="47">
        <f t="shared" si="4"/>
        <v>1.06547619</v>
      </c>
      <c r="J35" s="61">
        <f t="shared" si="5"/>
        <v>0.0625</v>
      </c>
      <c r="K35" s="66">
        <f t="shared" si="6"/>
        <v>0</v>
      </c>
      <c r="L35" s="50">
        <v>-1.0</v>
      </c>
      <c r="M35" s="51">
        <v>0.0</v>
      </c>
      <c r="N35" s="52">
        <v>0.0</v>
      </c>
      <c r="O35" s="59">
        <v>0.0</v>
      </c>
      <c r="P35" s="60">
        <v>-1.0</v>
      </c>
      <c r="Q35" s="55">
        <f t="shared" si="7"/>
        <v>2.630952381</v>
      </c>
      <c r="R35" s="41"/>
      <c r="S35" s="41"/>
      <c r="T35" s="41"/>
      <c r="U35" s="41"/>
      <c r="V35" s="41"/>
      <c r="W35" s="41"/>
      <c r="X35" s="41"/>
      <c r="Y35" s="41"/>
    </row>
    <row r="36">
      <c r="A36" s="40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74"/>
      <c r="M36" s="36"/>
      <c r="N36" s="36"/>
      <c r="O36" s="36"/>
      <c r="P36" s="36"/>
      <c r="Q36" s="36"/>
      <c r="R36" s="41"/>
      <c r="S36" s="41"/>
      <c r="T36" s="41"/>
      <c r="U36" s="41"/>
      <c r="V36" s="41"/>
      <c r="W36" s="41"/>
      <c r="X36" s="41"/>
      <c r="Y36" s="41"/>
    </row>
    <row r="37">
      <c r="A37" s="40"/>
      <c r="B37" s="36"/>
      <c r="C37" s="17" t="s">
        <v>73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41"/>
      <c r="S37" s="41"/>
      <c r="T37" s="41"/>
      <c r="U37" s="41"/>
      <c r="V37" s="41"/>
      <c r="W37" s="41"/>
      <c r="X37" s="41"/>
      <c r="Y37" s="41"/>
    </row>
    <row r="38">
      <c r="B38" s="75"/>
      <c r="C38" s="17" t="s">
        <v>74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41"/>
      <c r="S38" s="41"/>
      <c r="T38" s="41"/>
      <c r="U38" s="41"/>
      <c r="V38" s="41"/>
      <c r="W38" s="41"/>
      <c r="X38" s="41"/>
      <c r="Y38" s="41"/>
    </row>
    <row r="39">
      <c r="A39" s="41"/>
      <c r="B39" s="41"/>
      <c r="C39" s="17" t="s">
        <v>75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20"/>
      <c r="B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20"/>
      <c r="B41" s="41"/>
      <c r="C41" s="18" t="s">
        <v>149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20"/>
      <c r="B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20"/>
      <c r="B43" s="41"/>
      <c r="C43" s="17" t="s">
        <v>77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20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20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  <row r="1002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</row>
    <row r="100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</row>
  </sheetData>
  <conditionalFormatting sqref="P4:P35">
    <cfRule type="cellIs" dxfId="5" priority="1" operator="equal">
      <formula>0</formula>
    </cfRule>
  </conditionalFormatting>
  <conditionalFormatting sqref="N4:N35">
    <cfRule type="cellIs" dxfId="5" priority="2" operator="equal">
      <formula>1</formula>
    </cfRule>
  </conditionalFormatting>
  <conditionalFormatting sqref="M4:M35">
    <cfRule type="cellIs" dxfId="5" priority="3" operator="equal">
      <formula>1</formula>
    </cfRule>
  </conditionalFormatting>
  <conditionalFormatting sqref="M4:N35">
    <cfRule type="cellIs" dxfId="2" priority="4" operator="equal">
      <formula>0</formula>
    </cfRule>
  </conditionalFormatting>
  <conditionalFormatting sqref="Q4:Q36">
    <cfRule type="colorScale" priority="5">
      <colorScale>
        <cfvo type="min"/>
        <cfvo type="max"/>
        <color rgb="FFFFC7CE"/>
        <color rgb="FFC5FF9A"/>
      </colorScale>
    </cfRule>
  </conditionalFormatting>
  <conditionalFormatting sqref="G4:G35">
    <cfRule type="colorScale" priority="6">
      <colorScale>
        <cfvo type="min"/>
        <cfvo type="max"/>
        <color rgb="FFFFC7CE"/>
        <color rgb="FFC5FF9A"/>
      </colorScale>
    </cfRule>
  </conditionalFormatting>
  <conditionalFormatting sqref="O4:O35">
    <cfRule type="cellIs" dxfId="2" priority="7" operator="greaterThan">
      <formula>0</formula>
    </cfRule>
  </conditionalFormatting>
  <conditionalFormatting sqref="O4:O35">
    <cfRule type="cellIs" dxfId="5" priority="8" operator="equal">
      <formula>0</formula>
    </cfRule>
  </conditionalFormatting>
  <conditionalFormatting sqref="H4:H36">
    <cfRule type="colorScale" priority="9">
      <colorScale>
        <cfvo type="min"/>
        <cfvo type="max"/>
        <color rgb="FFFFC7CE"/>
        <color rgb="FFC5FF9A"/>
      </colorScale>
    </cfRule>
  </conditionalFormatting>
  <conditionalFormatting sqref="I4:I35">
    <cfRule type="colorScale" priority="10">
      <colorScale>
        <cfvo type="min"/>
        <cfvo type="max"/>
        <color rgb="FFFFC7CE"/>
        <color rgb="FFC5FF9A"/>
      </colorScale>
    </cfRule>
  </conditionalFormatting>
  <conditionalFormatting sqref="K4:L35">
    <cfRule type="colorScale" priority="11">
      <colorScale>
        <cfvo type="min"/>
        <cfvo type="max"/>
        <color rgb="FFFFC7CE"/>
        <color rgb="FFC5FF9A"/>
      </colorScale>
    </cfRule>
  </conditionalFormatting>
  <hyperlinks>
    <hyperlink r:id="rId1" ref="C4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3.5"/>
    <col customWidth="1" min="3" max="3" width="9.38"/>
    <col customWidth="1" min="4" max="4" width="7.25"/>
    <col customWidth="1" min="5" max="6" width="7.63"/>
    <col customWidth="1" min="7" max="7" width="6.88"/>
    <col customWidth="1" min="8" max="8" width="7.0"/>
    <col customWidth="1" min="9" max="9" width="9.88"/>
    <col customWidth="1" min="10" max="10" width="7.63"/>
    <col customWidth="1" min="11" max="11" width="6.88"/>
    <col customWidth="1" hidden="1" min="12" max="12" width="9.0"/>
    <col customWidth="1" min="13" max="13" width="8.63"/>
    <col customWidth="1" min="14" max="14" width="7.38"/>
    <col customWidth="1" min="15" max="16" width="7.5"/>
    <col customWidth="1" hidden="1" min="17" max="17" width="11.75"/>
    <col customWidth="1" hidden="1" min="18" max="18" width="10.38"/>
    <col customWidth="1" min="19" max="20" width="10.88"/>
    <col customWidth="1" min="21" max="22" width="6.13"/>
  </cols>
  <sheetData>
    <row r="1">
      <c r="A1" s="1"/>
      <c r="B1" s="1"/>
      <c r="C1" s="2"/>
      <c r="D1" s="2"/>
      <c r="E1" s="2"/>
      <c r="F1" s="2"/>
      <c r="G1" s="2"/>
      <c r="H1" s="2"/>
      <c r="I1" s="2"/>
      <c r="J1" s="3"/>
      <c r="K1" s="3"/>
      <c r="L1" s="2"/>
      <c r="M1" s="3"/>
      <c r="N1" s="3"/>
      <c r="O1" s="3"/>
      <c r="P1" s="3"/>
      <c r="Q1" s="3"/>
      <c r="R1" s="3"/>
      <c r="S1" s="3"/>
      <c r="T1" s="3"/>
      <c r="U1" s="3"/>
      <c r="V1" s="2"/>
      <c r="W1" s="2"/>
    </row>
    <row r="2">
      <c r="A2" s="1"/>
      <c r="B2" s="1"/>
      <c r="C2" s="2"/>
      <c r="D2" s="2"/>
      <c r="E2" s="2"/>
      <c r="F2" s="2"/>
      <c r="G2" s="2"/>
      <c r="H2" s="2"/>
      <c r="I2" s="2" t="s">
        <v>0</v>
      </c>
      <c r="J2" s="3">
        <v>2.0</v>
      </c>
      <c r="K2" s="3">
        <v>2.0</v>
      </c>
      <c r="L2" s="2">
        <v>0.0</v>
      </c>
      <c r="M2" s="3">
        <v>1.0</v>
      </c>
      <c r="N2" s="3">
        <v>0.4</v>
      </c>
      <c r="O2" s="3">
        <v>0.6</v>
      </c>
      <c r="P2" s="3"/>
      <c r="Q2" s="3"/>
      <c r="R2" s="3"/>
      <c r="S2" s="3">
        <v>0.8</v>
      </c>
      <c r="T2" s="3">
        <v>1.0</v>
      </c>
      <c r="U2" s="3">
        <v>-0.1</v>
      </c>
      <c r="V2" s="2">
        <v>1.0</v>
      </c>
      <c r="W2" s="2"/>
    </row>
    <row r="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 t="s">
        <v>78</v>
      </c>
      <c r="H3" s="2" t="s">
        <v>79</v>
      </c>
      <c r="I3" s="3" t="s">
        <v>6</v>
      </c>
      <c r="J3" s="3" t="s">
        <v>3</v>
      </c>
      <c r="K3" s="3" t="s">
        <v>5</v>
      </c>
      <c r="L3" s="2" t="s">
        <v>4</v>
      </c>
      <c r="M3" s="3" t="s">
        <v>2</v>
      </c>
      <c r="N3" s="3" t="s">
        <v>78</v>
      </c>
      <c r="O3" s="3" t="s">
        <v>79</v>
      </c>
      <c r="P3" s="2" t="s">
        <v>150</v>
      </c>
      <c r="Q3" s="2" t="s">
        <v>8</v>
      </c>
      <c r="R3" s="3" t="s">
        <v>9</v>
      </c>
      <c r="S3" s="3" t="s">
        <v>10</v>
      </c>
      <c r="T3" s="3" t="s">
        <v>11</v>
      </c>
      <c r="U3" s="3" t="s">
        <v>12</v>
      </c>
      <c r="V3" s="2" t="s">
        <v>13</v>
      </c>
      <c r="W3" s="2" t="s">
        <v>14</v>
      </c>
    </row>
    <row r="4">
      <c r="A4" s="2" t="s">
        <v>15</v>
      </c>
      <c r="B4" s="5" t="s">
        <v>16</v>
      </c>
      <c r="C4" s="6">
        <v>30.0</v>
      </c>
      <c r="D4" s="6">
        <v>850.0</v>
      </c>
      <c r="E4" s="6">
        <v>45.0</v>
      </c>
      <c r="F4" s="7">
        <f t="shared" ref="F4:F39" si="1">D4*E4/60</f>
        <v>637.5</v>
      </c>
      <c r="G4" s="19">
        <v>76.0</v>
      </c>
      <c r="H4" s="19">
        <v>35.0</v>
      </c>
      <c r="I4" s="8">
        <f t="shared" ref="I4:I39" si="2">J4*J$2 + K4*K$2 + L4*L$2 + M4*M$2 + N4*N$2 + O4*O$2 + S4*S$2  + T4*T$2 +  U4*U$2</f>
        <v>8.040525328</v>
      </c>
      <c r="J4" s="9">
        <f t="shared" ref="J4:J39" si="3">(min(D4,900)-650)/(850-650)</f>
        <v>1</v>
      </c>
      <c r="K4" s="9">
        <f t="shared" ref="K4:K39" si="4">(F4-477)/(600-477)</f>
        <v>1.304878049</v>
      </c>
      <c r="L4" s="9">
        <f t="shared" ref="L4:L39" si="5">(E4-32)/(48-32)</f>
        <v>0.8125</v>
      </c>
      <c r="M4" s="9">
        <f t="shared" ref="M4:M39" si="6">(min(C4,30)-20)/10 + max(C4-30,0) * 0.01</f>
        <v>1</v>
      </c>
      <c r="N4" s="10">
        <f t="shared" ref="N4:N39" si="7">-(G4-164)/(164-76)</f>
        <v>1</v>
      </c>
      <c r="O4" s="11">
        <f t="shared" ref="O4:O39" si="8">-(H4-45)/(45-19)</f>
        <v>0.3846153846</v>
      </c>
      <c r="P4" s="11">
        <f t="shared" ref="P4:P39" si="9">N4*N$2 +O4*O$2</f>
        <v>0.6307692308</v>
      </c>
      <c r="Q4" s="11">
        <f t="shared" ref="Q4:Q39" si="10">P4/D4*650</f>
        <v>0.4823529412</v>
      </c>
      <c r="R4" s="12">
        <v>0.0</v>
      </c>
      <c r="S4" s="13">
        <v>1.0</v>
      </c>
      <c r="T4" s="13">
        <v>1.0</v>
      </c>
      <c r="U4" s="13">
        <v>0.0</v>
      </c>
      <c r="V4" s="13">
        <v>0.0</v>
      </c>
      <c r="W4" s="14">
        <f t="shared" ref="W4:W39" si="11">J4*2 + K4*2 + sum(M4,N4*0.4,O4*0.6,V4,T4,U4*-0.1)</f>
        <v>7.240525328</v>
      </c>
    </row>
    <row r="5">
      <c r="A5" s="2" t="s">
        <v>17</v>
      </c>
      <c r="B5" s="5" t="s">
        <v>18</v>
      </c>
      <c r="C5" s="6">
        <v>25.0</v>
      </c>
      <c r="D5" s="6">
        <v>980.0</v>
      </c>
      <c r="E5" s="6">
        <v>37.0</v>
      </c>
      <c r="F5" s="7">
        <f t="shared" si="1"/>
        <v>604.3333333</v>
      </c>
      <c r="G5" s="20">
        <v>152.0</v>
      </c>
      <c r="H5" s="19">
        <v>19.0</v>
      </c>
      <c r="I5" s="8">
        <f t="shared" si="2"/>
        <v>6.725006159</v>
      </c>
      <c r="J5" s="9">
        <f t="shared" si="3"/>
        <v>1.25</v>
      </c>
      <c r="K5" s="9">
        <f t="shared" si="4"/>
        <v>1.035230352</v>
      </c>
      <c r="L5" s="9">
        <f t="shared" si="5"/>
        <v>0.3125</v>
      </c>
      <c r="M5" s="9">
        <f t="shared" si="6"/>
        <v>0.5</v>
      </c>
      <c r="N5" s="10">
        <f t="shared" si="7"/>
        <v>0.1363636364</v>
      </c>
      <c r="O5" s="11">
        <f t="shared" si="8"/>
        <v>1</v>
      </c>
      <c r="P5" s="11">
        <f t="shared" si="9"/>
        <v>0.6545454545</v>
      </c>
      <c r="Q5" s="11">
        <f t="shared" si="10"/>
        <v>0.4341372913</v>
      </c>
      <c r="R5" s="12">
        <v>0.0</v>
      </c>
      <c r="S5" s="12">
        <v>0.0</v>
      </c>
      <c r="T5" s="13">
        <v>1.0</v>
      </c>
      <c r="U5" s="2">
        <v>0.0</v>
      </c>
      <c r="V5" s="13">
        <v>0.0</v>
      </c>
      <c r="W5" s="14">
        <f t="shared" si="11"/>
        <v>6.725006159</v>
      </c>
    </row>
    <row r="6">
      <c r="A6" s="2" t="s">
        <v>46</v>
      </c>
      <c r="B6" s="5" t="s">
        <v>80</v>
      </c>
      <c r="C6" s="6">
        <v>25.0</v>
      </c>
      <c r="D6" s="6">
        <v>800.0</v>
      </c>
      <c r="E6" s="6">
        <v>45.0</v>
      </c>
      <c r="F6" s="7">
        <f t="shared" si="1"/>
        <v>600</v>
      </c>
      <c r="G6" s="19">
        <v>93.0</v>
      </c>
      <c r="H6" s="19">
        <v>28.0</v>
      </c>
      <c r="I6" s="8">
        <f t="shared" si="2"/>
        <v>6.515034965</v>
      </c>
      <c r="J6" s="9">
        <f t="shared" si="3"/>
        <v>0.75</v>
      </c>
      <c r="K6" s="9">
        <f t="shared" si="4"/>
        <v>1</v>
      </c>
      <c r="L6" s="9">
        <f t="shared" si="5"/>
        <v>0.8125</v>
      </c>
      <c r="M6" s="9">
        <f t="shared" si="6"/>
        <v>0.5</v>
      </c>
      <c r="N6" s="10">
        <f t="shared" si="7"/>
        <v>0.8068181818</v>
      </c>
      <c r="O6" s="11">
        <f t="shared" si="8"/>
        <v>0.6538461538</v>
      </c>
      <c r="P6" s="11">
        <f t="shared" si="9"/>
        <v>0.715034965</v>
      </c>
      <c r="Q6" s="11">
        <f t="shared" si="10"/>
        <v>0.5809659091</v>
      </c>
      <c r="R6" s="12">
        <v>0.0</v>
      </c>
      <c r="S6" s="13">
        <v>1.0</v>
      </c>
      <c r="T6" s="13">
        <v>1.0</v>
      </c>
      <c r="U6" s="13">
        <v>0.0</v>
      </c>
      <c r="V6" s="13">
        <v>0.0</v>
      </c>
      <c r="W6" s="14">
        <f t="shared" si="11"/>
        <v>5.715034965</v>
      </c>
    </row>
    <row r="7">
      <c r="A7" s="2" t="s">
        <v>23</v>
      </c>
      <c r="B7" s="5" t="s">
        <v>24</v>
      </c>
      <c r="C7" s="6">
        <v>50.0</v>
      </c>
      <c r="D7" s="6">
        <v>850.0</v>
      </c>
      <c r="E7" s="6">
        <v>37.0</v>
      </c>
      <c r="F7" s="7">
        <f t="shared" si="1"/>
        <v>524.1666667</v>
      </c>
      <c r="G7" s="19">
        <v>92.0</v>
      </c>
      <c r="H7" s="20">
        <v>28.0</v>
      </c>
      <c r="I7" s="8">
        <f t="shared" si="2"/>
        <v>6.386518089</v>
      </c>
      <c r="J7" s="9">
        <f t="shared" si="3"/>
        <v>1</v>
      </c>
      <c r="K7" s="9">
        <f t="shared" si="4"/>
        <v>0.3834688347</v>
      </c>
      <c r="L7" s="9">
        <f t="shared" si="5"/>
        <v>0.3125</v>
      </c>
      <c r="M7" s="9">
        <f t="shared" si="6"/>
        <v>1.2</v>
      </c>
      <c r="N7" s="10">
        <f t="shared" si="7"/>
        <v>0.8181818182</v>
      </c>
      <c r="O7" s="11">
        <f t="shared" si="8"/>
        <v>0.6538461538</v>
      </c>
      <c r="P7" s="11">
        <f t="shared" si="9"/>
        <v>0.7195804196</v>
      </c>
      <c r="Q7" s="11">
        <f t="shared" si="10"/>
        <v>0.5502673797</v>
      </c>
      <c r="R7" s="12">
        <v>0.0</v>
      </c>
      <c r="S7" s="13">
        <v>1.0</v>
      </c>
      <c r="T7" s="13">
        <v>1.0</v>
      </c>
      <c r="U7" s="13">
        <v>1.0</v>
      </c>
      <c r="V7" s="13">
        <v>0.0</v>
      </c>
      <c r="W7" s="14">
        <f t="shared" si="11"/>
        <v>5.586518089</v>
      </c>
    </row>
    <row r="8">
      <c r="A8" s="2" t="s">
        <v>38</v>
      </c>
      <c r="B8" s="5" t="s">
        <v>39</v>
      </c>
      <c r="C8" s="6">
        <v>25.0</v>
      </c>
      <c r="D8" s="6">
        <v>800.0</v>
      </c>
      <c r="E8" s="6">
        <v>42.0</v>
      </c>
      <c r="F8" s="7">
        <f t="shared" si="1"/>
        <v>560</v>
      </c>
      <c r="G8" s="19">
        <v>92.0</v>
      </c>
      <c r="H8" s="20">
        <v>32.0</v>
      </c>
      <c r="I8" s="8">
        <f t="shared" si="2"/>
        <v>5.776866223</v>
      </c>
      <c r="J8" s="9">
        <f t="shared" si="3"/>
        <v>0.75</v>
      </c>
      <c r="K8" s="9">
        <f t="shared" si="4"/>
        <v>0.674796748</v>
      </c>
      <c r="L8" s="9">
        <f t="shared" si="5"/>
        <v>0.625</v>
      </c>
      <c r="M8" s="9">
        <f t="shared" si="6"/>
        <v>0.5</v>
      </c>
      <c r="N8" s="10">
        <f t="shared" si="7"/>
        <v>0.8181818182</v>
      </c>
      <c r="O8" s="11">
        <f t="shared" si="8"/>
        <v>0.5</v>
      </c>
      <c r="P8" s="11">
        <f t="shared" si="9"/>
        <v>0.6272727273</v>
      </c>
      <c r="Q8" s="11">
        <f t="shared" si="10"/>
        <v>0.5096590909</v>
      </c>
      <c r="R8" s="13">
        <v>1.0</v>
      </c>
      <c r="S8" s="13">
        <v>1.0</v>
      </c>
      <c r="T8" s="13">
        <v>1.0</v>
      </c>
      <c r="U8" s="13">
        <v>0.0</v>
      </c>
      <c r="V8" s="13">
        <v>0.0</v>
      </c>
      <c r="W8" s="14">
        <f t="shared" si="11"/>
        <v>4.976866223</v>
      </c>
    </row>
    <row r="9">
      <c r="A9" s="2" t="s">
        <v>19</v>
      </c>
      <c r="B9" s="5" t="s">
        <v>20</v>
      </c>
      <c r="C9" s="6">
        <v>30.0</v>
      </c>
      <c r="D9" s="6">
        <v>750.0</v>
      </c>
      <c r="E9" s="6">
        <v>44.0</v>
      </c>
      <c r="F9" s="7">
        <f t="shared" si="1"/>
        <v>550</v>
      </c>
      <c r="G9" s="19">
        <v>113.0</v>
      </c>
      <c r="H9" s="19">
        <v>23.0</v>
      </c>
      <c r="I9" s="8">
        <f t="shared" si="2"/>
        <v>5.726502359</v>
      </c>
      <c r="J9" s="9">
        <f t="shared" si="3"/>
        <v>0.5</v>
      </c>
      <c r="K9" s="9">
        <f t="shared" si="4"/>
        <v>0.593495935</v>
      </c>
      <c r="L9" s="9">
        <f t="shared" si="5"/>
        <v>0.75</v>
      </c>
      <c r="M9" s="9">
        <f t="shared" si="6"/>
        <v>1</v>
      </c>
      <c r="N9" s="10">
        <f t="shared" si="7"/>
        <v>0.5795454545</v>
      </c>
      <c r="O9" s="11">
        <f t="shared" si="8"/>
        <v>0.8461538462</v>
      </c>
      <c r="P9" s="11">
        <f t="shared" si="9"/>
        <v>0.7395104895</v>
      </c>
      <c r="Q9" s="11">
        <f t="shared" si="10"/>
        <v>0.6409090909</v>
      </c>
      <c r="R9" s="12">
        <v>0.0</v>
      </c>
      <c r="S9" s="13">
        <v>1.0</v>
      </c>
      <c r="T9" s="13">
        <v>1.0</v>
      </c>
      <c r="U9" s="13">
        <v>0.0</v>
      </c>
      <c r="V9" s="13">
        <v>0.0</v>
      </c>
      <c r="W9" s="14">
        <f t="shared" si="11"/>
        <v>4.926502359</v>
      </c>
    </row>
    <row r="10">
      <c r="A10" s="2" t="s">
        <v>52</v>
      </c>
      <c r="B10" s="5" t="s">
        <v>53</v>
      </c>
      <c r="C10" s="6">
        <v>30.0</v>
      </c>
      <c r="D10" s="6">
        <v>837.0</v>
      </c>
      <c r="E10" s="6">
        <v>40.0</v>
      </c>
      <c r="F10" s="7">
        <f t="shared" si="1"/>
        <v>558</v>
      </c>
      <c r="G10" s="20">
        <v>153.0</v>
      </c>
      <c r="H10" s="20">
        <v>28.0</v>
      </c>
      <c r="I10" s="8">
        <f t="shared" si="2"/>
        <v>5.629380863</v>
      </c>
      <c r="J10" s="9">
        <f t="shared" si="3"/>
        <v>0.935</v>
      </c>
      <c r="K10" s="9">
        <f t="shared" si="4"/>
        <v>0.6585365854</v>
      </c>
      <c r="L10" s="9">
        <f t="shared" si="5"/>
        <v>0.5</v>
      </c>
      <c r="M10" s="9">
        <f t="shared" si="6"/>
        <v>1</v>
      </c>
      <c r="N10" s="10">
        <f t="shared" si="7"/>
        <v>0.125</v>
      </c>
      <c r="O10" s="11">
        <f t="shared" si="8"/>
        <v>0.6538461538</v>
      </c>
      <c r="P10" s="11">
        <f t="shared" si="9"/>
        <v>0.4423076923</v>
      </c>
      <c r="Q10" s="11">
        <f t="shared" si="10"/>
        <v>0.3434886499</v>
      </c>
      <c r="R10" s="12">
        <v>0.0</v>
      </c>
      <c r="S10" s="12">
        <v>0.0</v>
      </c>
      <c r="T10" s="13">
        <v>1.0</v>
      </c>
      <c r="U10" s="13">
        <v>0.0</v>
      </c>
      <c r="V10" s="13">
        <v>0.0</v>
      </c>
      <c r="W10" s="14">
        <f t="shared" si="11"/>
        <v>5.629380863</v>
      </c>
    </row>
    <row r="11">
      <c r="A11" s="2" t="s">
        <v>29</v>
      </c>
      <c r="B11" s="5" t="s">
        <v>24</v>
      </c>
      <c r="C11" s="6">
        <v>50.0</v>
      </c>
      <c r="D11" s="6">
        <v>850.0</v>
      </c>
      <c r="E11" s="6">
        <v>37.0</v>
      </c>
      <c r="F11" s="7">
        <f t="shared" si="1"/>
        <v>524.1666667</v>
      </c>
      <c r="G11" s="20">
        <v>92.0</v>
      </c>
      <c r="H11" s="19">
        <v>28.0</v>
      </c>
      <c r="I11" s="8">
        <f t="shared" si="2"/>
        <v>5.386518089</v>
      </c>
      <c r="J11" s="9">
        <f t="shared" si="3"/>
        <v>1</v>
      </c>
      <c r="K11" s="9">
        <f t="shared" si="4"/>
        <v>0.3834688347</v>
      </c>
      <c r="L11" s="9">
        <f t="shared" si="5"/>
        <v>0.3125</v>
      </c>
      <c r="M11" s="9">
        <f t="shared" si="6"/>
        <v>1.2</v>
      </c>
      <c r="N11" s="10">
        <f t="shared" si="7"/>
        <v>0.8181818182</v>
      </c>
      <c r="O11" s="11">
        <f t="shared" si="8"/>
        <v>0.6538461538</v>
      </c>
      <c r="P11" s="11">
        <f t="shared" si="9"/>
        <v>0.7195804196</v>
      </c>
      <c r="Q11" s="11">
        <f t="shared" si="10"/>
        <v>0.5502673797</v>
      </c>
      <c r="R11" s="12">
        <v>0.0</v>
      </c>
      <c r="S11" s="13">
        <v>1.0</v>
      </c>
      <c r="T11" s="12">
        <v>0.0</v>
      </c>
      <c r="U11" s="13">
        <v>1.0</v>
      </c>
      <c r="V11" s="13">
        <v>0.0</v>
      </c>
      <c r="W11" s="14">
        <f t="shared" si="11"/>
        <v>4.586518089</v>
      </c>
    </row>
    <row r="12">
      <c r="A12" s="2" t="s">
        <v>62</v>
      </c>
      <c r="B12" s="5" t="s">
        <v>81</v>
      </c>
      <c r="C12" s="6">
        <v>20.0</v>
      </c>
      <c r="D12" s="6">
        <v>850.0</v>
      </c>
      <c r="E12" s="6">
        <v>40.0</v>
      </c>
      <c r="F12" s="7">
        <f t="shared" si="1"/>
        <v>566.6666667</v>
      </c>
      <c r="G12" s="19">
        <v>94.0</v>
      </c>
      <c r="H12" s="20">
        <v>57.0</v>
      </c>
      <c r="I12" s="8">
        <f t="shared" si="2"/>
        <v>5.299253321</v>
      </c>
      <c r="J12" s="9">
        <f t="shared" si="3"/>
        <v>1</v>
      </c>
      <c r="K12" s="9">
        <f t="shared" si="4"/>
        <v>0.72899729</v>
      </c>
      <c r="L12" s="9">
        <f t="shared" si="5"/>
        <v>0.5</v>
      </c>
      <c r="M12" s="9">
        <f t="shared" si="6"/>
        <v>0</v>
      </c>
      <c r="N12" s="10">
        <f t="shared" si="7"/>
        <v>0.7954545455</v>
      </c>
      <c r="O12" s="11">
        <f t="shared" si="8"/>
        <v>-0.4615384615</v>
      </c>
      <c r="P12" s="11">
        <f t="shared" si="9"/>
        <v>0.04125874126</v>
      </c>
      <c r="Q12" s="11">
        <f t="shared" si="10"/>
        <v>0.03155080214</v>
      </c>
      <c r="R12" s="12">
        <v>0.0</v>
      </c>
      <c r="S12" s="13">
        <v>1.0</v>
      </c>
      <c r="T12" s="13">
        <v>1.0</v>
      </c>
      <c r="U12" s="13">
        <v>0.0</v>
      </c>
      <c r="V12" s="13">
        <v>0.0</v>
      </c>
      <c r="W12" s="14">
        <f t="shared" si="11"/>
        <v>4.499253321</v>
      </c>
    </row>
    <row r="13">
      <c r="A13" s="2" t="s">
        <v>46</v>
      </c>
      <c r="B13" s="5" t="s">
        <v>47</v>
      </c>
      <c r="C13" s="6">
        <v>30.0</v>
      </c>
      <c r="D13" s="6">
        <v>900.0</v>
      </c>
      <c r="E13" s="6">
        <v>32.0</v>
      </c>
      <c r="F13" s="7">
        <f t="shared" si="1"/>
        <v>480</v>
      </c>
      <c r="G13" s="19">
        <v>127.0</v>
      </c>
      <c r="H13" s="19">
        <v>21.0</v>
      </c>
      <c r="I13" s="8">
        <f t="shared" si="2"/>
        <v>5.27080846</v>
      </c>
      <c r="J13" s="9">
        <f t="shared" si="3"/>
        <v>1.25</v>
      </c>
      <c r="K13" s="9">
        <f t="shared" si="4"/>
        <v>0.0243902439</v>
      </c>
      <c r="L13" s="9">
        <f t="shared" si="5"/>
        <v>0</v>
      </c>
      <c r="M13" s="9">
        <f t="shared" si="6"/>
        <v>1</v>
      </c>
      <c r="N13" s="10">
        <f t="shared" si="7"/>
        <v>0.4204545455</v>
      </c>
      <c r="O13" s="11">
        <f t="shared" si="8"/>
        <v>0.9230769231</v>
      </c>
      <c r="P13" s="11">
        <f t="shared" si="9"/>
        <v>0.722027972</v>
      </c>
      <c r="Q13" s="11">
        <f t="shared" si="10"/>
        <v>0.5214646465</v>
      </c>
      <c r="R13" s="13">
        <v>1.0</v>
      </c>
      <c r="S13" s="13">
        <v>0.0</v>
      </c>
      <c r="T13" s="13">
        <v>1.0</v>
      </c>
      <c r="U13" s="13">
        <v>0.0</v>
      </c>
      <c r="V13" s="12">
        <v>-1.0</v>
      </c>
      <c r="W13" s="14">
        <f t="shared" si="11"/>
        <v>4.27080846</v>
      </c>
    </row>
    <row r="14">
      <c r="A14" s="2" t="s">
        <v>40</v>
      </c>
      <c r="B14" s="5" t="s">
        <v>82</v>
      </c>
      <c r="C14" s="6">
        <v>50.0</v>
      </c>
      <c r="D14" s="6">
        <v>800.0</v>
      </c>
      <c r="E14" s="6">
        <v>34.0</v>
      </c>
      <c r="F14" s="7">
        <f t="shared" si="1"/>
        <v>453.3333333</v>
      </c>
      <c r="G14" s="19">
        <v>85.0</v>
      </c>
      <c r="H14" s="19">
        <v>21.0</v>
      </c>
      <c r="I14" s="8">
        <f t="shared" si="2"/>
        <v>5.028113215</v>
      </c>
      <c r="J14" s="9">
        <f t="shared" si="3"/>
        <v>0.75</v>
      </c>
      <c r="K14" s="9">
        <f t="shared" si="4"/>
        <v>-0.1924119241</v>
      </c>
      <c r="L14" s="9">
        <f t="shared" si="5"/>
        <v>0.125</v>
      </c>
      <c r="M14" s="9">
        <f t="shared" si="6"/>
        <v>1.2</v>
      </c>
      <c r="N14" s="10">
        <f t="shared" si="7"/>
        <v>0.8977272727</v>
      </c>
      <c r="O14" s="11">
        <f t="shared" si="8"/>
        <v>0.9230769231</v>
      </c>
      <c r="P14" s="11">
        <f t="shared" si="9"/>
        <v>0.9129370629</v>
      </c>
      <c r="Q14" s="11">
        <f t="shared" si="10"/>
        <v>0.7417613636</v>
      </c>
      <c r="R14" s="13">
        <v>1.0</v>
      </c>
      <c r="S14" s="13">
        <v>1.0</v>
      </c>
      <c r="T14" s="13">
        <v>1.0</v>
      </c>
      <c r="U14" s="12">
        <v>0.0</v>
      </c>
      <c r="V14" s="12">
        <v>-1.0</v>
      </c>
      <c r="W14" s="14">
        <f t="shared" si="11"/>
        <v>3.228113215</v>
      </c>
    </row>
    <row r="15">
      <c r="A15" s="2" t="s">
        <v>36</v>
      </c>
      <c r="B15" s="5" t="s">
        <v>151</v>
      </c>
      <c r="C15" s="6">
        <v>30.0</v>
      </c>
      <c r="D15" s="6">
        <v>690.0</v>
      </c>
      <c r="E15" s="6">
        <v>47.0</v>
      </c>
      <c r="F15" s="7">
        <f t="shared" si="1"/>
        <v>540.5</v>
      </c>
      <c r="G15" s="19">
        <v>97.0</v>
      </c>
      <c r="H15" s="19">
        <v>24.0</v>
      </c>
      <c r="I15" s="8">
        <f t="shared" si="2"/>
        <v>5.021681164</v>
      </c>
      <c r="J15" s="9">
        <f t="shared" si="3"/>
        <v>0.2</v>
      </c>
      <c r="K15" s="9">
        <f t="shared" si="4"/>
        <v>0.5162601626</v>
      </c>
      <c r="L15" s="9">
        <f t="shared" si="5"/>
        <v>0.9375</v>
      </c>
      <c r="M15" s="9">
        <f t="shared" si="6"/>
        <v>1</v>
      </c>
      <c r="N15" s="10">
        <f t="shared" si="7"/>
        <v>0.7613636364</v>
      </c>
      <c r="O15" s="11">
        <f t="shared" si="8"/>
        <v>0.8076923077</v>
      </c>
      <c r="P15" s="11">
        <f t="shared" si="9"/>
        <v>0.7891608392</v>
      </c>
      <c r="Q15" s="11">
        <f t="shared" si="10"/>
        <v>0.7434123847</v>
      </c>
      <c r="R15" s="12">
        <v>0.0</v>
      </c>
      <c r="S15" s="13">
        <v>1.0</v>
      </c>
      <c r="T15" s="13">
        <v>1.0</v>
      </c>
      <c r="U15" s="13">
        <v>0.0</v>
      </c>
      <c r="V15" s="13">
        <v>0.0</v>
      </c>
      <c r="W15" s="14">
        <f t="shared" si="11"/>
        <v>4.221681164</v>
      </c>
    </row>
    <row r="16">
      <c r="A16" s="2" t="s">
        <v>31</v>
      </c>
      <c r="B16" s="5" t="s">
        <v>32</v>
      </c>
      <c r="C16" s="6">
        <v>30.0</v>
      </c>
      <c r="D16" s="6">
        <v>780.0</v>
      </c>
      <c r="E16" s="6">
        <v>38.0</v>
      </c>
      <c r="F16" s="7">
        <f t="shared" si="1"/>
        <v>494</v>
      </c>
      <c r="G16" s="19">
        <v>90.0</v>
      </c>
      <c r="H16" s="19">
        <v>32.0</v>
      </c>
      <c r="I16" s="8">
        <f t="shared" si="2"/>
        <v>5.012786401</v>
      </c>
      <c r="J16" s="9">
        <f t="shared" si="3"/>
        <v>0.65</v>
      </c>
      <c r="K16" s="9">
        <f t="shared" si="4"/>
        <v>0.1382113821</v>
      </c>
      <c r="L16" s="9">
        <f t="shared" si="5"/>
        <v>0.375</v>
      </c>
      <c r="M16" s="9">
        <f t="shared" si="6"/>
        <v>1</v>
      </c>
      <c r="N16" s="10">
        <f t="shared" si="7"/>
        <v>0.8409090909</v>
      </c>
      <c r="O16" s="11">
        <f t="shared" si="8"/>
        <v>0.5</v>
      </c>
      <c r="P16" s="11">
        <f t="shared" si="9"/>
        <v>0.6363636364</v>
      </c>
      <c r="Q16" s="11">
        <f t="shared" si="10"/>
        <v>0.5303030303</v>
      </c>
      <c r="R16" s="13">
        <v>0.0</v>
      </c>
      <c r="S16" s="13">
        <v>1.0</v>
      </c>
      <c r="T16" s="13">
        <v>1.0</v>
      </c>
      <c r="U16" s="13">
        <v>0.0</v>
      </c>
      <c r="V16" s="13">
        <v>0.0</v>
      </c>
      <c r="W16" s="14">
        <f t="shared" si="11"/>
        <v>4.212786401</v>
      </c>
    </row>
    <row r="17">
      <c r="A17" s="2" t="s">
        <v>29</v>
      </c>
      <c r="B17" s="5" t="s">
        <v>30</v>
      </c>
      <c r="C17" s="6">
        <v>30.0</v>
      </c>
      <c r="D17" s="6">
        <v>690.0</v>
      </c>
      <c r="E17" s="6">
        <v>48.0</v>
      </c>
      <c r="F17" s="7">
        <f t="shared" si="1"/>
        <v>552</v>
      </c>
      <c r="G17" s="19">
        <v>122.0</v>
      </c>
      <c r="H17" s="19">
        <v>35.0</v>
      </c>
      <c r="I17" s="8">
        <f t="shared" si="2"/>
        <v>4.841190517</v>
      </c>
      <c r="J17" s="9">
        <f t="shared" si="3"/>
        <v>0.2</v>
      </c>
      <c r="K17" s="9">
        <f t="shared" si="4"/>
        <v>0.6097560976</v>
      </c>
      <c r="L17" s="9">
        <f t="shared" si="5"/>
        <v>1</v>
      </c>
      <c r="M17" s="9">
        <f t="shared" si="6"/>
        <v>1</v>
      </c>
      <c r="N17" s="10">
        <f t="shared" si="7"/>
        <v>0.4772727273</v>
      </c>
      <c r="O17" s="11">
        <f t="shared" si="8"/>
        <v>0.3846153846</v>
      </c>
      <c r="P17" s="11">
        <f t="shared" si="9"/>
        <v>0.4216783217</v>
      </c>
      <c r="Q17" s="11">
        <f t="shared" si="10"/>
        <v>0.3972332016</v>
      </c>
      <c r="R17" s="12">
        <v>0.0</v>
      </c>
      <c r="S17" s="13">
        <v>1.0</v>
      </c>
      <c r="T17" s="13">
        <v>1.0</v>
      </c>
      <c r="U17" s="13">
        <v>0.0</v>
      </c>
      <c r="V17" s="13">
        <v>0.0</v>
      </c>
      <c r="W17" s="14">
        <f t="shared" si="11"/>
        <v>4.041190517</v>
      </c>
    </row>
    <row r="18">
      <c r="A18" s="2" t="s">
        <v>49</v>
      </c>
      <c r="B18" s="2" t="s">
        <v>65</v>
      </c>
      <c r="C18" s="6">
        <v>150.0</v>
      </c>
      <c r="D18" s="6">
        <v>720.0</v>
      </c>
      <c r="E18" s="6">
        <v>41.0</v>
      </c>
      <c r="F18" s="7">
        <f t="shared" si="1"/>
        <v>492</v>
      </c>
      <c r="G18" s="19">
        <v>91.0</v>
      </c>
      <c r="H18" s="19">
        <v>25.0</v>
      </c>
      <c r="I18" s="8">
        <f t="shared" si="2"/>
        <v>4.837259082</v>
      </c>
      <c r="J18" s="9">
        <f t="shared" si="3"/>
        <v>0.35</v>
      </c>
      <c r="K18" s="9">
        <f t="shared" si="4"/>
        <v>0.1219512195</v>
      </c>
      <c r="L18" s="9">
        <f t="shared" si="5"/>
        <v>0.5625</v>
      </c>
      <c r="M18" s="9">
        <f t="shared" si="6"/>
        <v>2.2</v>
      </c>
      <c r="N18" s="10">
        <f t="shared" si="7"/>
        <v>0.8295454545</v>
      </c>
      <c r="O18" s="11">
        <f t="shared" si="8"/>
        <v>0.7692307692</v>
      </c>
      <c r="P18" s="11">
        <f t="shared" si="9"/>
        <v>0.7933566434</v>
      </c>
      <c r="Q18" s="11">
        <f t="shared" si="10"/>
        <v>0.7162247475</v>
      </c>
      <c r="R18" s="13">
        <v>1.0</v>
      </c>
      <c r="S18" s="12">
        <v>0.0</v>
      </c>
      <c r="T18" s="13">
        <v>1.0</v>
      </c>
      <c r="U18" s="13">
        <v>1.0</v>
      </c>
      <c r="V18" s="13">
        <v>0.0</v>
      </c>
      <c r="W18" s="14">
        <f t="shared" si="11"/>
        <v>4.837259082</v>
      </c>
    </row>
    <row r="19">
      <c r="A19" s="2" t="s">
        <v>42</v>
      </c>
      <c r="B19" s="5" t="s">
        <v>43</v>
      </c>
      <c r="C19" s="6">
        <v>50.0</v>
      </c>
      <c r="D19" s="6">
        <v>700.0</v>
      </c>
      <c r="E19" s="6">
        <v>44.0</v>
      </c>
      <c r="F19" s="7">
        <f t="shared" si="1"/>
        <v>513.3333333</v>
      </c>
      <c r="G19" s="19">
        <v>100.0</v>
      </c>
      <c r="H19" s="19">
        <v>26.0</v>
      </c>
      <c r="I19" s="8">
        <f t="shared" si="2"/>
        <v>4.820156537</v>
      </c>
      <c r="J19" s="9">
        <f t="shared" si="3"/>
        <v>0.25</v>
      </c>
      <c r="K19" s="9">
        <f t="shared" si="4"/>
        <v>0.2953929539</v>
      </c>
      <c r="L19" s="9">
        <f t="shared" si="5"/>
        <v>0.75</v>
      </c>
      <c r="M19" s="9">
        <f t="shared" si="6"/>
        <v>1.2</v>
      </c>
      <c r="N19" s="10">
        <f t="shared" si="7"/>
        <v>0.7272727273</v>
      </c>
      <c r="O19" s="11">
        <f t="shared" si="8"/>
        <v>0.7307692308</v>
      </c>
      <c r="P19" s="11">
        <f t="shared" si="9"/>
        <v>0.7293706294</v>
      </c>
      <c r="Q19" s="11">
        <f t="shared" si="10"/>
        <v>0.6772727273</v>
      </c>
      <c r="R19" s="12">
        <v>0.0</v>
      </c>
      <c r="S19" s="13">
        <v>1.0</v>
      </c>
      <c r="T19" s="13">
        <v>1.0</v>
      </c>
      <c r="U19" s="13">
        <v>0.0</v>
      </c>
      <c r="V19" s="13">
        <v>0.0</v>
      </c>
      <c r="W19" s="14">
        <f t="shared" si="11"/>
        <v>4.020156537</v>
      </c>
    </row>
    <row r="20">
      <c r="A20" s="2" t="s">
        <v>49</v>
      </c>
      <c r="B20" s="5" t="s">
        <v>50</v>
      </c>
      <c r="C20" s="6">
        <v>30.0</v>
      </c>
      <c r="D20" s="6">
        <v>730.0</v>
      </c>
      <c r="E20" s="6">
        <v>45.0</v>
      </c>
      <c r="F20" s="7">
        <f t="shared" si="1"/>
        <v>547.5</v>
      </c>
      <c r="G20" s="19">
        <v>164.0</v>
      </c>
      <c r="H20" s="19">
        <v>44.0</v>
      </c>
      <c r="I20" s="8">
        <f t="shared" si="2"/>
        <v>4.769418386</v>
      </c>
      <c r="J20" s="9">
        <f t="shared" si="3"/>
        <v>0.4</v>
      </c>
      <c r="K20" s="9">
        <f t="shared" si="4"/>
        <v>0.5731707317</v>
      </c>
      <c r="L20" s="9">
        <f t="shared" si="5"/>
        <v>0.8125</v>
      </c>
      <c r="M20" s="9">
        <f t="shared" si="6"/>
        <v>1</v>
      </c>
      <c r="N20" s="10">
        <f t="shared" si="7"/>
        <v>0</v>
      </c>
      <c r="O20" s="11">
        <f t="shared" si="8"/>
        <v>0.03846153846</v>
      </c>
      <c r="P20" s="11">
        <f t="shared" si="9"/>
        <v>0.02307692308</v>
      </c>
      <c r="Q20" s="11">
        <f t="shared" si="10"/>
        <v>0.02054794521</v>
      </c>
      <c r="R20" s="12">
        <v>-1.0</v>
      </c>
      <c r="S20" s="13">
        <v>1.0</v>
      </c>
      <c r="T20" s="13">
        <v>1.0</v>
      </c>
      <c r="U20" s="13">
        <v>0.0</v>
      </c>
      <c r="V20" s="13">
        <v>0.0</v>
      </c>
      <c r="W20" s="14">
        <f t="shared" si="11"/>
        <v>3.969418386</v>
      </c>
    </row>
    <row r="21">
      <c r="A21" s="2" t="s">
        <v>21</v>
      </c>
      <c r="B21" s="5" t="s">
        <v>22</v>
      </c>
      <c r="C21" s="6">
        <v>25.0</v>
      </c>
      <c r="D21" s="6">
        <v>749.0</v>
      </c>
      <c r="E21" s="6">
        <v>41.0</v>
      </c>
      <c r="F21" s="7">
        <f t="shared" si="1"/>
        <v>511.8166667</v>
      </c>
      <c r="G21" s="19">
        <v>94.0</v>
      </c>
      <c r="H21" s="19">
        <v>30.0</v>
      </c>
      <c r="I21" s="8">
        <f t="shared" si="2"/>
        <v>4.520460326</v>
      </c>
      <c r="J21" s="9">
        <f t="shared" si="3"/>
        <v>0.495</v>
      </c>
      <c r="K21" s="9">
        <f t="shared" si="4"/>
        <v>0.2830623306</v>
      </c>
      <c r="L21" s="9">
        <f t="shared" si="5"/>
        <v>0.5625</v>
      </c>
      <c r="M21" s="9">
        <f t="shared" si="6"/>
        <v>0.5</v>
      </c>
      <c r="N21" s="10">
        <f t="shared" si="7"/>
        <v>0.7954545455</v>
      </c>
      <c r="O21" s="11">
        <f t="shared" si="8"/>
        <v>0.5769230769</v>
      </c>
      <c r="P21" s="11">
        <f t="shared" si="9"/>
        <v>0.6643356643</v>
      </c>
      <c r="Q21" s="11">
        <f t="shared" si="10"/>
        <v>0.5765262775</v>
      </c>
      <c r="R21" s="13">
        <v>1.0</v>
      </c>
      <c r="S21" s="13">
        <v>1.0</v>
      </c>
      <c r="T21" s="13">
        <v>1.0</v>
      </c>
      <c r="U21" s="13">
        <v>0.0</v>
      </c>
      <c r="V21" s="13">
        <v>0.0</v>
      </c>
      <c r="W21" s="14">
        <f t="shared" si="11"/>
        <v>3.720460326</v>
      </c>
    </row>
    <row r="22">
      <c r="A22" s="2" t="s">
        <v>67</v>
      </c>
      <c r="B22" s="5" t="s">
        <v>68</v>
      </c>
      <c r="C22" s="6">
        <v>100.0</v>
      </c>
      <c r="D22" s="6">
        <v>680.0</v>
      </c>
      <c r="E22" s="6">
        <v>46.0</v>
      </c>
      <c r="F22" s="7">
        <f t="shared" si="1"/>
        <v>521.3333333</v>
      </c>
      <c r="G22" s="20">
        <v>89.0</v>
      </c>
      <c r="H22" s="20">
        <v>26.0</v>
      </c>
      <c r="I22" s="8">
        <f t="shared" si="2"/>
        <v>4.400237838</v>
      </c>
      <c r="J22" s="9">
        <f t="shared" si="3"/>
        <v>0.15</v>
      </c>
      <c r="K22" s="9">
        <f t="shared" si="4"/>
        <v>0.3604336043</v>
      </c>
      <c r="L22" s="9">
        <f t="shared" si="5"/>
        <v>0.875</v>
      </c>
      <c r="M22" s="9">
        <f t="shared" si="6"/>
        <v>1.7</v>
      </c>
      <c r="N22" s="10">
        <f t="shared" si="7"/>
        <v>0.8522727273</v>
      </c>
      <c r="O22" s="11">
        <f t="shared" si="8"/>
        <v>0.7307692308</v>
      </c>
      <c r="P22" s="11">
        <f t="shared" si="9"/>
        <v>0.7793706294</v>
      </c>
      <c r="Q22" s="11">
        <f t="shared" si="10"/>
        <v>0.744986631</v>
      </c>
      <c r="R22" s="12">
        <v>0.0</v>
      </c>
      <c r="S22" s="12">
        <v>0.0</v>
      </c>
      <c r="T22" s="13">
        <v>1.0</v>
      </c>
      <c r="U22" s="13">
        <v>1.0</v>
      </c>
      <c r="V22" s="13">
        <v>0.0</v>
      </c>
      <c r="W22" s="14">
        <f t="shared" si="11"/>
        <v>4.400237838</v>
      </c>
    </row>
    <row r="23">
      <c r="A23" s="2" t="s">
        <v>27</v>
      </c>
      <c r="B23" s="5" t="s">
        <v>83</v>
      </c>
      <c r="C23" s="6">
        <v>30.0</v>
      </c>
      <c r="D23" s="6">
        <v>650.0</v>
      </c>
      <c r="E23" s="6">
        <v>48.0</v>
      </c>
      <c r="F23" s="7">
        <f t="shared" si="1"/>
        <v>520</v>
      </c>
      <c r="G23" s="19">
        <v>107.0</v>
      </c>
      <c r="H23" s="19">
        <v>18.0</v>
      </c>
      <c r="I23" s="8">
        <f t="shared" si="2"/>
        <v>4.381354824</v>
      </c>
      <c r="J23" s="9">
        <f t="shared" si="3"/>
        <v>0</v>
      </c>
      <c r="K23" s="9">
        <f t="shared" si="4"/>
        <v>0.3495934959</v>
      </c>
      <c r="L23" s="9">
        <f t="shared" si="5"/>
        <v>1</v>
      </c>
      <c r="M23" s="9">
        <f t="shared" si="6"/>
        <v>1</v>
      </c>
      <c r="N23" s="10">
        <f t="shared" si="7"/>
        <v>0.6477272727</v>
      </c>
      <c r="O23" s="11">
        <f t="shared" si="8"/>
        <v>1.038461538</v>
      </c>
      <c r="P23" s="11">
        <f t="shared" si="9"/>
        <v>0.8821678322</v>
      </c>
      <c r="Q23" s="11">
        <f t="shared" si="10"/>
        <v>0.8821678322</v>
      </c>
      <c r="R23" s="13">
        <v>0.0</v>
      </c>
      <c r="S23" s="13">
        <v>1.0</v>
      </c>
      <c r="T23" s="13">
        <v>1.0</v>
      </c>
      <c r="U23" s="13">
        <v>0.0</v>
      </c>
      <c r="V23" s="13">
        <v>0.0</v>
      </c>
      <c r="W23" s="14">
        <f t="shared" si="11"/>
        <v>3.581354824</v>
      </c>
    </row>
    <row r="24">
      <c r="A24" s="2" t="s">
        <v>25</v>
      </c>
      <c r="B24" s="2" t="s">
        <v>84</v>
      </c>
      <c r="C24" s="6">
        <v>80.0</v>
      </c>
      <c r="D24" s="6">
        <v>650.0</v>
      </c>
      <c r="E24" s="6">
        <v>46.0</v>
      </c>
      <c r="F24" s="7">
        <f t="shared" si="1"/>
        <v>498.3333333</v>
      </c>
      <c r="G24" s="20">
        <v>93.0</v>
      </c>
      <c r="H24" s="20">
        <v>25.0</v>
      </c>
      <c r="I24" s="8">
        <f t="shared" si="2"/>
        <v>4.331149203</v>
      </c>
      <c r="J24" s="9">
        <f t="shared" si="3"/>
        <v>0</v>
      </c>
      <c r="K24" s="9">
        <f t="shared" si="4"/>
        <v>0.1734417344</v>
      </c>
      <c r="L24" s="9">
        <f t="shared" si="5"/>
        <v>0.875</v>
      </c>
      <c r="M24" s="9">
        <f t="shared" si="6"/>
        <v>1.5</v>
      </c>
      <c r="N24" s="10">
        <f t="shared" si="7"/>
        <v>0.8068181818</v>
      </c>
      <c r="O24" s="11">
        <f t="shared" si="8"/>
        <v>0.7692307692</v>
      </c>
      <c r="P24" s="11">
        <f t="shared" si="9"/>
        <v>0.7842657343</v>
      </c>
      <c r="Q24" s="11">
        <f t="shared" si="10"/>
        <v>0.7842657343</v>
      </c>
      <c r="R24" s="13">
        <v>1.0</v>
      </c>
      <c r="S24" s="15">
        <v>1.0</v>
      </c>
      <c r="T24" s="13">
        <v>1.0</v>
      </c>
      <c r="U24" s="13">
        <v>1.0</v>
      </c>
      <c r="V24" s="13">
        <v>0.0</v>
      </c>
      <c r="W24" s="14">
        <f t="shared" si="11"/>
        <v>3.531149203</v>
      </c>
    </row>
    <row r="25">
      <c r="A25" s="2" t="s">
        <v>27</v>
      </c>
      <c r="B25" s="5" t="s">
        <v>51</v>
      </c>
      <c r="C25" s="6">
        <v>100.0</v>
      </c>
      <c r="D25" s="6">
        <v>650.0</v>
      </c>
      <c r="E25" s="6">
        <v>48.0</v>
      </c>
      <c r="F25" s="7">
        <f t="shared" si="1"/>
        <v>520</v>
      </c>
      <c r="G25" s="20">
        <v>92.0</v>
      </c>
      <c r="H25" s="20">
        <v>18.0</v>
      </c>
      <c r="I25" s="8">
        <f t="shared" si="2"/>
        <v>4.249536642</v>
      </c>
      <c r="J25" s="9">
        <f t="shared" si="3"/>
        <v>0</v>
      </c>
      <c r="K25" s="9">
        <f t="shared" si="4"/>
        <v>0.3495934959</v>
      </c>
      <c r="L25" s="9">
        <f t="shared" si="5"/>
        <v>1</v>
      </c>
      <c r="M25" s="9">
        <f t="shared" si="6"/>
        <v>1.7</v>
      </c>
      <c r="N25" s="10">
        <f t="shared" si="7"/>
        <v>0.8181818182</v>
      </c>
      <c r="O25" s="11">
        <f t="shared" si="8"/>
        <v>1.038461538</v>
      </c>
      <c r="P25" s="11">
        <f t="shared" si="9"/>
        <v>0.9503496503</v>
      </c>
      <c r="Q25" s="11">
        <f t="shared" si="10"/>
        <v>0.9503496503</v>
      </c>
      <c r="R25" s="12">
        <v>0.0</v>
      </c>
      <c r="S25" s="12">
        <v>0.0</v>
      </c>
      <c r="T25" s="13">
        <v>1.0</v>
      </c>
      <c r="U25" s="13">
        <v>1.0</v>
      </c>
      <c r="V25" s="13">
        <v>0.0</v>
      </c>
      <c r="W25" s="14">
        <f t="shared" si="11"/>
        <v>4.249536642</v>
      </c>
    </row>
    <row r="26">
      <c r="A26" s="2" t="s">
        <v>44</v>
      </c>
      <c r="B26" s="5" t="s">
        <v>45</v>
      </c>
      <c r="C26" s="6">
        <v>30.0</v>
      </c>
      <c r="D26" s="6">
        <v>780.0</v>
      </c>
      <c r="E26" s="6">
        <v>38.0</v>
      </c>
      <c r="F26" s="7">
        <f t="shared" si="1"/>
        <v>494</v>
      </c>
      <c r="G26" s="19">
        <v>86.0</v>
      </c>
      <c r="H26" s="19">
        <v>36.0</v>
      </c>
      <c r="I26" s="8">
        <f t="shared" si="2"/>
        <v>4.138660526</v>
      </c>
      <c r="J26" s="9">
        <f t="shared" si="3"/>
        <v>0.65</v>
      </c>
      <c r="K26" s="9">
        <f t="shared" si="4"/>
        <v>0.1382113821</v>
      </c>
      <c r="L26" s="9">
        <f t="shared" si="5"/>
        <v>0.375</v>
      </c>
      <c r="M26" s="9">
        <f t="shared" si="6"/>
        <v>1</v>
      </c>
      <c r="N26" s="10">
        <f t="shared" si="7"/>
        <v>0.8863636364</v>
      </c>
      <c r="O26" s="11">
        <f t="shared" si="8"/>
        <v>0.3461538462</v>
      </c>
      <c r="P26" s="11">
        <f t="shared" si="9"/>
        <v>0.5622377622</v>
      </c>
      <c r="Q26" s="11">
        <f t="shared" si="10"/>
        <v>0.4685314685</v>
      </c>
      <c r="R26" s="13">
        <v>1.0</v>
      </c>
      <c r="S26" s="12">
        <v>0.0</v>
      </c>
      <c r="T26" s="13">
        <v>1.0</v>
      </c>
      <c r="U26" s="13">
        <v>0.0</v>
      </c>
      <c r="V26" s="13">
        <v>0.0</v>
      </c>
      <c r="W26" s="14">
        <f t="shared" si="11"/>
        <v>4.138660526</v>
      </c>
    </row>
    <row r="27">
      <c r="A27" s="2" t="s">
        <v>69</v>
      </c>
      <c r="B27" s="5" t="s">
        <v>70</v>
      </c>
      <c r="C27" s="6">
        <v>20.0</v>
      </c>
      <c r="D27" s="6">
        <v>980.0</v>
      </c>
      <c r="E27" s="6">
        <v>33.0</v>
      </c>
      <c r="F27" s="7">
        <f t="shared" si="1"/>
        <v>539</v>
      </c>
      <c r="G27" s="20">
        <v>150.0</v>
      </c>
      <c r="H27" s="20">
        <v>22.0</v>
      </c>
      <c r="I27" s="8">
        <f t="shared" si="2"/>
        <v>4.102535676</v>
      </c>
      <c r="J27" s="9">
        <f t="shared" si="3"/>
        <v>1.25</v>
      </c>
      <c r="K27" s="9">
        <f t="shared" si="4"/>
        <v>0.5040650407</v>
      </c>
      <c r="L27" s="9">
        <f t="shared" si="5"/>
        <v>0.0625</v>
      </c>
      <c r="M27" s="9">
        <f t="shared" si="6"/>
        <v>0</v>
      </c>
      <c r="N27" s="10">
        <f t="shared" si="7"/>
        <v>0.1590909091</v>
      </c>
      <c r="O27" s="11">
        <f t="shared" si="8"/>
        <v>0.8846153846</v>
      </c>
      <c r="P27" s="11">
        <f t="shared" si="9"/>
        <v>0.5944055944</v>
      </c>
      <c r="Q27" s="11">
        <f t="shared" si="10"/>
        <v>0.3942486085</v>
      </c>
      <c r="R27" s="12">
        <v>0.0</v>
      </c>
      <c r="S27" s="12">
        <v>0.0</v>
      </c>
      <c r="T27" s="13">
        <v>0.0</v>
      </c>
      <c r="U27" s="13">
        <v>0.0</v>
      </c>
      <c r="V27" s="16">
        <v>-1.0</v>
      </c>
      <c r="W27" s="14">
        <f t="shared" si="11"/>
        <v>3.102535676</v>
      </c>
    </row>
    <row r="28">
      <c r="A28" s="2" t="s">
        <v>33</v>
      </c>
      <c r="B28" s="5" t="s">
        <v>32</v>
      </c>
      <c r="C28" s="6">
        <v>30.0</v>
      </c>
      <c r="D28" s="6">
        <v>780.0</v>
      </c>
      <c r="E28" s="6">
        <v>38.0</v>
      </c>
      <c r="F28" s="7">
        <f t="shared" si="1"/>
        <v>494</v>
      </c>
      <c r="G28" s="19">
        <v>90.0</v>
      </c>
      <c r="H28" s="19">
        <v>32.0</v>
      </c>
      <c r="I28" s="8">
        <f t="shared" si="2"/>
        <v>4.012786401</v>
      </c>
      <c r="J28" s="9">
        <f t="shared" si="3"/>
        <v>0.65</v>
      </c>
      <c r="K28" s="9">
        <f t="shared" si="4"/>
        <v>0.1382113821</v>
      </c>
      <c r="L28" s="9">
        <f t="shared" si="5"/>
        <v>0.375</v>
      </c>
      <c r="M28" s="9">
        <f t="shared" si="6"/>
        <v>1</v>
      </c>
      <c r="N28" s="10">
        <f t="shared" si="7"/>
        <v>0.8409090909</v>
      </c>
      <c r="O28" s="11">
        <f t="shared" si="8"/>
        <v>0.5</v>
      </c>
      <c r="P28" s="11">
        <f t="shared" si="9"/>
        <v>0.6363636364</v>
      </c>
      <c r="Q28" s="11">
        <f t="shared" si="10"/>
        <v>0.5303030303</v>
      </c>
      <c r="R28" s="13">
        <v>0.0</v>
      </c>
      <c r="S28" s="13">
        <v>1.0</v>
      </c>
      <c r="T28" s="12">
        <v>0.0</v>
      </c>
      <c r="U28" s="13">
        <v>0.0</v>
      </c>
      <c r="V28" s="13">
        <v>0.0</v>
      </c>
      <c r="W28" s="14">
        <f t="shared" si="11"/>
        <v>3.212786401</v>
      </c>
    </row>
    <row r="29">
      <c r="A29" s="2" t="s">
        <v>29</v>
      </c>
      <c r="B29" s="5" t="s">
        <v>48</v>
      </c>
      <c r="C29" s="6">
        <v>30.0</v>
      </c>
      <c r="D29" s="6">
        <v>720.0</v>
      </c>
      <c r="E29" s="6">
        <v>42.0</v>
      </c>
      <c r="F29" s="7">
        <f t="shared" si="1"/>
        <v>504</v>
      </c>
      <c r="G29" s="19">
        <v>117.0</v>
      </c>
      <c r="H29" s="19">
        <v>19.0</v>
      </c>
      <c r="I29" s="8">
        <f t="shared" si="2"/>
        <v>3.952660754</v>
      </c>
      <c r="J29" s="9">
        <f t="shared" si="3"/>
        <v>0.35</v>
      </c>
      <c r="K29" s="9">
        <f t="shared" si="4"/>
        <v>0.2195121951</v>
      </c>
      <c r="L29" s="9">
        <f t="shared" si="5"/>
        <v>0.625</v>
      </c>
      <c r="M29" s="9">
        <f t="shared" si="6"/>
        <v>1</v>
      </c>
      <c r="N29" s="10">
        <f t="shared" si="7"/>
        <v>0.5340909091</v>
      </c>
      <c r="O29" s="11">
        <f t="shared" si="8"/>
        <v>1</v>
      </c>
      <c r="P29" s="11">
        <f t="shared" si="9"/>
        <v>0.8136363636</v>
      </c>
      <c r="Q29" s="11">
        <f t="shared" si="10"/>
        <v>0.7345328283</v>
      </c>
      <c r="R29" s="13">
        <v>1.0</v>
      </c>
      <c r="S29" s="12">
        <v>0.0</v>
      </c>
      <c r="T29" s="13">
        <v>1.0</v>
      </c>
      <c r="U29" s="13">
        <v>0.0</v>
      </c>
      <c r="V29" s="13">
        <v>0.0</v>
      </c>
      <c r="W29" s="14">
        <f t="shared" si="11"/>
        <v>3.952660754</v>
      </c>
    </row>
    <row r="30">
      <c r="A30" s="2" t="s">
        <v>31</v>
      </c>
      <c r="B30" s="5" t="s">
        <v>60</v>
      </c>
      <c r="C30" s="6">
        <v>30.0</v>
      </c>
      <c r="D30" s="6">
        <v>860.0</v>
      </c>
      <c r="E30" s="6">
        <v>39.0</v>
      </c>
      <c r="F30" s="7">
        <f t="shared" si="1"/>
        <v>559</v>
      </c>
      <c r="G30" s="19">
        <v>200.0</v>
      </c>
      <c r="H30" s="19">
        <v>60.0</v>
      </c>
      <c r="I30" s="8">
        <f t="shared" si="2"/>
        <v>3.923543124</v>
      </c>
      <c r="J30" s="9">
        <f t="shared" si="3"/>
        <v>1.05</v>
      </c>
      <c r="K30" s="9">
        <f t="shared" si="4"/>
        <v>0.6666666667</v>
      </c>
      <c r="L30" s="9">
        <f t="shared" si="5"/>
        <v>0.4375</v>
      </c>
      <c r="M30" s="9">
        <f t="shared" si="6"/>
        <v>1</v>
      </c>
      <c r="N30" s="10">
        <f t="shared" si="7"/>
        <v>-0.4090909091</v>
      </c>
      <c r="O30" s="11">
        <f t="shared" si="8"/>
        <v>-0.5769230769</v>
      </c>
      <c r="P30" s="11">
        <f t="shared" si="9"/>
        <v>-0.5097902098</v>
      </c>
      <c r="Q30" s="11">
        <f t="shared" si="10"/>
        <v>-0.3853065539</v>
      </c>
      <c r="R30" s="12">
        <v>-0.5</v>
      </c>
      <c r="S30" s="12">
        <v>0.0</v>
      </c>
      <c r="T30" s="12">
        <v>0.0</v>
      </c>
      <c r="U30" s="13">
        <v>0.0</v>
      </c>
      <c r="V30" s="13">
        <v>0.0</v>
      </c>
      <c r="W30" s="14">
        <f t="shared" si="11"/>
        <v>3.923543124</v>
      </c>
    </row>
    <row r="31">
      <c r="A31" s="2" t="s">
        <v>54</v>
      </c>
      <c r="B31" s="5" t="s">
        <v>55</v>
      </c>
      <c r="C31" s="6">
        <v>30.0</v>
      </c>
      <c r="D31" s="6">
        <v>800.0</v>
      </c>
      <c r="E31" s="6">
        <v>34.0</v>
      </c>
      <c r="F31" s="7">
        <f t="shared" si="1"/>
        <v>453.3333333</v>
      </c>
      <c r="G31" s="19">
        <v>110.0</v>
      </c>
      <c r="H31" s="19">
        <v>24.0</v>
      </c>
      <c r="I31" s="8">
        <f t="shared" si="2"/>
        <v>3.845246082</v>
      </c>
      <c r="J31" s="9">
        <f t="shared" si="3"/>
        <v>0.75</v>
      </c>
      <c r="K31" s="9">
        <f t="shared" si="4"/>
        <v>-0.1924119241</v>
      </c>
      <c r="L31" s="9">
        <f t="shared" si="5"/>
        <v>0.125</v>
      </c>
      <c r="M31" s="9">
        <f t="shared" si="6"/>
        <v>1</v>
      </c>
      <c r="N31" s="10">
        <f t="shared" si="7"/>
        <v>0.6136363636</v>
      </c>
      <c r="O31" s="11">
        <f t="shared" si="8"/>
        <v>0.8076923077</v>
      </c>
      <c r="P31" s="11">
        <f t="shared" si="9"/>
        <v>0.7300699301</v>
      </c>
      <c r="Q31" s="11">
        <f t="shared" si="10"/>
        <v>0.5931818182</v>
      </c>
      <c r="R31" s="13">
        <v>1.0</v>
      </c>
      <c r="S31" s="12">
        <v>0.0</v>
      </c>
      <c r="T31" s="13">
        <v>1.0</v>
      </c>
      <c r="U31" s="13">
        <v>0.0</v>
      </c>
      <c r="V31" s="16">
        <v>-1.0</v>
      </c>
      <c r="W31" s="14">
        <f t="shared" si="11"/>
        <v>2.845246082</v>
      </c>
    </row>
    <row r="32">
      <c r="A32" s="2" t="s">
        <v>34</v>
      </c>
      <c r="B32" s="5" t="s">
        <v>35</v>
      </c>
      <c r="C32" s="6">
        <v>30.0</v>
      </c>
      <c r="D32" s="6">
        <v>670.0</v>
      </c>
      <c r="E32" s="6">
        <v>47.0</v>
      </c>
      <c r="F32" s="7">
        <f t="shared" si="1"/>
        <v>524.8333333</v>
      </c>
      <c r="G32" s="19">
        <v>98.0</v>
      </c>
      <c r="H32" s="19">
        <v>26.0</v>
      </c>
      <c r="I32" s="8">
        <f t="shared" si="2"/>
        <v>3.716239316</v>
      </c>
      <c r="J32" s="9">
        <f t="shared" si="3"/>
        <v>0.1</v>
      </c>
      <c r="K32" s="9">
        <f t="shared" si="4"/>
        <v>0.3888888889</v>
      </c>
      <c r="L32" s="9">
        <f t="shared" si="5"/>
        <v>0.9375</v>
      </c>
      <c r="M32" s="9">
        <f t="shared" si="6"/>
        <v>1</v>
      </c>
      <c r="N32" s="10">
        <f t="shared" si="7"/>
        <v>0.75</v>
      </c>
      <c r="O32" s="11">
        <f t="shared" si="8"/>
        <v>0.7307692308</v>
      </c>
      <c r="P32" s="11">
        <f t="shared" si="9"/>
        <v>0.7384615385</v>
      </c>
      <c r="Q32" s="11">
        <f t="shared" si="10"/>
        <v>0.7164179104</v>
      </c>
      <c r="R32" s="13">
        <v>1.0</v>
      </c>
      <c r="S32" s="12">
        <v>0.0</v>
      </c>
      <c r="T32" s="13">
        <v>1.0</v>
      </c>
      <c r="U32" s="16">
        <v>0.0</v>
      </c>
      <c r="V32" s="13">
        <v>0.0</v>
      </c>
      <c r="W32" s="14">
        <f t="shared" si="11"/>
        <v>3.716239316</v>
      </c>
    </row>
    <row r="33">
      <c r="A33" s="2" t="s">
        <v>44</v>
      </c>
      <c r="B33" s="5" t="s">
        <v>66</v>
      </c>
      <c r="C33" s="6">
        <v>60.0</v>
      </c>
      <c r="D33" s="6">
        <v>650.0</v>
      </c>
      <c r="E33" s="6">
        <v>48.0</v>
      </c>
      <c r="F33" s="7">
        <f t="shared" si="1"/>
        <v>520</v>
      </c>
      <c r="G33" s="20">
        <v>92.0</v>
      </c>
      <c r="H33" s="20">
        <v>27.0</v>
      </c>
      <c r="I33" s="8">
        <f t="shared" si="2"/>
        <v>3.641844335</v>
      </c>
      <c r="J33" s="9">
        <f t="shared" si="3"/>
        <v>0</v>
      </c>
      <c r="K33" s="9">
        <f t="shared" si="4"/>
        <v>0.3495934959</v>
      </c>
      <c r="L33" s="9">
        <f t="shared" si="5"/>
        <v>1</v>
      </c>
      <c r="M33" s="9">
        <f t="shared" si="6"/>
        <v>1.3</v>
      </c>
      <c r="N33" s="10">
        <f t="shared" si="7"/>
        <v>0.8181818182</v>
      </c>
      <c r="O33" s="11">
        <f t="shared" si="8"/>
        <v>0.6923076923</v>
      </c>
      <c r="P33" s="11">
        <f t="shared" si="9"/>
        <v>0.7426573427</v>
      </c>
      <c r="Q33" s="11">
        <f t="shared" si="10"/>
        <v>0.7426573427</v>
      </c>
      <c r="R33" s="12">
        <v>0.0</v>
      </c>
      <c r="S33" s="12">
        <v>0.0</v>
      </c>
      <c r="T33" s="13">
        <v>1.0</v>
      </c>
      <c r="U33" s="13">
        <v>1.0</v>
      </c>
      <c r="V33" s="13">
        <v>0.0</v>
      </c>
      <c r="W33" s="14">
        <f t="shared" si="11"/>
        <v>3.641844335</v>
      </c>
    </row>
    <row r="34">
      <c r="A34" s="20" t="s">
        <v>152</v>
      </c>
      <c r="B34" s="20" t="s">
        <v>153</v>
      </c>
      <c r="C34" s="20">
        <v>50.0</v>
      </c>
      <c r="D34" s="20">
        <v>740.0</v>
      </c>
      <c r="E34" s="20">
        <v>35.0</v>
      </c>
      <c r="F34" s="7">
        <f t="shared" si="1"/>
        <v>431.6666667</v>
      </c>
      <c r="G34" s="20">
        <v>169.0</v>
      </c>
      <c r="H34" s="20">
        <v>31.0</v>
      </c>
      <c r="I34" s="8">
        <f t="shared" si="2"/>
        <v>3.463222279</v>
      </c>
      <c r="J34" s="9">
        <f t="shared" si="3"/>
        <v>0.45</v>
      </c>
      <c r="K34" s="9">
        <f t="shared" si="4"/>
        <v>-0.3685636856</v>
      </c>
      <c r="L34" s="9">
        <f t="shared" si="5"/>
        <v>0.1875</v>
      </c>
      <c r="M34" s="9">
        <f t="shared" si="6"/>
        <v>1.2</v>
      </c>
      <c r="N34" s="10">
        <f t="shared" si="7"/>
        <v>-0.05681818182</v>
      </c>
      <c r="O34" s="11">
        <f t="shared" si="8"/>
        <v>0.5384615385</v>
      </c>
      <c r="P34" s="11">
        <f t="shared" si="9"/>
        <v>0.3003496503</v>
      </c>
      <c r="Q34" s="11">
        <f t="shared" si="10"/>
        <v>0.2638206388</v>
      </c>
      <c r="R34" s="12">
        <v>0.0</v>
      </c>
      <c r="S34" s="13">
        <v>1.0</v>
      </c>
      <c r="T34" s="13">
        <v>1.0</v>
      </c>
      <c r="U34" s="13">
        <v>0.0</v>
      </c>
      <c r="V34" s="13">
        <v>0.0</v>
      </c>
      <c r="W34" s="14">
        <f t="shared" si="11"/>
        <v>2.663222279</v>
      </c>
    </row>
    <row r="35">
      <c r="A35" s="2" t="s">
        <v>56</v>
      </c>
      <c r="B35" s="5" t="s">
        <v>57</v>
      </c>
      <c r="C35" s="6">
        <v>30.0</v>
      </c>
      <c r="D35" s="6">
        <v>700.0</v>
      </c>
      <c r="E35" s="6">
        <v>42.0</v>
      </c>
      <c r="F35" s="7">
        <f t="shared" si="1"/>
        <v>490</v>
      </c>
      <c r="G35" s="19">
        <v>106.0</v>
      </c>
      <c r="H35" s="19">
        <v>24.0</v>
      </c>
      <c r="I35" s="8">
        <f t="shared" si="2"/>
        <v>3.459633862</v>
      </c>
      <c r="J35" s="9">
        <f t="shared" si="3"/>
        <v>0.25</v>
      </c>
      <c r="K35" s="9">
        <f t="shared" si="4"/>
        <v>0.1056910569</v>
      </c>
      <c r="L35" s="9">
        <f t="shared" si="5"/>
        <v>0.625</v>
      </c>
      <c r="M35" s="9">
        <f t="shared" si="6"/>
        <v>1</v>
      </c>
      <c r="N35" s="10">
        <f t="shared" si="7"/>
        <v>0.6590909091</v>
      </c>
      <c r="O35" s="11">
        <f t="shared" si="8"/>
        <v>0.8076923077</v>
      </c>
      <c r="P35" s="11">
        <f t="shared" si="9"/>
        <v>0.7482517483</v>
      </c>
      <c r="Q35" s="11">
        <f t="shared" si="10"/>
        <v>0.6948051948</v>
      </c>
      <c r="R35" s="13">
        <v>1.0</v>
      </c>
      <c r="S35" s="12">
        <v>0.0</v>
      </c>
      <c r="T35" s="13">
        <v>1.0</v>
      </c>
      <c r="U35" s="13">
        <v>0.0</v>
      </c>
      <c r="V35" s="13">
        <v>0.0</v>
      </c>
      <c r="W35" s="14">
        <f t="shared" si="11"/>
        <v>3.459633862</v>
      </c>
    </row>
    <row r="36">
      <c r="A36" s="2" t="s">
        <v>33</v>
      </c>
      <c r="B36" s="5" t="s">
        <v>58</v>
      </c>
      <c r="C36" s="6">
        <v>20.0</v>
      </c>
      <c r="D36" s="6">
        <v>700.0</v>
      </c>
      <c r="E36" s="6">
        <v>47.0</v>
      </c>
      <c r="F36" s="7">
        <f t="shared" si="1"/>
        <v>548.3333333</v>
      </c>
      <c r="G36" s="20">
        <v>96.0</v>
      </c>
      <c r="H36" s="19">
        <v>31.0</v>
      </c>
      <c r="I36" s="8">
        <f t="shared" si="2"/>
        <v>3.292059431</v>
      </c>
      <c r="J36" s="9">
        <f t="shared" si="3"/>
        <v>0.25</v>
      </c>
      <c r="K36" s="9">
        <f t="shared" si="4"/>
        <v>0.5799457995</v>
      </c>
      <c r="L36" s="9">
        <f t="shared" si="5"/>
        <v>0.9375</v>
      </c>
      <c r="M36" s="9">
        <f t="shared" si="6"/>
        <v>0</v>
      </c>
      <c r="N36" s="10">
        <f t="shared" si="7"/>
        <v>0.7727272727</v>
      </c>
      <c r="O36" s="11">
        <f t="shared" si="8"/>
        <v>0.5384615385</v>
      </c>
      <c r="P36" s="11">
        <f t="shared" si="9"/>
        <v>0.6321678322</v>
      </c>
      <c r="Q36" s="11">
        <f t="shared" si="10"/>
        <v>0.587012987</v>
      </c>
      <c r="R36" s="13">
        <v>1.0</v>
      </c>
      <c r="S36" s="12">
        <v>0.0</v>
      </c>
      <c r="T36" s="13">
        <v>1.0</v>
      </c>
      <c r="U36" s="13">
        <v>0.0</v>
      </c>
      <c r="V36" s="13">
        <v>0.0</v>
      </c>
      <c r="W36" s="14">
        <f t="shared" si="11"/>
        <v>3.292059431</v>
      </c>
    </row>
    <row r="37">
      <c r="A37" s="2" t="s">
        <v>59</v>
      </c>
      <c r="B37" s="2" t="s">
        <v>58</v>
      </c>
      <c r="C37" s="6">
        <v>20.0</v>
      </c>
      <c r="D37" s="6">
        <v>700.0</v>
      </c>
      <c r="E37" s="6">
        <v>47.0</v>
      </c>
      <c r="F37" s="7">
        <f t="shared" si="1"/>
        <v>548.3333333</v>
      </c>
      <c r="G37" s="20">
        <v>130.0</v>
      </c>
      <c r="H37" s="20">
        <v>31.0</v>
      </c>
      <c r="I37" s="8">
        <f t="shared" si="2"/>
        <v>3.137513977</v>
      </c>
      <c r="J37" s="9">
        <f t="shared" si="3"/>
        <v>0.25</v>
      </c>
      <c r="K37" s="9">
        <f t="shared" si="4"/>
        <v>0.5799457995</v>
      </c>
      <c r="L37" s="9">
        <f t="shared" si="5"/>
        <v>0.9375</v>
      </c>
      <c r="M37" s="9">
        <f t="shared" si="6"/>
        <v>0</v>
      </c>
      <c r="N37" s="10">
        <f t="shared" si="7"/>
        <v>0.3863636364</v>
      </c>
      <c r="O37" s="11">
        <f t="shared" si="8"/>
        <v>0.5384615385</v>
      </c>
      <c r="P37" s="11">
        <f t="shared" si="9"/>
        <v>0.4776223776</v>
      </c>
      <c r="Q37" s="11">
        <f t="shared" si="10"/>
        <v>0.4435064935</v>
      </c>
      <c r="R37" s="13">
        <v>1.0</v>
      </c>
      <c r="S37" s="12">
        <v>0.0</v>
      </c>
      <c r="T37" s="13">
        <v>1.0</v>
      </c>
      <c r="U37" s="13">
        <v>0.0</v>
      </c>
      <c r="V37" s="13">
        <v>0.0</v>
      </c>
      <c r="W37" s="14">
        <f t="shared" si="11"/>
        <v>3.137513977</v>
      </c>
    </row>
    <row r="38">
      <c r="A38" s="2" t="s">
        <v>59</v>
      </c>
      <c r="B38" s="5" t="s">
        <v>64</v>
      </c>
      <c r="C38" s="6">
        <v>40.0</v>
      </c>
      <c r="D38" s="6">
        <v>650.0</v>
      </c>
      <c r="E38" s="6">
        <v>44.0</v>
      </c>
      <c r="F38" s="7">
        <f t="shared" si="1"/>
        <v>476.6666667</v>
      </c>
      <c r="G38" s="20">
        <v>135.0</v>
      </c>
      <c r="H38" s="20">
        <v>42.0</v>
      </c>
      <c r="I38" s="8">
        <f t="shared" si="2"/>
        <v>2.295628897</v>
      </c>
      <c r="J38" s="9">
        <f t="shared" si="3"/>
        <v>0</v>
      </c>
      <c r="K38" s="9">
        <f t="shared" si="4"/>
        <v>-0.0027100271</v>
      </c>
      <c r="L38" s="9">
        <f t="shared" si="5"/>
        <v>0.75</v>
      </c>
      <c r="M38" s="9">
        <f t="shared" si="6"/>
        <v>1.1</v>
      </c>
      <c r="N38" s="10">
        <f t="shared" si="7"/>
        <v>0.3295454545</v>
      </c>
      <c r="O38" s="11">
        <f t="shared" si="8"/>
        <v>0.1153846154</v>
      </c>
      <c r="P38" s="11">
        <f t="shared" si="9"/>
        <v>0.201048951</v>
      </c>
      <c r="Q38" s="11">
        <f t="shared" si="10"/>
        <v>0.201048951</v>
      </c>
      <c r="R38" s="12">
        <v>0.0</v>
      </c>
      <c r="S38" s="12">
        <v>0.0</v>
      </c>
      <c r="T38" s="13">
        <v>1.0</v>
      </c>
      <c r="U38" s="13">
        <v>0.0</v>
      </c>
      <c r="V38" s="13">
        <v>0.0</v>
      </c>
      <c r="W38" s="14">
        <f t="shared" si="11"/>
        <v>2.295628897</v>
      </c>
    </row>
    <row r="39">
      <c r="A39" s="2" t="s">
        <v>71</v>
      </c>
      <c r="B39" s="5" t="s">
        <v>72</v>
      </c>
      <c r="C39" s="6">
        <v>20.0</v>
      </c>
      <c r="D39" s="6">
        <v>585.0</v>
      </c>
      <c r="E39" s="6">
        <v>40.0</v>
      </c>
      <c r="F39" s="7">
        <f t="shared" si="1"/>
        <v>390</v>
      </c>
      <c r="G39" s="19">
        <v>139.0</v>
      </c>
      <c r="H39" s="19">
        <v>29.0</v>
      </c>
      <c r="I39" s="8">
        <f t="shared" si="2"/>
        <v>0.2182329865</v>
      </c>
      <c r="J39" s="9">
        <f t="shared" si="3"/>
        <v>-0.325</v>
      </c>
      <c r="K39" s="9">
        <f t="shared" si="4"/>
        <v>-0.7073170732</v>
      </c>
      <c r="L39" s="9">
        <f t="shared" si="5"/>
        <v>0.5</v>
      </c>
      <c r="M39" s="9">
        <f t="shared" si="6"/>
        <v>0</v>
      </c>
      <c r="N39" s="10">
        <f t="shared" si="7"/>
        <v>0.2840909091</v>
      </c>
      <c r="O39" s="11">
        <f t="shared" si="8"/>
        <v>0.6153846154</v>
      </c>
      <c r="P39" s="11">
        <f t="shared" si="9"/>
        <v>0.4828671329</v>
      </c>
      <c r="Q39" s="11">
        <f t="shared" si="10"/>
        <v>0.5365190365</v>
      </c>
      <c r="R39" s="12">
        <v>0.0</v>
      </c>
      <c r="S39" s="13">
        <v>1.0</v>
      </c>
      <c r="T39" s="13">
        <v>1.0</v>
      </c>
      <c r="U39" s="13">
        <v>0.0</v>
      </c>
      <c r="V39" s="13">
        <v>0.0</v>
      </c>
      <c r="W39" s="14">
        <f t="shared" si="11"/>
        <v>-0.5817670135</v>
      </c>
    </row>
    <row r="40">
      <c r="C40" s="17"/>
    </row>
    <row r="41">
      <c r="C41" s="17" t="s">
        <v>73</v>
      </c>
    </row>
    <row r="42">
      <c r="C42" s="17" t="s">
        <v>74</v>
      </c>
    </row>
    <row r="43">
      <c r="C43" s="17" t="s">
        <v>75</v>
      </c>
    </row>
    <row r="45">
      <c r="C45" s="18" t="s">
        <v>154</v>
      </c>
    </row>
    <row r="47">
      <c r="C47" s="17" t="s">
        <v>77</v>
      </c>
    </row>
  </sheetData>
  <conditionalFormatting sqref="U4:V36 V38:V39">
    <cfRule type="cellIs" dxfId="0" priority="1" operator="equal">
      <formula>0</formula>
    </cfRule>
  </conditionalFormatting>
  <conditionalFormatting sqref="J4:J39">
    <cfRule type="colorScale" priority="2">
      <colorScale>
        <cfvo type="min"/>
        <cfvo type="max"/>
        <color rgb="FFFFC7CE"/>
        <color rgb="FFC5FF9A"/>
      </colorScale>
    </cfRule>
  </conditionalFormatting>
  <conditionalFormatting sqref="K4:K39">
    <cfRule type="colorScale" priority="3">
      <colorScale>
        <cfvo type="min"/>
        <cfvo type="max"/>
        <color rgb="FFFFC7CE"/>
        <color rgb="FFC5FF9A"/>
      </colorScale>
    </cfRule>
  </conditionalFormatting>
  <conditionalFormatting sqref="L4:L36">
    <cfRule type="colorScale" priority="4">
      <colorScale>
        <cfvo type="min"/>
        <cfvo type="max"/>
        <color rgb="FFFFC7CE"/>
        <color rgb="FFC5FF9A"/>
      </colorScale>
    </cfRule>
  </conditionalFormatting>
  <conditionalFormatting sqref="M4:M39">
    <cfRule type="colorScale" priority="5">
      <colorScale>
        <cfvo type="min"/>
        <cfvo type="max"/>
        <color rgb="FFFFC7CE"/>
        <color rgb="FFC5FF9A"/>
      </colorScale>
    </cfRule>
  </conditionalFormatting>
  <conditionalFormatting sqref="U4:U36">
    <cfRule type="cellIs" dxfId="1" priority="6" operator="equal">
      <formula>1</formula>
    </cfRule>
  </conditionalFormatting>
  <conditionalFormatting sqref="O4:P39 Q4:Q36">
    <cfRule type="colorScale" priority="7">
      <colorScale>
        <cfvo type="min"/>
        <cfvo type="max"/>
        <color rgb="FFFFC7CE"/>
        <color rgb="FFC5FF9A"/>
      </colorScale>
    </cfRule>
  </conditionalFormatting>
  <conditionalFormatting sqref="N4:N39">
    <cfRule type="colorScale" priority="8">
      <colorScale>
        <cfvo type="min"/>
        <cfvo type="max"/>
        <color rgb="FFFFC7CE"/>
        <color rgb="FFC5FF9A"/>
      </colorScale>
    </cfRule>
  </conditionalFormatting>
  <conditionalFormatting sqref="S4:S39">
    <cfRule type="cellIs" dxfId="2" priority="9" operator="equal">
      <formula>0</formula>
    </cfRule>
  </conditionalFormatting>
  <conditionalFormatting sqref="S4:S39">
    <cfRule type="cellIs" dxfId="0" priority="10" operator="equal">
      <formula>1</formula>
    </cfRule>
  </conditionalFormatting>
  <conditionalFormatting sqref="I4:I39">
    <cfRule type="colorScale" priority="11">
      <colorScale>
        <cfvo type="min"/>
        <cfvo type="max"/>
        <color rgb="FFFFC7CE"/>
        <color rgb="FFC5FF9A"/>
      </colorScale>
    </cfRule>
  </conditionalFormatting>
  <conditionalFormatting sqref="W4:W39">
    <cfRule type="colorScale" priority="12">
      <colorScale>
        <cfvo type="min"/>
        <cfvo type="max"/>
        <color rgb="FFFFC7CE"/>
        <color rgb="FFC5FF9A"/>
      </colorScale>
    </cfRule>
  </conditionalFormatting>
  <conditionalFormatting sqref="T4:T39">
    <cfRule type="cellIs" dxfId="0" priority="13" operator="equal">
      <formula>1</formula>
    </cfRule>
  </conditionalFormatting>
  <conditionalFormatting sqref="T4:T39">
    <cfRule type="cellIs" dxfId="2" priority="14" operator="equal">
      <formula>0</formula>
    </cfRule>
  </conditionalFormatting>
  <hyperlinks>
    <hyperlink r:id="rId1" ref="C45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2.5"/>
    <col customWidth="1" min="2" max="2" width="14.25"/>
    <col customWidth="1" min="3" max="3" width="8.0"/>
    <col customWidth="1" min="4" max="4" width="7.13"/>
    <col customWidth="1" min="5" max="5" width="7.25"/>
    <col customWidth="1" min="6" max="6" width="6.63"/>
    <col customWidth="1" min="7" max="7" width="6.88"/>
    <col customWidth="1" min="8" max="8" width="7.13"/>
    <col customWidth="1" min="9" max="9" width="10.25"/>
    <col customWidth="1" min="10" max="10" width="7.75"/>
    <col customWidth="1" min="11" max="11" width="7.0"/>
    <col customWidth="1" hidden="1" min="12" max="12" width="12.63"/>
    <col customWidth="1" min="13" max="13" width="8.13"/>
    <col customWidth="1" min="14" max="14" width="7.13"/>
    <col customWidth="1" min="15" max="15" width="7.25"/>
    <col customWidth="1" min="16" max="16" width="6.75"/>
    <col customWidth="1" min="17" max="17" width="9.25"/>
    <col customWidth="1" min="18" max="18" width="10.38"/>
    <col customWidth="1" min="19" max="19" width="7.25"/>
    <col customWidth="1" min="20" max="20" width="6.38"/>
  </cols>
  <sheetData>
    <row r="1">
      <c r="A1" s="36"/>
      <c r="B1" s="36"/>
      <c r="C1" s="36"/>
      <c r="D1" s="36"/>
      <c r="E1" s="36"/>
      <c r="F1" s="36"/>
      <c r="G1" s="39"/>
      <c r="H1" s="39"/>
      <c r="I1" s="37"/>
      <c r="J1" s="38"/>
      <c r="K1" s="38"/>
      <c r="L1" s="36"/>
      <c r="M1" s="38"/>
      <c r="N1" s="38"/>
      <c r="O1" s="38"/>
      <c r="P1" s="36"/>
      <c r="Q1" s="38"/>
      <c r="R1" s="38"/>
      <c r="S1" s="38"/>
      <c r="T1" s="39"/>
      <c r="U1" s="40"/>
      <c r="V1" s="41"/>
      <c r="W1" s="41"/>
      <c r="X1" s="41"/>
      <c r="Y1" s="41"/>
      <c r="Z1" s="41"/>
      <c r="AA1" s="41"/>
      <c r="AB1" s="41"/>
      <c r="AC1" s="41"/>
    </row>
    <row r="2">
      <c r="A2" s="36"/>
      <c r="B2" s="36"/>
      <c r="C2" s="36"/>
      <c r="D2" s="36"/>
      <c r="E2" s="36"/>
      <c r="F2" s="36"/>
      <c r="G2" s="39"/>
      <c r="H2" s="39"/>
      <c r="I2" s="37" t="s">
        <v>0</v>
      </c>
      <c r="J2" s="38">
        <v>1.5</v>
      </c>
      <c r="K2" s="38">
        <v>2.0</v>
      </c>
      <c r="L2" s="36"/>
      <c r="M2" s="38">
        <v>1.0</v>
      </c>
      <c r="N2" s="38">
        <v>0.6</v>
      </c>
      <c r="O2" s="38">
        <v>0.9</v>
      </c>
      <c r="P2" s="36"/>
      <c r="Q2" s="38">
        <v>0.8</v>
      </c>
      <c r="R2" s="38">
        <v>1.0</v>
      </c>
      <c r="S2" s="38">
        <v>-0.1</v>
      </c>
      <c r="T2" s="39">
        <v>1.0</v>
      </c>
      <c r="U2" s="40"/>
      <c r="V2" s="41"/>
      <c r="W2" s="41"/>
      <c r="X2" s="41"/>
      <c r="Y2" s="41"/>
      <c r="Z2" s="41"/>
      <c r="AA2" s="41"/>
      <c r="AB2" s="41"/>
      <c r="AC2" s="41"/>
    </row>
    <row r="3">
      <c r="A3" s="36"/>
      <c r="B3" s="36"/>
      <c r="C3" s="36" t="s">
        <v>2</v>
      </c>
      <c r="D3" s="36" t="s">
        <v>3</v>
      </c>
      <c r="E3" s="36" t="s">
        <v>4</v>
      </c>
      <c r="F3" s="36" t="s">
        <v>5</v>
      </c>
      <c r="G3" s="39" t="s">
        <v>78</v>
      </c>
      <c r="H3" s="39" t="s">
        <v>79</v>
      </c>
      <c r="I3" s="38" t="s">
        <v>6</v>
      </c>
      <c r="J3" s="42" t="s">
        <v>3</v>
      </c>
      <c r="K3" s="42" t="s">
        <v>5</v>
      </c>
      <c r="L3" s="36" t="s">
        <v>4</v>
      </c>
      <c r="M3" s="42" t="s">
        <v>2</v>
      </c>
      <c r="N3" s="42" t="s">
        <v>78</v>
      </c>
      <c r="O3" s="42" t="s">
        <v>79</v>
      </c>
      <c r="P3" s="36" t="s">
        <v>150</v>
      </c>
      <c r="Q3" s="38" t="s">
        <v>10</v>
      </c>
      <c r="R3" s="42" t="s">
        <v>11</v>
      </c>
      <c r="S3" s="42" t="s">
        <v>12</v>
      </c>
      <c r="T3" s="36" t="s">
        <v>13</v>
      </c>
      <c r="U3" s="40" t="s">
        <v>14</v>
      </c>
      <c r="V3" s="41"/>
      <c r="W3" s="41"/>
      <c r="X3" s="41"/>
      <c r="Y3" s="41"/>
      <c r="Z3" s="41"/>
      <c r="AA3" s="41"/>
      <c r="AB3" s="41"/>
      <c r="AC3" s="41"/>
    </row>
    <row r="4">
      <c r="A4" s="39" t="s">
        <v>99</v>
      </c>
      <c r="B4" s="39" t="s">
        <v>155</v>
      </c>
      <c r="C4" s="43">
        <v>80.0</v>
      </c>
      <c r="D4" s="43">
        <v>900.0</v>
      </c>
      <c r="E4" s="43">
        <v>35.0</v>
      </c>
      <c r="F4" s="44">
        <f t="shared" ref="F4:F36" si="1">D4*E4/60</f>
        <v>525</v>
      </c>
      <c r="G4" s="76">
        <v>105.0</v>
      </c>
      <c r="H4" s="76">
        <v>25.0</v>
      </c>
      <c r="I4" s="45">
        <f t="shared" ref="I4:I36" si="2">J4*J$2 + K4*K$2 + M4*M$2 + N4*N$2 + O4*O$2 + Q4*Q$2 + R4*R$2 + S4*S$2</f>
        <v>5.764285714</v>
      </c>
      <c r="J4" s="46">
        <f t="shared" ref="J4:J36" si="3">(min(D4,900)-700)/(900-700) + max(0,D4-980)*0/(980-700)</f>
        <v>1</v>
      </c>
      <c r="K4" s="47">
        <f t="shared" ref="K4:K36" si="4">(F4-360)/(528-360)</f>
        <v>0.9821428571</v>
      </c>
      <c r="L4" s="48">
        <f t="shared" ref="L4:L36" si="5">(E4-32)/(48-32)</f>
        <v>0.1875</v>
      </c>
      <c r="M4" s="49">
        <f t="shared" ref="M4:M36" si="6">(min(C4,30)-20)/10 + max(C4-30,0) * 0.01</f>
        <v>1.5</v>
      </c>
      <c r="N4" s="77">
        <f t="shared" ref="N4:N36" si="7">-(G4-150)/(150-70)</f>
        <v>0.5625</v>
      </c>
      <c r="O4" s="78">
        <f t="shared" ref="O4:O36" si="8">-(H4-40)/(40-16)</f>
        <v>0.625</v>
      </c>
      <c r="P4" s="79">
        <f t="shared" ref="P4:P36" si="9">N4*N$2 + O4*O$2</f>
        <v>0.9</v>
      </c>
      <c r="Q4" s="51">
        <v>0.0</v>
      </c>
      <c r="R4" s="52">
        <v>0.0</v>
      </c>
      <c r="S4" s="53">
        <v>1.0</v>
      </c>
      <c r="T4" s="54">
        <v>0.0</v>
      </c>
      <c r="U4" s="55">
        <f t="shared" ref="U4:U36" si="10">J4*J$2 + K4*K$2 + M4*M$2 + N4*N$2 + O4*O$2 + P4*P$2 + R4*R$2 + S4*S$2 + T4*T$2</f>
        <v>5.764285714</v>
      </c>
      <c r="V4" s="41"/>
      <c r="W4" s="41"/>
      <c r="X4" s="41"/>
      <c r="Y4" s="41"/>
      <c r="Z4" s="41"/>
      <c r="AA4" s="41"/>
      <c r="AB4" s="41"/>
      <c r="AC4" s="41"/>
    </row>
    <row r="5">
      <c r="A5" s="39" t="s">
        <v>103</v>
      </c>
      <c r="B5" s="39" t="s">
        <v>104</v>
      </c>
      <c r="C5" s="43">
        <v>30.0</v>
      </c>
      <c r="D5" s="43">
        <v>950.0</v>
      </c>
      <c r="E5" s="43">
        <v>26.0</v>
      </c>
      <c r="F5" s="44">
        <f t="shared" si="1"/>
        <v>411.6666667</v>
      </c>
      <c r="G5" s="76">
        <v>141.0</v>
      </c>
      <c r="H5" s="76">
        <v>27.0</v>
      </c>
      <c r="I5" s="45">
        <f t="shared" si="2"/>
        <v>5.470079365</v>
      </c>
      <c r="J5" s="46">
        <f t="shared" si="3"/>
        <v>1</v>
      </c>
      <c r="K5" s="47">
        <f t="shared" si="4"/>
        <v>0.3075396825</v>
      </c>
      <c r="L5" s="61">
        <f t="shared" si="5"/>
        <v>-0.375</v>
      </c>
      <c r="M5" s="49">
        <f t="shared" si="6"/>
        <v>1</v>
      </c>
      <c r="N5" s="77">
        <f t="shared" si="7"/>
        <v>0.1125</v>
      </c>
      <c r="O5" s="78">
        <f t="shared" si="8"/>
        <v>0.5416666667</v>
      </c>
      <c r="P5" s="79">
        <f t="shared" si="9"/>
        <v>0.555</v>
      </c>
      <c r="Q5" s="57">
        <v>1.0</v>
      </c>
      <c r="R5" s="52">
        <v>1.0</v>
      </c>
      <c r="S5" s="59">
        <v>0.0</v>
      </c>
      <c r="T5" s="60">
        <v>-1.0</v>
      </c>
      <c r="U5" s="55">
        <f t="shared" si="10"/>
        <v>3.670079365</v>
      </c>
      <c r="V5" s="41"/>
      <c r="W5" s="41"/>
      <c r="X5" s="41"/>
      <c r="Y5" s="41"/>
      <c r="Z5" s="41"/>
      <c r="AA5" s="41"/>
      <c r="AB5" s="41"/>
      <c r="AC5" s="41"/>
    </row>
    <row r="6">
      <c r="A6" s="39" t="s">
        <v>105</v>
      </c>
      <c r="B6" s="39" t="s">
        <v>156</v>
      </c>
      <c r="C6" s="43">
        <v>30.0</v>
      </c>
      <c r="D6" s="43">
        <v>900.0</v>
      </c>
      <c r="E6" s="43">
        <v>28.0</v>
      </c>
      <c r="F6" s="44">
        <f t="shared" si="1"/>
        <v>420</v>
      </c>
      <c r="G6" s="76">
        <v>103.0</v>
      </c>
      <c r="H6" s="76">
        <v>16.0</v>
      </c>
      <c r="I6" s="45">
        <f t="shared" si="2"/>
        <v>5.466785714</v>
      </c>
      <c r="J6" s="46">
        <f t="shared" si="3"/>
        <v>1</v>
      </c>
      <c r="K6" s="47">
        <f t="shared" si="4"/>
        <v>0.3571428571</v>
      </c>
      <c r="L6" s="62">
        <f t="shared" si="5"/>
        <v>-0.25</v>
      </c>
      <c r="M6" s="46">
        <f t="shared" si="6"/>
        <v>1</v>
      </c>
      <c r="N6" s="77">
        <f t="shared" si="7"/>
        <v>0.5875</v>
      </c>
      <c r="O6" s="78">
        <f t="shared" si="8"/>
        <v>1</v>
      </c>
      <c r="P6" s="79">
        <f t="shared" si="9"/>
        <v>1.2525</v>
      </c>
      <c r="Q6" s="52">
        <v>0.0</v>
      </c>
      <c r="R6" s="58">
        <v>1.0</v>
      </c>
      <c r="S6" s="59">
        <v>0.0</v>
      </c>
      <c r="T6" s="60">
        <v>-1.0</v>
      </c>
      <c r="U6" s="55">
        <f t="shared" si="10"/>
        <v>4.466785714</v>
      </c>
      <c r="V6" s="41"/>
      <c r="W6" s="41"/>
      <c r="X6" s="41"/>
      <c r="Y6" s="41"/>
      <c r="Z6" s="41"/>
      <c r="AA6" s="41"/>
      <c r="AB6" s="41"/>
      <c r="AC6" s="41"/>
    </row>
    <row r="7">
      <c r="A7" s="39" t="s">
        <v>101</v>
      </c>
      <c r="B7" s="39" t="s">
        <v>102</v>
      </c>
      <c r="C7" s="43">
        <v>30.0</v>
      </c>
      <c r="D7" s="43">
        <v>830.0</v>
      </c>
      <c r="E7" s="43">
        <v>26.0</v>
      </c>
      <c r="F7" s="44">
        <f t="shared" si="1"/>
        <v>359.6666667</v>
      </c>
      <c r="G7" s="76">
        <v>87.0</v>
      </c>
      <c r="H7" s="76">
        <v>24.0</v>
      </c>
      <c r="I7" s="45">
        <f t="shared" si="2"/>
        <v>4.843531746</v>
      </c>
      <c r="J7" s="46">
        <f t="shared" si="3"/>
        <v>0.65</v>
      </c>
      <c r="K7" s="47">
        <f t="shared" si="4"/>
        <v>-0.001984126984</v>
      </c>
      <c r="L7" s="56">
        <f t="shared" si="5"/>
        <v>-0.375</v>
      </c>
      <c r="M7" s="49">
        <f t="shared" si="6"/>
        <v>1</v>
      </c>
      <c r="N7" s="77">
        <f t="shared" si="7"/>
        <v>0.7875</v>
      </c>
      <c r="O7" s="78">
        <f t="shared" si="8"/>
        <v>0.6666666667</v>
      </c>
      <c r="P7" s="79">
        <f t="shared" si="9"/>
        <v>1.0725</v>
      </c>
      <c r="Q7" s="57">
        <v>1.0</v>
      </c>
      <c r="R7" s="58">
        <v>1.0</v>
      </c>
      <c r="S7" s="59">
        <v>0.0</v>
      </c>
      <c r="T7" s="60">
        <v>-1.0</v>
      </c>
      <c r="U7" s="55">
        <f t="shared" si="10"/>
        <v>3.043531746</v>
      </c>
      <c r="V7" s="41"/>
      <c r="W7" s="41"/>
      <c r="X7" s="41"/>
      <c r="Y7" s="41"/>
      <c r="Z7" s="41"/>
      <c r="AA7" s="41"/>
      <c r="AB7" s="41"/>
      <c r="AC7" s="41"/>
    </row>
    <row r="8">
      <c r="A8" s="39" t="s">
        <v>107</v>
      </c>
      <c r="B8" s="39" t="s">
        <v>55</v>
      </c>
      <c r="C8" s="43">
        <v>30.0</v>
      </c>
      <c r="D8" s="43">
        <v>800.0</v>
      </c>
      <c r="E8" s="43">
        <v>34.0</v>
      </c>
      <c r="F8" s="44">
        <f t="shared" si="1"/>
        <v>453.3333333</v>
      </c>
      <c r="G8" s="76">
        <v>110.0</v>
      </c>
      <c r="H8" s="76">
        <v>23.0</v>
      </c>
      <c r="I8" s="45">
        <f t="shared" si="2"/>
        <v>4.798611111</v>
      </c>
      <c r="J8" s="46">
        <f t="shared" si="3"/>
        <v>0.5</v>
      </c>
      <c r="K8" s="47">
        <f t="shared" si="4"/>
        <v>0.5555555556</v>
      </c>
      <c r="L8" s="63">
        <f t="shared" si="5"/>
        <v>0.125</v>
      </c>
      <c r="M8" s="64">
        <f t="shared" si="6"/>
        <v>1</v>
      </c>
      <c r="N8" s="77">
        <f t="shared" si="7"/>
        <v>0.5</v>
      </c>
      <c r="O8" s="78">
        <f t="shared" si="8"/>
        <v>0.7083333333</v>
      </c>
      <c r="P8" s="79">
        <f t="shared" si="9"/>
        <v>0.9375</v>
      </c>
      <c r="Q8" s="52">
        <v>0.0</v>
      </c>
      <c r="R8" s="58">
        <v>1.0</v>
      </c>
      <c r="S8" s="59">
        <v>0.0</v>
      </c>
      <c r="T8" s="60">
        <v>-1.0</v>
      </c>
      <c r="U8" s="55">
        <f t="shared" si="10"/>
        <v>3.798611111</v>
      </c>
      <c r="V8" s="41"/>
      <c r="W8" s="41"/>
      <c r="X8" s="41"/>
      <c r="Y8" s="41"/>
      <c r="Z8" s="41"/>
      <c r="AA8" s="41"/>
      <c r="AB8" s="41"/>
      <c r="AC8" s="41"/>
    </row>
    <row r="9">
      <c r="A9" s="39" t="s">
        <v>123</v>
      </c>
      <c r="B9" s="39" t="s">
        <v>47</v>
      </c>
      <c r="C9" s="43">
        <v>30.0</v>
      </c>
      <c r="D9" s="43">
        <v>900.0</v>
      </c>
      <c r="E9" s="43">
        <v>32.0</v>
      </c>
      <c r="F9" s="44">
        <f t="shared" si="1"/>
        <v>480</v>
      </c>
      <c r="G9" s="76">
        <v>126.0</v>
      </c>
      <c r="H9" s="76">
        <v>22.0</v>
      </c>
      <c r="I9" s="45">
        <f t="shared" si="2"/>
        <v>4.783571429</v>
      </c>
      <c r="J9" s="46">
        <f t="shared" si="3"/>
        <v>1</v>
      </c>
      <c r="K9" s="47">
        <f t="shared" si="4"/>
        <v>0.7142857143</v>
      </c>
      <c r="L9" s="70">
        <f t="shared" si="5"/>
        <v>0</v>
      </c>
      <c r="M9" s="71">
        <f t="shared" si="6"/>
        <v>1</v>
      </c>
      <c r="N9" s="77">
        <f t="shared" si="7"/>
        <v>0.3</v>
      </c>
      <c r="O9" s="78">
        <f t="shared" si="8"/>
        <v>0.75</v>
      </c>
      <c r="P9" s="79">
        <f t="shared" si="9"/>
        <v>0.855</v>
      </c>
      <c r="Q9" s="52">
        <v>0.0</v>
      </c>
      <c r="R9" s="52">
        <v>0.0</v>
      </c>
      <c r="S9" s="57">
        <v>0.0</v>
      </c>
      <c r="T9" s="60">
        <v>-1.0</v>
      </c>
      <c r="U9" s="55">
        <f t="shared" si="10"/>
        <v>3.783571429</v>
      </c>
      <c r="V9" s="41"/>
      <c r="W9" s="41"/>
      <c r="X9" s="41"/>
      <c r="Y9" s="41"/>
      <c r="Z9" s="41"/>
      <c r="AA9" s="41"/>
      <c r="AB9" s="41"/>
      <c r="AC9" s="41"/>
    </row>
    <row r="10">
      <c r="A10" s="39" t="s">
        <v>120</v>
      </c>
      <c r="B10" s="39" t="s">
        <v>121</v>
      </c>
      <c r="C10" s="43">
        <v>30.0</v>
      </c>
      <c r="D10" s="43">
        <v>700.0</v>
      </c>
      <c r="E10" s="43">
        <v>36.0</v>
      </c>
      <c r="F10" s="44">
        <f t="shared" si="1"/>
        <v>420</v>
      </c>
      <c r="G10" s="76">
        <v>92.0</v>
      </c>
      <c r="H10" s="76">
        <v>21.0</v>
      </c>
      <c r="I10" s="45">
        <f t="shared" si="2"/>
        <v>4.661785714</v>
      </c>
      <c r="J10" s="46">
        <f t="shared" si="3"/>
        <v>0</v>
      </c>
      <c r="K10" s="47">
        <f t="shared" si="4"/>
        <v>0.3571428571</v>
      </c>
      <c r="L10" s="69">
        <f t="shared" si="5"/>
        <v>0.25</v>
      </c>
      <c r="M10" s="49">
        <f t="shared" si="6"/>
        <v>1</v>
      </c>
      <c r="N10" s="77">
        <f t="shared" si="7"/>
        <v>0.725</v>
      </c>
      <c r="O10" s="78">
        <f t="shared" si="8"/>
        <v>0.7916666667</v>
      </c>
      <c r="P10" s="79">
        <f t="shared" si="9"/>
        <v>1.1475</v>
      </c>
      <c r="Q10" s="57">
        <v>1.0</v>
      </c>
      <c r="R10" s="57">
        <v>1.0</v>
      </c>
      <c r="S10" s="59">
        <v>0.0</v>
      </c>
      <c r="T10" s="60">
        <v>-1.0</v>
      </c>
      <c r="U10" s="55">
        <f t="shared" si="10"/>
        <v>2.861785714</v>
      </c>
      <c r="V10" s="41"/>
      <c r="W10" s="41"/>
      <c r="X10" s="41"/>
      <c r="Y10" s="41"/>
      <c r="Z10" s="41"/>
      <c r="AA10" s="41"/>
      <c r="AB10" s="41"/>
      <c r="AC10" s="41"/>
    </row>
    <row r="11">
      <c r="A11" s="39" t="s">
        <v>108</v>
      </c>
      <c r="B11" s="39" t="s">
        <v>109</v>
      </c>
      <c r="C11" s="43">
        <v>30.0</v>
      </c>
      <c r="D11" s="43">
        <v>800.0</v>
      </c>
      <c r="E11" s="43">
        <v>30.0</v>
      </c>
      <c r="F11" s="44">
        <f t="shared" si="1"/>
        <v>400</v>
      </c>
      <c r="G11" s="76">
        <v>100.0</v>
      </c>
      <c r="H11" s="76">
        <v>36.0</v>
      </c>
      <c r="I11" s="45">
        <f t="shared" si="2"/>
        <v>4.551190476</v>
      </c>
      <c r="J11" s="46">
        <f t="shared" si="3"/>
        <v>0.5</v>
      </c>
      <c r="K11" s="47">
        <f t="shared" si="4"/>
        <v>0.2380952381</v>
      </c>
      <c r="L11" s="65">
        <f t="shared" si="5"/>
        <v>-0.125</v>
      </c>
      <c r="M11" s="66">
        <f t="shared" si="6"/>
        <v>1</v>
      </c>
      <c r="N11" s="77">
        <f t="shared" si="7"/>
        <v>0.625</v>
      </c>
      <c r="O11" s="78">
        <f t="shared" si="8"/>
        <v>0.1666666667</v>
      </c>
      <c r="P11" s="79">
        <f t="shared" si="9"/>
        <v>0.525</v>
      </c>
      <c r="Q11" s="58">
        <v>1.0</v>
      </c>
      <c r="R11" s="58">
        <v>1.0</v>
      </c>
      <c r="S11" s="59">
        <v>0.0</v>
      </c>
      <c r="T11" s="60">
        <v>-1.0</v>
      </c>
      <c r="U11" s="55">
        <f t="shared" si="10"/>
        <v>2.751190476</v>
      </c>
      <c r="V11" s="41"/>
      <c r="W11" s="41"/>
      <c r="X11" s="41"/>
      <c r="Y11" s="41"/>
      <c r="Z11" s="41"/>
      <c r="AA11" s="41"/>
      <c r="AB11" s="41"/>
      <c r="AC11" s="41"/>
    </row>
    <row r="12">
      <c r="A12" s="39" t="s">
        <v>110</v>
      </c>
      <c r="B12" s="39" t="s">
        <v>111</v>
      </c>
      <c r="C12" s="43">
        <v>30.0</v>
      </c>
      <c r="D12" s="43">
        <v>750.0</v>
      </c>
      <c r="E12" s="43">
        <v>34.0</v>
      </c>
      <c r="F12" s="44">
        <f t="shared" si="1"/>
        <v>425</v>
      </c>
      <c r="G12" s="76">
        <v>85.0</v>
      </c>
      <c r="H12" s="76">
        <v>39.0</v>
      </c>
      <c r="I12" s="45">
        <f t="shared" si="2"/>
        <v>4.473809524</v>
      </c>
      <c r="J12" s="46">
        <f t="shared" si="3"/>
        <v>0.25</v>
      </c>
      <c r="K12" s="47">
        <f t="shared" si="4"/>
        <v>0.3869047619</v>
      </c>
      <c r="L12" s="67">
        <f t="shared" si="5"/>
        <v>0.125</v>
      </c>
      <c r="M12" s="46">
        <f t="shared" si="6"/>
        <v>1</v>
      </c>
      <c r="N12" s="77">
        <f t="shared" si="7"/>
        <v>0.8125</v>
      </c>
      <c r="O12" s="78">
        <f t="shared" si="8"/>
        <v>0.04166666667</v>
      </c>
      <c r="P12" s="79">
        <f t="shared" si="9"/>
        <v>0.525</v>
      </c>
      <c r="Q12" s="58">
        <v>1.0</v>
      </c>
      <c r="R12" s="57">
        <v>1.0</v>
      </c>
      <c r="S12" s="57">
        <v>0.0</v>
      </c>
      <c r="T12" s="60">
        <v>-1.0</v>
      </c>
      <c r="U12" s="55">
        <f t="shared" si="10"/>
        <v>2.673809524</v>
      </c>
      <c r="V12" s="41"/>
      <c r="W12" s="41"/>
      <c r="X12" s="41"/>
      <c r="Y12" s="41"/>
      <c r="Z12" s="41"/>
      <c r="AA12" s="41"/>
      <c r="AB12" s="41"/>
      <c r="AC12" s="41"/>
    </row>
    <row r="13">
      <c r="A13" s="39" t="s">
        <v>122</v>
      </c>
      <c r="B13" s="39" t="s">
        <v>156</v>
      </c>
      <c r="C13" s="43">
        <v>30.0</v>
      </c>
      <c r="D13" s="43">
        <v>900.0</v>
      </c>
      <c r="E13" s="43">
        <v>28.0</v>
      </c>
      <c r="F13" s="44">
        <f t="shared" si="1"/>
        <v>420</v>
      </c>
      <c r="G13" s="76">
        <v>103.0</v>
      </c>
      <c r="H13" s="76">
        <v>16.0</v>
      </c>
      <c r="I13" s="45">
        <f t="shared" si="2"/>
        <v>4.466785714</v>
      </c>
      <c r="J13" s="46">
        <f t="shared" si="3"/>
        <v>1</v>
      </c>
      <c r="K13" s="47">
        <f t="shared" si="4"/>
        <v>0.3571428571</v>
      </c>
      <c r="L13" s="61">
        <f t="shared" si="5"/>
        <v>-0.25</v>
      </c>
      <c r="M13" s="49">
        <f t="shared" si="6"/>
        <v>1</v>
      </c>
      <c r="N13" s="77">
        <f t="shared" si="7"/>
        <v>0.5875</v>
      </c>
      <c r="O13" s="78">
        <f t="shared" si="8"/>
        <v>1</v>
      </c>
      <c r="P13" s="79">
        <f t="shared" si="9"/>
        <v>1.2525</v>
      </c>
      <c r="Q13" s="52">
        <v>0.0</v>
      </c>
      <c r="R13" s="52">
        <v>0.0</v>
      </c>
      <c r="S13" s="59">
        <v>0.0</v>
      </c>
      <c r="T13" s="60">
        <v>-1.0</v>
      </c>
      <c r="U13" s="55">
        <f t="shared" si="10"/>
        <v>3.466785714</v>
      </c>
      <c r="V13" s="41"/>
      <c r="W13" s="41"/>
      <c r="X13" s="41"/>
      <c r="Y13" s="41"/>
      <c r="Z13" s="41"/>
      <c r="AA13" s="41"/>
      <c r="AB13" s="41"/>
      <c r="AC13" s="41"/>
    </row>
    <row r="14">
      <c r="A14" s="39" t="s">
        <v>115</v>
      </c>
      <c r="B14" s="39" t="s">
        <v>157</v>
      </c>
      <c r="C14" s="43">
        <v>15.0</v>
      </c>
      <c r="D14" s="43">
        <v>980.0</v>
      </c>
      <c r="E14" s="43">
        <v>26.0</v>
      </c>
      <c r="F14" s="44">
        <f t="shared" si="1"/>
        <v>424.6666667</v>
      </c>
      <c r="G14" s="76">
        <v>121.0</v>
      </c>
      <c r="H14" s="76">
        <v>22.0</v>
      </c>
      <c r="I14" s="45">
        <f t="shared" si="2"/>
        <v>4.46234127</v>
      </c>
      <c r="J14" s="46">
        <f t="shared" si="3"/>
        <v>1</v>
      </c>
      <c r="K14" s="47">
        <f t="shared" si="4"/>
        <v>0.3849206349</v>
      </c>
      <c r="L14" s="63">
        <f t="shared" si="5"/>
        <v>-0.375</v>
      </c>
      <c r="M14" s="49">
        <f t="shared" si="6"/>
        <v>-0.5</v>
      </c>
      <c r="N14" s="77">
        <f t="shared" si="7"/>
        <v>0.3625</v>
      </c>
      <c r="O14" s="78">
        <f t="shared" si="8"/>
        <v>0.75</v>
      </c>
      <c r="P14" s="79">
        <f t="shared" si="9"/>
        <v>0.8925</v>
      </c>
      <c r="Q14" s="57">
        <v>1.0</v>
      </c>
      <c r="R14" s="58">
        <v>1.0</v>
      </c>
      <c r="S14" s="59">
        <v>0.0</v>
      </c>
      <c r="T14" s="60">
        <v>-1.0</v>
      </c>
      <c r="U14" s="55">
        <f t="shared" si="10"/>
        <v>2.66234127</v>
      </c>
      <c r="V14" s="41"/>
      <c r="W14" s="41"/>
      <c r="X14" s="41"/>
      <c r="Y14" s="41"/>
      <c r="Z14" s="41"/>
      <c r="AA14" s="41"/>
      <c r="AB14" s="41"/>
      <c r="AC14" s="41"/>
    </row>
    <row r="15">
      <c r="A15" s="39" t="s">
        <v>126</v>
      </c>
      <c r="B15" s="39" t="s">
        <v>127</v>
      </c>
      <c r="C15" s="43">
        <v>50.0</v>
      </c>
      <c r="D15" s="43">
        <v>970.0</v>
      </c>
      <c r="E15" s="43">
        <v>22.0</v>
      </c>
      <c r="F15" s="44">
        <f t="shared" si="1"/>
        <v>355.6666667</v>
      </c>
      <c r="G15" s="76">
        <v>134.0</v>
      </c>
      <c r="H15" s="76">
        <v>23.0</v>
      </c>
      <c r="I15" s="45">
        <f t="shared" si="2"/>
        <v>4.405912698</v>
      </c>
      <c r="J15" s="46">
        <f t="shared" si="3"/>
        <v>1</v>
      </c>
      <c r="K15" s="47">
        <f t="shared" si="4"/>
        <v>-0.02579365079</v>
      </c>
      <c r="L15" s="72">
        <f t="shared" si="5"/>
        <v>-0.625</v>
      </c>
      <c r="M15" s="68">
        <f t="shared" si="6"/>
        <v>1.2</v>
      </c>
      <c r="N15" s="77">
        <f t="shared" si="7"/>
        <v>0.2</v>
      </c>
      <c r="O15" s="78">
        <f t="shared" si="8"/>
        <v>0.7083333333</v>
      </c>
      <c r="P15" s="79">
        <f t="shared" si="9"/>
        <v>0.7575</v>
      </c>
      <c r="Q15" s="51">
        <v>0.0</v>
      </c>
      <c r="R15" s="58">
        <v>1.0</v>
      </c>
      <c r="S15" s="57">
        <v>0.0</v>
      </c>
      <c r="T15" s="60">
        <v>-1.0</v>
      </c>
      <c r="U15" s="55">
        <f t="shared" si="10"/>
        <v>3.405912698</v>
      </c>
      <c r="V15" s="41"/>
      <c r="W15" s="41"/>
      <c r="X15" s="41"/>
      <c r="Y15" s="41"/>
      <c r="Z15" s="41"/>
      <c r="AA15" s="41"/>
      <c r="AB15" s="41"/>
      <c r="AC15" s="41"/>
    </row>
    <row r="16">
      <c r="A16" s="39" t="s">
        <v>158</v>
      </c>
      <c r="B16" s="39" t="s">
        <v>134</v>
      </c>
      <c r="C16" s="43">
        <v>25.0</v>
      </c>
      <c r="D16" s="43">
        <v>1200.0</v>
      </c>
      <c r="E16" s="43">
        <v>23.0</v>
      </c>
      <c r="F16" s="44">
        <f t="shared" si="1"/>
        <v>460</v>
      </c>
      <c r="G16" s="76">
        <v>111.0</v>
      </c>
      <c r="H16" s="76">
        <v>18.0</v>
      </c>
      <c r="I16" s="45">
        <f t="shared" si="2"/>
        <v>4.30797619</v>
      </c>
      <c r="J16" s="46">
        <f t="shared" si="3"/>
        <v>1</v>
      </c>
      <c r="K16" s="47">
        <f t="shared" si="4"/>
        <v>0.5952380952</v>
      </c>
      <c r="L16" s="65">
        <f t="shared" si="5"/>
        <v>-0.5625</v>
      </c>
      <c r="M16" s="66">
        <f t="shared" si="6"/>
        <v>0.5</v>
      </c>
      <c r="N16" s="77">
        <f t="shared" si="7"/>
        <v>0.4875</v>
      </c>
      <c r="O16" s="78">
        <f t="shared" si="8"/>
        <v>0.9166666667</v>
      </c>
      <c r="P16" s="79">
        <f t="shared" si="9"/>
        <v>1.1175</v>
      </c>
      <c r="Q16" s="51">
        <v>0.0</v>
      </c>
      <c r="R16" s="51">
        <v>0.0</v>
      </c>
      <c r="S16" s="59">
        <v>0.0</v>
      </c>
      <c r="T16" s="60">
        <v>-1.0</v>
      </c>
      <c r="U16" s="55">
        <f t="shared" si="10"/>
        <v>3.30797619</v>
      </c>
      <c r="V16" s="41"/>
      <c r="W16" s="41"/>
      <c r="X16" s="41"/>
      <c r="Y16" s="41"/>
      <c r="Z16" s="41"/>
      <c r="AA16" s="41"/>
      <c r="AB16" s="41"/>
      <c r="AC16" s="41"/>
    </row>
    <row r="17">
      <c r="A17" s="39" t="s">
        <v>148</v>
      </c>
      <c r="B17" s="39" t="s">
        <v>70</v>
      </c>
      <c r="C17" s="43">
        <v>20.0</v>
      </c>
      <c r="D17" s="43">
        <v>980.0</v>
      </c>
      <c r="E17" s="43">
        <v>33.0</v>
      </c>
      <c r="F17" s="44">
        <f t="shared" si="1"/>
        <v>539</v>
      </c>
      <c r="G17" s="76">
        <v>150.0</v>
      </c>
      <c r="H17" s="76">
        <v>22.0</v>
      </c>
      <c r="I17" s="45">
        <f t="shared" si="2"/>
        <v>4.305952381</v>
      </c>
      <c r="J17" s="46">
        <f t="shared" si="3"/>
        <v>1</v>
      </c>
      <c r="K17" s="47">
        <f t="shared" si="4"/>
        <v>1.06547619</v>
      </c>
      <c r="L17" s="61">
        <f t="shared" si="5"/>
        <v>0.0625</v>
      </c>
      <c r="M17" s="66">
        <f t="shared" si="6"/>
        <v>0</v>
      </c>
      <c r="N17" s="77">
        <f t="shared" si="7"/>
        <v>0</v>
      </c>
      <c r="O17" s="78">
        <f t="shared" si="8"/>
        <v>0.75</v>
      </c>
      <c r="P17" s="79">
        <f t="shared" si="9"/>
        <v>0.675</v>
      </c>
      <c r="Q17" s="51">
        <v>0.0</v>
      </c>
      <c r="R17" s="52">
        <v>0.0</v>
      </c>
      <c r="S17" s="59">
        <v>0.0</v>
      </c>
      <c r="T17" s="60">
        <v>-1.0</v>
      </c>
      <c r="U17" s="55">
        <f t="shared" si="10"/>
        <v>3.305952381</v>
      </c>
      <c r="V17" s="41"/>
      <c r="W17" s="41"/>
      <c r="X17" s="41"/>
      <c r="Y17" s="41"/>
      <c r="Z17" s="41"/>
      <c r="AA17" s="41"/>
      <c r="AB17" s="41"/>
      <c r="AC17" s="41"/>
    </row>
    <row r="18">
      <c r="A18" s="39" t="s">
        <v>115</v>
      </c>
      <c r="B18" s="39" t="s">
        <v>135</v>
      </c>
      <c r="C18" s="43">
        <v>25.0</v>
      </c>
      <c r="D18" s="43">
        <v>780.0</v>
      </c>
      <c r="E18" s="43">
        <v>36.0</v>
      </c>
      <c r="F18" s="44">
        <f t="shared" si="1"/>
        <v>468</v>
      </c>
      <c r="G18" s="76">
        <v>114.0</v>
      </c>
      <c r="H18" s="76">
        <v>21.0</v>
      </c>
      <c r="I18" s="45">
        <f t="shared" si="2"/>
        <v>4.168214286</v>
      </c>
      <c r="J18" s="46">
        <f t="shared" si="3"/>
        <v>0.4</v>
      </c>
      <c r="K18" s="47">
        <f t="shared" si="4"/>
        <v>0.6428571429</v>
      </c>
      <c r="L18" s="56">
        <f t="shared" si="5"/>
        <v>0.25</v>
      </c>
      <c r="M18" s="49">
        <f t="shared" si="6"/>
        <v>0.5</v>
      </c>
      <c r="N18" s="77">
        <f t="shared" si="7"/>
        <v>0.45</v>
      </c>
      <c r="O18" s="78">
        <f t="shared" si="8"/>
        <v>0.7916666667</v>
      </c>
      <c r="P18" s="79">
        <f t="shared" si="9"/>
        <v>0.9825</v>
      </c>
      <c r="Q18" s="57">
        <v>1.0</v>
      </c>
      <c r="R18" s="52">
        <v>0.0</v>
      </c>
      <c r="S18" s="59">
        <v>0.0</v>
      </c>
      <c r="T18" s="54">
        <v>0.0</v>
      </c>
      <c r="U18" s="55">
        <f t="shared" si="10"/>
        <v>3.368214286</v>
      </c>
      <c r="V18" s="41"/>
      <c r="W18" s="41"/>
      <c r="X18" s="41"/>
      <c r="Y18" s="41"/>
      <c r="Z18" s="41"/>
      <c r="AA18" s="41"/>
      <c r="AB18" s="41"/>
      <c r="AC18" s="41"/>
    </row>
    <row r="19">
      <c r="A19" s="39" t="s">
        <v>131</v>
      </c>
      <c r="B19" s="39" t="s">
        <v>132</v>
      </c>
      <c r="C19" s="43">
        <v>30.0</v>
      </c>
      <c r="D19" s="43">
        <v>800.0</v>
      </c>
      <c r="E19" s="43">
        <v>30.0</v>
      </c>
      <c r="F19" s="44">
        <f t="shared" si="1"/>
        <v>400</v>
      </c>
      <c r="G19" s="76">
        <v>114.0</v>
      </c>
      <c r="H19" s="76">
        <v>23.0</v>
      </c>
      <c r="I19" s="45">
        <f t="shared" si="2"/>
        <v>4.133690476</v>
      </c>
      <c r="J19" s="46">
        <f t="shared" si="3"/>
        <v>0.5</v>
      </c>
      <c r="K19" s="47">
        <f t="shared" si="4"/>
        <v>0.2380952381</v>
      </c>
      <c r="L19" s="67">
        <f t="shared" si="5"/>
        <v>-0.125</v>
      </c>
      <c r="M19" s="46">
        <f t="shared" si="6"/>
        <v>1</v>
      </c>
      <c r="N19" s="77">
        <f t="shared" si="7"/>
        <v>0.45</v>
      </c>
      <c r="O19" s="78">
        <f t="shared" si="8"/>
        <v>0.7083333333</v>
      </c>
      <c r="P19" s="79">
        <f t="shared" si="9"/>
        <v>0.9075</v>
      </c>
      <c r="Q19" s="52">
        <v>0.0</v>
      </c>
      <c r="R19" s="58">
        <v>1.0</v>
      </c>
      <c r="S19" s="59">
        <v>0.0</v>
      </c>
      <c r="T19" s="60">
        <v>-1.0</v>
      </c>
      <c r="U19" s="55">
        <f t="shared" si="10"/>
        <v>3.133690476</v>
      </c>
      <c r="V19" s="41"/>
      <c r="W19" s="41"/>
      <c r="X19" s="41"/>
      <c r="Y19" s="41"/>
      <c r="Z19" s="41"/>
      <c r="AA19" s="41"/>
      <c r="AB19" s="41"/>
      <c r="AC19" s="41"/>
    </row>
    <row r="20">
      <c r="A20" s="39" t="s">
        <v>118</v>
      </c>
      <c r="B20" s="39" t="s">
        <v>119</v>
      </c>
      <c r="C20" s="43">
        <v>30.0</v>
      </c>
      <c r="D20" s="43">
        <v>800.0</v>
      </c>
      <c r="E20" s="43">
        <v>27.0</v>
      </c>
      <c r="F20" s="44">
        <f t="shared" si="1"/>
        <v>360</v>
      </c>
      <c r="G20" s="20">
        <v>86.0</v>
      </c>
      <c r="H20" s="20">
        <v>31.0</v>
      </c>
      <c r="I20" s="45">
        <f t="shared" si="2"/>
        <v>4.0675</v>
      </c>
      <c r="J20" s="46">
        <f t="shared" si="3"/>
        <v>0.5</v>
      </c>
      <c r="K20" s="47">
        <f t="shared" si="4"/>
        <v>0</v>
      </c>
      <c r="L20" s="62">
        <f t="shared" si="5"/>
        <v>-0.3125</v>
      </c>
      <c r="M20" s="49">
        <f t="shared" si="6"/>
        <v>1</v>
      </c>
      <c r="N20" s="77">
        <f t="shared" si="7"/>
        <v>0.8</v>
      </c>
      <c r="O20" s="78">
        <f t="shared" si="8"/>
        <v>0.375</v>
      </c>
      <c r="P20" s="79">
        <f t="shared" si="9"/>
        <v>0.8175</v>
      </c>
      <c r="Q20" s="52">
        <v>0.0</v>
      </c>
      <c r="R20" s="52">
        <v>1.5</v>
      </c>
      <c r="S20" s="59">
        <v>0.0</v>
      </c>
      <c r="T20" s="60">
        <v>-1.0</v>
      </c>
      <c r="U20" s="55">
        <f t="shared" si="10"/>
        <v>3.0675</v>
      </c>
      <c r="V20" s="41"/>
      <c r="W20" s="41"/>
      <c r="X20" s="41"/>
      <c r="Y20" s="41"/>
      <c r="Z20" s="41"/>
      <c r="AA20" s="41"/>
      <c r="AB20" s="41"/>
      <c r="AC20" s="41"/>
    </row>
    <row r="21">
      <c r="A21" s="39" t="s">
        <v>159</v>
      </c>
      <c r="B21" s="39" t="s">
        <v>160</v>
      </c>
      <c r="C21" s="43">
        <v>22.0</v>
      </c>
      <c r="D21" s="43">
        <v>720.0</v>
      </c>
      <c r="E21" s="43">
        <v>44.0</v>
      </c>
      <c r="F21" s="44">
        <f t="shared" si="1"/>
        <v>528</v>
      </c>
      <c r="G21" s="76">
        <v>117.0</v>
      </c>
      <c r="H21" s="76">
        <v>24.0</v>
      </c>
      <c r="I21" s="45">
        <f t="shared" si="2"/>
        <v>3.9975</v>
      </c>
      <c r="J21" s="46">
        <f t="shared" si="3"/>
        <v>0.1</v>
      </c>
      <c r="K21" s="47">
        <f t="shared" si="4"/>
        <v>1</v>
      </c>
      <c r="L21" s="65">
        <f t="shared" si="5"/>
        <v>0.75</v>
      </c>
      <c r="M21" s="66">
        <f t="shared" si="6"/>
        <v>0.2</v>
      </c>
      <c r="N21" s="77">
        <f t="shared" si="7"/>
        <v>0.4125</v>
      </c>
      <c r="O21" s="78">
        <f t="shared" si="8"/>
        <v>0.6666666667</v>
      </c>
      <c r="P21" s="79">
        <f t="shared" si="9"/>
        <v>0.8475</v>
      </c>
      <c r="Q21" s="52">
        <v>1.0</v>
      </c>
      <c r="R21" s="52">
        <v>0.0</v>
      </c>
      <c r="S21" s="59">
        <v>0.0</v>
      </c>
      <c r="T21" s="60">
        <v>-1.0</v>
      </c>
      <c r="U21" s="55">
        <f t="shared" si="10"/>
        <v>2.1975</v>
      </c>
      <c r="V21" s="41"/>
      <c r="W21" s="41"/>
      <c r="X21" s="41"/>
      <c r="Y21" s="41"/>
      <c r="Z21" s="41"/>
      <c r="AA21" s="41"/>
      <c r="AB21" s="41"/>
      <c r="AC21" s="41"/>
    </row>
    <row r="22">
      <c r="A22" s="39" t="s">
        <v>146</v>
      </c>
      <c r="B22" s="39" t="s">
        <v>161</v>
      </c>
      <c r="C22" s="43">
        <v>40.0</v>
      </c>
      <c r="D22" s="43">
        <v>1080.0</v>
      </c>
      <c r="E22" s="43">
        <v>23.0</v>
      </c>
      <c r="F22" s="44">
        <f t="shared" si="1"/>
        <v>414</v>
      </c>
      <c r="G22" s="76">
        <v>140.0</v>
      </c>
      <c r="H22" s="76">
        <v>45.0</v>
      </c>
      <c r="I22" s="45">
        <f t="shared" si="2"/>
        <v>3.930357143</v>
      </c>
      <c r="J22" s="46">
        <f t="shared" si="3"/>
        <v>1</v>
      </c>
      <c r="K22" s="47">
        <f t="shared" si="4"/>
        <v>0.3214285714</v>
      </c>
      <c r="L22" s="63">
        <f t="shared" si="5"/>
        <v>-0.5625</v>
      </c>
      <c r="M22" s="49">
        <f t="shared" si="6"/>
        <v>1.1</v>
      </c>
      <c r="N22" s="77">
        <f t="shared" si="7"/>
        <v>0.125</v>
      </c>
      <c r="O22" s="78">
        <f t="shared" si="8"/>
        <v>-0.2083333333</v>
      </c>
      <c r="P22" s="79">
        <f t="shared" si="9"/>
        <v>-0.1125</v>
      </c>
      <c r="Q22" s="57">
        <v>1.0</v>
      </c>
      <c r="R22" s="52">
        <v>0.0</v>
      </c>
      <c r="S22" s="59">
        <v>0.0</v>
      </c>
      <c r="T22" s="60">
        <v>-1.0</v>
      </c>
      <c r="U22" s="55">
        <f t="shared" si="10"/>
        <v>2.130357143</v>
      </c>
      <c r="V22" s="41"/>
      <c r="W22" s="41"/>
      <c r="X22" s="41"/>
      <c r="Y22" s="41"/>
      <c r="Z22" s="41"/>
      <c r="AA22" s="41"/>
      <c r="AB22" s="41"/>
      <c r="AC22" s="41"/>
    </row>
    <row r="23">
      <c r="A23" s="39" t="s">
        <v>117</v>
      </c>
      <c r="B23" s="39" t="s">
        <v>48</v>
      </c>
      <c r="C23" s="43">
        <v>30.0</v>
      </c>
      <c r="D23" s="43">
        <v>720.0</v>
      </c>
      <c r="E23" s="43">
        <v>42.0</v>
      </c>
      <c r="F23" s="44">
        <f t="shared" si="1"/>
        <v>504</v>
      </c>
      <c r="G23" s="76">
        <v>118.0</v>
      </c>
      <c r="H23" s="76">
        <v>18.0</v>
      </c>
      <c r="I23" s="45">
        <f t="shared" si="2"/>
        <v>3.929285714</v>
      </c>
      <c r="J23" s="46">
        <f t="shared" si="3"/>
        <v>0.1</v>
      </c>
      <c r="K23" s="47">
        <f t="shared" si="4"/>
        <v>0.8571428571</v>
      </c>
      <c r="L23" s="62">
        <f t="shared" si="5"/>
        <v>0.625</v>
      </c>
      <c r="M23" s="65">
        <f t="shared" si="6"/>
        <v>1</v>
      </c>
      <c r="N23" s="77">
        <f t="shared" si="7"/>
        <v>0.4</v>
      </c>
      <c r="O23" s="78">
        <f t="shared" si="8"/>
        <v>0.9166666667</v>
      </c>
      <c r="P23" s="79">
        <f t="shared" si="9"/>
        <v>1.065</v>
      </c>
      <c r="Q23" s="51">
        <v>0.0</v>
      </c>
      <c r="R23" s="52">
        <v>0.0</v>
      </c>
      <c r="S23" s="59">
        <v>0.0</v>
      </c>
      <c r="T23" s="54">
        <v>0.0</v>
      </c>
      <c r="U23" s="55">
        <f t="shared" si="10"/>
        <v>3.929285714</v>
      </c>
      <c r="V23" s="41"/>
      <c r="W23" s="41"/>
      <c r="X23" s="41"/>
      <c r="Y23" s="41"/>
      <c r="Z23" s="41"/>
      <c r="AA23" s="41"/>
      <c r="AB23" s="41"/>
      <c r="AC23" s="41"/>
    </row>
    <row r="24">
      <c r="A24" s="39" t="s">
        <v>112</v>
      </c>
      <c r="B24" s="39" t="s">
        <v>102</v>
      </c>
      <c r="C24" s="43">
        <v>30.0</v>
      </c>
      <c r="D24" s="43">
        <v>830.0</v>
      </c>
      <c r="E24" s="43">
        <v>26.0</v>
      </c>
      <c r="F24" s="44">
        <f t="shared" si="1"/>
        <v>359.6666667</v>
      </c>
      <c r="G24" s="76">
        <v>87.0</v>
      </c>
      <c r="H24" s="76">
        <v>24.0</v>
      </c>
      <c r="I24" s="45">
        <f t="shared" si="2"/>
        <v>3.843531746</v>
      </c>
      <c r="J24" s="46">
        <f t="shared" si="3"/>
        <v>0.65</v>
      </c>
      <c r="K24" s="47">
        <f t="shared" si="4"/>
        <v>-0.001984126984</v>
      </c>
      <c r="L24" s="48">
        <f t="shared" si="5"/>
        <v>-0.375</v>
      </c>
      <c r="M24" s="49">
        <f t="shared" si="6"/>
        <v>1</v>
      </c>
      <c r="N24" s="77">
        <f t="shared" si="7"/>
        <v>0.7875</v>
      </c>
      <c r="O24" s="78">
        <f t="shared" si="8"/>
        <v>0.6666666667</v>
      </c>
      <c r="P24" s="79">
        <f t="shared" si="9"/>
        <v>1.0725</v>
      </c>
      <c r="Q24" s="58">
        <v>1.0</v>
      </c>
      <c r="R24" s="51">
        <v>0.0</v>
      </c>
      <c r="S24" s="59">
        <v>0.0</v>
      </c>
      <c r="T24" s="60">
        <v>-1.0</v>
      </c>
      <c r="U24" s="55">
        <f t="shared" si="10"/>
        <v>2.043531746</v>
      </c>
      <c r="V24" s="41"/>
      <c r="W24" s="41"/>
      <c r="X24" s="41"/>
      <c r="Y24" s="41"/>
      <c r="Z24" s="41"/>
      <c r="AA24" s="41"/>
      <c r="AB24" s="41"/>
      <c r="AC24" s="41"/>
    </row>
    <row r="25">
      <c r="A25" s="39" t="s">
        <v>124</v>
      </c>
      <c r="B25" s="39" t="s">
        <v>119</v>
      </c>
      <c r="C25" s="43">
        <v>30.0</v>
      </c>
      <c r="D25" s="43">
        <v>800.0</v>
      </c>
      <c r="E25" s="43">
        <v>27.0</v>
      </c>
      <c r="F25" s="44">
        <f t="shared" si="1"/>
        <v>360</v>
      </c>
      <c r="G25" s="76">
        <v>86.0</v>
      </c>
      <c r="H25" s="20">
        <v>31.0</v>
      </c>
      <c r="I25" s="45">
        <f t="shared" si="2"/>
        <v>3.5675</v>
      </c>
      <c r="J25" s="46">
        <f t="shared" si="3"/>
        <v>0.5</v>
      </c>
      <c r="K25" s="47">
        <f t="shared" si="4"/>
        <v>0</v>
      </c>
      <c r="L25" s="65">
        <f t="shared" si="5"/>
        <v>-0.3125</v>
      </c>
      <c r="M25" s="49">
        <f t="shared" si="6"/>
        <v>1</v>
      </c>
      <c r="N25" s="77">
        <f t="shared" si="7"/>
        <v>0.8</v>
      </c>
      <c r="O25" s="78">
        <f t="shared" si="8"/>
        <v>0.375</v>
      </c>
      <c r="P25" s="79">
        <f t="shared" si="9"/>
        <v>0.8175</v>
      </c>
      <c r="Q25" s="51">
        <v>0.0</v>
      </c>
      <c r="R25" s="58">
        <v>1.0</v>
      </c>
      <c r="S25" s="59">
        <v>0.0</v>
      </c>
      <c r="T25" s="60">
        <v>-1.0</v>
      </c>
      <c r="U25" s="55">
        <f t="shared" si="10"/>
        <v>2.5675</v>
      </c>
      <c r="V25" s="41"/>
      <c r="W25" s="41"/>
      <c r="X25" s="41"/>
      <c r="Y25" s="41"/>
      <c r="Z25" s="41"/>
      <c r="AA25" s="41"/>
      <c r="AB25" s="41"/>
      <c r="AC25" s="41"/>
    </row>
    <row r="26">
      <c r="A26" s="39" t="s">
        <v>137</v>
      </c>
      <c r="B26" s="39" t="s">
        <v>57</v>
      </c>
      <c r="C26" s="43">
        <v>30.0</v>
      </c>
      <c r="D26" s="43">
        <v>700.0</v>
      </c>
      <c r="E26" s="43">
        <v>42.0</v>
      </c>
      <c r="F26" s="44">
        <f t="shared" si="1"/>
        <v>490</v>
      </c>
      <c r="G26" s="76">
        <v>106.0</v>
      </c>
      <c r="H26" s="76">
        <v>24.0</v>
      </c>
      <c r="I26" s="45">
        <f t="shared" si="2"/>
        <v>3.477619048</v>
      </c>
      <c r="J26" s="46">
        <f t="shared" si="3"/>
        <v>0</v>
      </c>
      <c r="K26" s="47">
        <f t="shared" si="4"/>
        <v>0.7738095238</v>
      </c>
      <c r="L26" s="65">
        <f t="shared" si="5"/>
        <v>0.625</v>
      </c>
      <c r="M26" s="66">
        <f t="shared" si="6"/>
        <v>1</v>
      </c>
      <c r="N26" s="77">
        <f t="shared" si="7"/>
        <v>0.55</v>
      </c>
      <c r="O26" s="78">
        <f t="shared" si="8"/>
        <v>0.6666666667</v>
      </c>
      <c r="P26" s="79">
        <f t="shared" si="9"/>
        <v>0.93</v>
      </c>
      <c r="Q26" s="52">
        <v>0.0</v>
      </c>
      <c r="R26" s="52">
        <v>0.0</v>
      </c>
      <c r="S26" s="59">
        <v>0.0</v>
      </c>
      <c r="T26" s="54">
        <v>0.0</v>
      </c>
      <c r="U26" s="55">
        <f t="shared" si="10"/>
        <v>3.477619048</v>
      </c>
      <c r="V26" s="41"/>
      <c r="W26" s="41"/>
      <c r="X26" s="41"/>
      <c r="Y26" s="41"/>
      <c r="Z26" s="41"/>
      <c r="AA26" s="41"/>
      <c r="AB26" s="41"/>
      <c r="AC26" s="41"/>
    </row>
    <row r="27">
      <c r="A27" s="39" t="s">
        <v>162</v>
      </c>
      <c r="B27" s="39" t="s">
        <v>111</v>
      </c>
      <c r="C27" s="43">
        <v>30.0</v>
      </c>
      <c r="D27" s="43">
        <v>750.0</v>
      </c>
      <c r="E27" s="43">
        <v>34.0</v>
      </c>
      <c r="F27" s="44">
        <f t="shared" si="1"/>
        <v>425</v>
      </c>
      <c r="G27" s="76">
        <v>85.0</v>
      </c>
      <c r="H27" s="76">
        <v>39.0</v>
      </c>
      <c r="I27" s="45">
        <f t="shared" si="2"/>
        <v>3.473809524</v>
      </c>
      <c r="J27" s="46">
        <f t="shared" si="3"/>
        <v>0.25</v>
      </c>
      <c r="K27" s="47">
        <f t="shared" si="4"/>
        <v>0.3869047619</v>
      </c>
      <c r="L27" s="67">
        <f t="shared" si="5"/>
        <v>0.125</v>
      </c>
      <c r="M27" s="46">
        <f t="shared" si="6"/>
        <v>1</v>
      </c>
      <c r="N27" s="77">
        <f t="shared" si="7"/>
        <v>0.8125</v>
      </c>
      <c r="O27" s="78">
        <f t="shared" si="8"/>
        <v>0.04166666667</v>
      </c>
      <c r="P27" s="79">
        <f t="shared" si="9"/>
        <v>0.525</v>
      </c>
      <c r="Q27" s="58">
        <v>1.0</v>
      </c>
      <c r="R27" s="57">
        <v>0.0</v>
      </c>
      <c r="S27" s="57">
        <v>0.0</v>
      </c>
      <c r="T27" s="60">
        <v>-1.0</v>
      </c>
      <c r="U27" s="55">
        <f t="shared" si="10"/>
        <v>1.673809524</v>
      </c>
      <c r="V27" s="41"/>
      <c r="W27" s="41"/>
      <c r="X27" s="41"/>
      <c r="Y27" s="41"/>
      <c r="Z27" s="41"/>
      <c r="AA27" s="41"/>
      <c r="AB27" s="41"/>
      <c r="AC27" s="41"/>
    </row>
    <row r="28">
      <c r="A28" s="39" t="s">
        <v>130</v>
      </c>
      <c r="B28" s="39" t="s">
        <v>157</v>
      </c>
      <c r="C28" s="43">
        <v>15.0</v>
      </c>
      <c r="D28" s="43">
        <v>980.0</v>
      </c>
      <c r="E28" s="43">
        <v>26.0</v>
      </c>
      <c r="F28" s="44">
        <f t="shared" si="1"/>
        <v>424.6666667</v>
      </c>
      <c r="G28" s="76">
        <v>121.0</v>
      </c>
      <c r="H28" s="76">
        <v>22.0</v>
      </c>
      <c r="I28" s="45">
        <f t="shared" si="2"/>
        <v>3.46234127</v>
      </c>
      <c r="J28" s="46">
        <f t="shared" si="3"/>
        <v>1</v>
      </c>
      <c r="K28" s="47">
        <f t="shared" si="4"/>
        <v>0.3849206349</v>
      </c>
      <c r="L28" s="68">
        <f t="shared" si="5"/>
        <v>-0.375</v>
      </c>
      <c r="M28" s="49">
        <f t="shared" si="6"/>
        <v>-0.5</v>
      </c>
      <c r="N28" s="77">
        <f t="shared" si="7"/>
        <v>0.3625</v>
      </c>
      <c r="O28" s="78">
        <f t="shared" si="8"/>
        <v>0.75</v>
      </c>
      <c r="P28" s="79">
        <f t="shared" si="9"/>
        <v>0.8925</v>
      </c>
      <c r="Q28" s="52">
        <v>1.0</v>
      </c>
      <c r="R28" s="52">
        <v>0.0</v>
      </c>
      <c r="S28" s="59">
        <v>0.0</v>
      </c>
      <c r="T28" s="60">
        <v>-1.0</v>
      </c>
      <c r="U28" s="55">
        <f t="shared" si="10"/>
        <v>1.66234127</v>
      </c>
      <c r="V28" s="41"/>
      <c r="W28" s="41"/>
      <c r="X28" s="41"/>
      <c r="Y28" s="41"/>
      <c r="Z28" s="41"/>
      <c r="AA28" s="41"/>
      <c r="AB28" s="41"/>
      <c r="AC28" s="41"/>
    </row>
    <row r="29">
      <c r="A29" s="39" t="s">
        <v>113</v>
      </c>
      <c r="B29" s="39" t="s">
        <v>114</v>
      </c>
      <c r="C29" s="43">
        <v>34.0</v>
      </c>
      <c r="D29" s="43">
        <v>575.0</v>
      </c>
      <c r="E29" s="43">
        <v>45.0</v>
      </c>
      <c r="F29" s="44">
        <f t="shared" si="1"/>
        <v>431.25</v>
      </c>
      <c r="G29" s="76">
        <v>101.0</v>
      </c>
      <c r="H29" s="76">
        <v>18.0</v>
      </c>
      <c r="I29" s="45">
        <f t="shared" si="2"/>
        <v>2.943214286</v>
      </c>
      <c r="J29" s="46">
        <f t="shared" si="3"/>
        <v>-0.625</v>
      </c>
      <c r="K29" s="47">
        <f t="shared" si="4"/>
        <v>0.4241071429</v>
      </c>
      <c r="L29" s="68">
        <f t="shared" si="5"/>
        <v>0.8125</v>
      </c>
      <c r="M29" s="49">
        <f t="shared" si="6"/>
        <v>1.04</v>
      </c>
      <c r="N29" s="77">
        <f t="shared" si="7"/>
        <v>0.6125</v>
      </c>
      <c r="O29" s="78">
        <f t="shared" si="8"/>
        <v>0.9166666667</v>
      </c>
      <c r="P29" s="79">
        <f t="shared" si="9"/>
        <v>1.1925</v>
      </c>
      <c r="Q29" s="58">
        <v>1.0</v>
      </c>
      <c r="R29" s="52">
        <v>0.0</v>
      </c>
      <c r="S29" s="59">
        <v>0.0</v>
      </c>
      <c r="T29" s="60">
        <v>-1.0</v>
      </c>
      <c r="U29" s="55">
        <f t="shared" si="10"/>
        <v>1.143214286</v>
      </c>
      <c r="V29" s="41"/>
      <c r="W29" s="41"/>
      <c r="X29" s="41"/>
      <c r="Y29" s="41"/>
      <c r="Z29" s="41"/>
      <c r="AA29" s="41"/>
      <c r="AB29" s="41"/>
      <c r="AC29" s="41"/>
    </row>
    <row r="30">
      <c r="A30" s="39" t="s">
        <v>128</v>
      </c>
      <c r="B30" s="39" t="s">
        <v>129</v>
      </c>
      <c r="C30" s="43">
        <v>30.0</v>
      </c>
      <c r="D30" s="43">
        <v>720.0</v>
      </c>
      <c r="E30" s="43">
        <v>36.0</v>
      </c>
      <c r="F30" s="44">
        <f t="shared" si="1"/>
        <v>432</v>
      </c>
      <c r="G30" s="76">
        <v>123.0</v>
      </c>
      <c r="H30" s="76">
        <v>43.0</v>
      </c>
      <c r="I30" s="45">
        <f t="shared" si="2"/>
        <v>2.897142857</v>
      </c>
      <c r="J30" s="46">
        <f t="shared" si="3"/>
        <v>0.1</v>
      </c>
      <c r="K30" s="47">
        <f t="shared" si="4"/>
        <v>0.4285714286</v>
      </c>
      <c r="L30" s="73">
        <f t="shared" si="5"/>
        <v>0.25</v>
      </c>
      <c r="M30" s="49">
        <f t="shared" si="6"/>
        <v>1</v>
      </c>
      <c r="N30" s="77">
        <f t="shared" si="7"/>
        <v>0.3375</v>
      </c>
      <c r="O30" s="78">
        <f t="shared" si="8"/>
        <v>-0.125</v>
      </c>
      <c r="P30" s="79">
        <f t="shared" si="9"/>
        <v>0.09</v>
      </c>
      <c r="Q30" s="57">
        <v>1.0</v>
      </c>
      <c r="R30" s="52">
        <v>0.0</v>
      </c>
      <c r="S30" s="59">
        <v>0.0</v>
      </c>
      <c r="T30" s="60">
        <v>-1.0</v>
      </c>
      <c r="U30" s="55">
        <f t="shared" si="10"/>
        <v>1.097142857</v>
      </c>
      <c r="V30" s="41"/>
      <c r="W30" s="41"/>
      <c r="X30" s="41"/>
      <c r="Y30" s="41"/>
      <c r="Z30" s="41"/>
      <c r="AA30" s="41"/>
      <c r="AB30" s="41"/>
      <c r="AC30" s="41"/>
    </row>
    <row r="31">
      <c r="A31" s="39" t="s">
        <v>136</v>
      </c>
      <c r="B31" s="39" t="s">
        <v>119</v>
      </c>
      <c r="C31" s="43">
        <v>30.0</v>
      </c>
      <c r="D31" s="43">
        <v>800.0</v>
      </c>
      <c r="E31" s="43">
        <v>27.0</v>
      </c>
      <c r="F31" s="44">
        <f t="shared" si="1"/>
        <v>360</v>
      </c>
      <c r="G31" s="76">
        <v>86.0</v>
      </c>
      <c r="H31" s="20">
        <v>31.0</v>
      </c>
      <c r="I31" s="45">
        <f t="shared" si="2"/>
        <v>2.5675</v>
      </c>
      <c r="J31" s="46">
        <f t="shared" si="3"/>
        <v>0.5</v>
      </c>
      <c r="K31" s="47">
        <f t="shared" si="4"/>
        <v>0</v>
      </c>
      <c r="L31" s="72">
        <f t="shared" si="5"/>
        <v>-0.3125</v>
      </c>
      <c r="M31" s="64">
        <f t="shared" si="6"/>
        <v>1</v>
      </c>
      <c r="N31" s="77">
        <f t="shared" si="7"/>
        <v>0.8</v>
      </c>
      <c r="O31" s="78">
        <f t="shared" si="8"/>
        <v>0.375</v>
      </c>
      <c r="P31" s="79">
        <f t="shared" si="9"/>
        <v>0.8175</v>
      </c>
      <c r="Q31" s="52">
        <v>0.0</v>
      </c>
      <c r="R31" s="52">
        <v>0.0</v>
      </c>
      <c r="S31" s="59">
        <v>0.0</v>
      </c>
      <c r="T31" s="60">
        <v>-1.0</v>
      </c>
      <c r="U31" s="55">
        <f t="shared" si="10"/>
        <v>1.5675</v>
      </c>
      <c r="V31" s="41"/>
      <c r="W31" s="41"/>
      <c r="X31" s="41"/>
      <c r="Y31" s="41"/>
      <c r="Z31" s="41"/>
      <c r="AA31" s="41"/>
      <c r="AB31" s="41"/>
      <c r="AC31" s="41"/>
    </row>
    <row r="32">
      <c r="A32" s="39" t="s">
        <v>138</v>
      </c>
      <c r="B32" s="39" t="s">
        <v>163</v>
      </c>
      <c r="C32" s="43">
        <v>25.0</v>
      </c>
      <c r="D32" s="43">
        <v>600.0</v>
      </c>
      <c r="E32" s="43">
        <v>38.0</v>
      </c>
      <c r="F32" s="44">
        <f t="shared" si="1"/>
        <v>380</v>
      </c>
      <c r="G32" s="76">
        <v>70.0</v>
      </c>
      <c r="H32" s="76">
        <v>40.0</v>
      </c>
      <c r="I32" s="45">
        <f t="shared" si="2"/>
        <v>2.388095238</v>
      </c>
      <c r="J32" s="46">
        <f t="shared" si="3"/>
        <v>-0.5</v>
      </c>
      <c r="K32" s="47">
        <f t="shared" si="4"/>
        <v>0.119047619</v>
      </c>
      <c r="L32" s="73">
        <f t="shared" si="5"/>
        <v>0.375</v>
      </c>
      <c r="M32" s="46">
        <f t="shared" si="6"/>
        <v>0.5</v>
      </c>
      <c r="N32" s="77">
        <f t="shared" si="7"/>
        <v>1</v>
      </c>
      <c r="O32" s="78">
        <f t="shared" si="8"/>
        <v>0</v>
      </c>
      <c r="P32" s="79">
        <f t="shared" si="9"/>
        <v>0.6</v>
      </c>
      <c r="Q32" s="58">
        <v>1.0</v>
      </c>
      <c r="R32" s="58">
        <v>1.0</v>
      </c>
      <c r="S32" s="59">
        <v>0.0</v>
      </c>
      <c r="T32" s="60">
        <v>-1.0</v>
      </c>
      <c r="U32" s="55">
        <f t="shared" si="10"/>
        <v>0.5880952381</v>
      </c>
      <c r="V32" s="41"/>
      <c r="W32" s="41"/>
      <c r="X32" s="41"/>
      <c r="Y32" s="41"/>
      <c r="Z32" s="41"/>
      <c r="AA32" s="41"/>
      <c r="AB32" s="41"/>
      <c r="AC32" s="41"/>
    </row>
    <row r="33">
      <c r="A33" s="39" t="s">
        <v>142</v>
      </c>
      <c r="B33" s="20" t="s">
        <v>164</v>
      </c>
      <c r="C33" s="43">
        <v>25.0</v>
      </c>
      <c r="D33" s="43">
        <v>740.0</v>
      </c>
      <c r="E33" s="43">
        <v>38.0</v>
      </c>
      <c r="F33" s="44">
        <f t="shared" si="1"/>
        <v>468.6666667</v>
      </c>
      <c r="G33" s="76">
        <v>170.0</v>
      </c>
      <c r="H33" s="76">
        <v>42.0</v>
      </c>
      <c r="I33" s="45">
        <f t="shared" si="2"/>
        <v>1.868650794</v>
      </c>
      <c r="J33" s="46">
        <f t="shared" si="3"/>
        <v>0.2</v>
      </c>
      <c r="K33" s="47">
        <f t="shared" si="4"/>
        <v>0.6468253968</v>
      </c>
      <c r="L33" s="67">
        <f t="shared" si="5"/>
        <v>0.375</v>
      </c>
      <c r="M33" s="64">
        <f t="shared" si="6"/>
        <v>0.5</v>
      </c>
      <c r="N33" s="77">
        <f t="shared" si="7"/>
        <v>-0.25</v>
      </c>
      <c r="O33" s="78">
        <f t="shared" si="8"/>
        <v>-0.08333333333</v>
      </c>
      <c r="P33" s="79">
        <f t="shared" si="9"/>
        <v>-0.225</v>
      </c>
      <c r="Q33" s="51">
        <v>0.0</v>
      </c>
      <c r="R33" s="52">
        <v>0.0</v>
      </c>
      <c r="S33" s="59">
        <v>0.0</v>
      </c>
      <c r="T33" s="54">
        <v>0.0</v>
      </c>
      <c r="U33" s="55">
        <f t="shared" si="10"/>
        <v>1.868650794</v>
      </c>
      <c r="V33" s="41"/>
      <c r="W33" s="41"/>
      <c r="X33" s="41"/>
      <c r="Y33" s="41"/>
      <c r="Z33" s="41"/>
      <c r="AA33" s="41"/>
      <c r="AB33" s="41"/>
      <c r="AC33" s="41"/>
    </row>
    <row r="34">
      <c r="A34" s="39" t="s">
        <v>162</v>
      </c>
      <c r="B34" s="39" t="s">
        <v>165</v>
      </c>
      <c r="C34" s="43">
        <v>70.0</v>
      </c>
      <c r="D34" s="43">
        <v>550.0</v>
      </c>
      <c r="E34" s="43">
        <v>49.0</v>
      </c>
      <c r="F34" s="44">
        <f t="shared" si="1"/>
        <v>449.1666667</v>
      </c>
      <c r="G34" s="76">
        <v>140.0</v>
      </c>
      <c r="H34" s="76">
        <v>28.0</v>
      </c>
      <c r="I34" s="45">
        <f t="shared" si="2"/>
        <v>1.761507937</v>
      </c>
      <c r="J34" s="46">
        <f t="shared" si="3"/>
        <v>-0.75</v>
      </c>
      <c r="K34" s="47">
        <f t="shared" si="4"/>
        <v>0.5307539683</v>
      </c>
      <c r="L34" s="48">
        <f t="shared" si="5"/>
        <v>1.0625</v>
      </c>
      <c r="M34" s="49">
        <f t="shared" si="6"/>
        <v>1.4</v>
      </c>
      <c r="N34" s="77">
        <f t="shared" si="7"/>
        <v>0.125</v>
      </c>
      <c r="O34" s="78">
        <f t="shared" si="8"/>
        <v>0.5</v>
      </c>
      <c r="P34" s="79">
        <f t="shared" si="9"/>
        <v>0.525</v>
      </c>
      <c r="Q34" s="52">
        <v>0.0</v>
      </c>
      <c r="R34" s="52">
        <v>0.0</v>
      </c>
      <c r="S34" s="53">
        <v>1.0</v>
      </c>
      <c r="T34" s="54">
        <v>0.0</v>
      </c>
      <c r="U34" s="55">
        <f t="shared" si="10"/>
        <v>1.761507937</v>
      </c>
      <c r="V34" s="41"/>
      <c r="W34" s="41"/>
      <c r="X34" s="41"/>
      <c r="Y34" s="41"/>
      <c r="Z34" s="41"/>
      <c r="AA34" s="41"/>
      <c r="AB34" s="41"/>
      <c r="AC34" s="41"/>
    </row>
    <row r="35">
      <c r="A35" s="39" t="s">
        <v>140</v>
      </c>
      <c r="B35" s="39" t="s">
        <v>163</v>
      </c>
      <c r="C35" s="43">
        <v>25.0</v>
      </c>
      <c r="D35" s="43">
        <v>600.0</v>
      </c>
      <c r="E35" s="43">
        <v>38.0</v>
      </c>
      <c r="F35" s="44">
        <f t="shared" si="1"/>
        <v>380</v>
      </c>
      <c r="G35" s="76">
        <v>70.0</v>
      </c>
      <c r="H35" s="76">
        <v>40.0</v>
      </c>
      <c r="I35" s="45">
        <f t="shared" si="2"/>
        <v>1.388095238</v>
      </c>
      <c r="J35" s="46">
        <f t="shared" si="3"/>
        <v>-0.5</v>
      </c>
      <c r="K35" s="47">
        <f t="shared" si="4"/>
        <v>0.119047619</v>
      </c>
      <c r="L35" s="66">
        <f t="shared" si="5"/>
        <v>0.375</v>
      </c>
      <c r="M35" s="49">
        <f t="shared" si="6"/>
        <v>0.5</v>
      </c>
      <c r="N35" s="77">
        <f t="shared" si="7"/>
        <v>1</v>
      </c>
      <c r="O35" s="78">
        <f t="shared" si="8"/>
        <v>0</v>
      </c>
      <c r="P35" s="79">
        <f t="shared" si="9"/>
        <v>0.6</v>
      </c>
      <c r="Q35" s="57">
        <v>1.0</v>
      </c>
      <c r="R35" s="52">
        <v>0.0</v>
      </c>
      <c r="S35" s="59">
        <v>0.0</v>
      </c>
      <c r="T35" s="60">
        <v>-1.0</v>
      </c>
      <c r="U35" s="55">
        <f t="shared" si="10"/>
        <v>-0.4119047619</v>
      </c>
      <c r="V35" s="41"/>
      <c r="W35" s="41"/>
      <c r="X35" s="41"/>
      <c r="Y35" s="41"/>
      <c r="Z35" s="41"/>
      <c r="AA35" s="41"/>
      <c r="AB35" s="41"/>
      <c r="AC35" s="41"/>
    </row>
    <row r="36">
      <c r="A36" s="39" t="s">
        <v>144</v>
      </c>
      <c r="B36" s="39" t="s">
        <v>145</v>
      </c>
      <c r="C36" s="43">
        <v>30.0</v>
      </c>
      <c r="D36" s="43">
        <v>550.0</v>
      </c>
      <c r="E36" s="43">
        <v>40.0</v>
      </c>
      <c r="F36" s="44">
        <f t="shared" si="1"/>
        <v>366.6666667</v>
      </c>
      <c r="G36" s="76">
        <v>89.0</v>
      </c>
      <c r="H36" s="76">
        <v>25.0</v>
      </c>
      <c r="I36" s="45">
        <f t="shared" si="2"/>
        <v>0.9743650794</v>
      </c>
      <c r="J36" s="46">
        <f t="shared" si="3"/>
        <v>-0.75</v>
      </c>
      <c r="K36" s="47">
        <f t="shared" si="4"/>
        <v>0.03968253968</v>
      </c>
      <c r="L36" s="62">
        <f t="shared" si="5"/>
        <v>0.5</v>
      </c>
      <c r="M36" s="65">
        <f t="shared" si="6"/>
        <v>1</v>
      </c>
      <c r="N36" s="77">
        <f t="shared" si="7"/>
        <v>0.7625</v>
      </c>
      <c r="O36" s="78">
        <f t="shared" si="8"/>
        <v>0.625</v>
      </c>
      <c r="P36" s="79">
        <f t="shared" si="9"/>
        <v>1.02</v>
      </c>
      <c r="Q36" s="51">
        <v>0.0</v>
      </c>
      <c r="R36" s="52">
        <v>0.0</v>
      </c>
      <c r="S36" s="59">
        <v>0.0</v>
      </c>
      <c r="T36" s="60">
        <v>-1.0</v>
      </c>
      <c r="U36" s="55">
        <f t="shared" si="10"/>
        <v>-0.02563492063</v>
      </c>
      <c r="V36" s="41"/>
      <c r="W36" s="41"/>
      <c r="X36" s="41"/>
      <c r="Y36" s="41"/>
      <c r="Z36" s="41"/>
      <c r="AA36" s="41"/>
      <c r="AB36" s="41"/>
      <c r="AC36" s="41"/>
    </row>
    <row r="37">
      <c r="A37" s="40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74"/>
      <c r="O37" s="74"/>
      <c r="P37" s="74"/>
      <c r="Q37" s="36"/>
      <c r="R37" s="36"/>
      <c r="S37" s="36"/>
      <c r="T37" s="36"/>
      <c r="U37" s="36"/>
      <c r="V37" s="41"/>
      <c r="W37" s="41"/>
      <c r="X37" s="41"/>
      <c r="Y37" s="41"/>
      <c r="Z37" s="41"/>
      <c r="AA37" s="41"/>
      <c r="AB37" s="41"/>
      <c r="AC37" s="41"/>
    </row>
    <row r="38">
      <c r="A38" s="40"/>
      <c r="B38" s="36"/>
      <c r="C38" s="17" t="s">
        <v>73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41"/>
      <c r="W38" s="41"/>
      <c r="X38" s="41"/>
      <c r="Y38" s="41"/>
      <c r="Z38" s="41"/>
      <c r="AA38" s="41"/>
      <c r="AB38" s="41"/>
      <c r="AC38" s="41"/>
    </row>
    <row r="39">
      <c r="B39" s="75"/>
      <c r="C39" s="17" t="s">
        <v>74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41"/>
      <c r="W39" s="41"/>
      <c r="X39" s="41"/>
      <c r="Y39" s="41"/>
      <c r="Z39" s="41"/>
      <c r="AA39" s="41"/>
      <c r="AB39" s="41"/>
      <c r="AC39" s="41"/>
    </row>
    <row r="40">
      <c r="A40" s="41"/>
      <c r="B40" s="41"/>
      <c r="C40" s="17" t="s">
        <v>75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</row>
    <row r="41">
      <c r="A41" s="20"/>
      <c r="B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</row>
    <row r="42">
      <c r="A42" s="20"/>
      <c r="B42" s="41"/>
      <c r="C42" s="18" t="s">
        <v>166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</row>
    <row r="43">
      <c r="A43" s="20"/>
      <c r="B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</row>
    <row r="44">
      <c r="A44" s="20"/>
      <c r="B44" s="41"/>
      <c r="C44" s="17" t="s">
        <v>77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</row>
    <row r="45">
      <c r="A45" s="20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</row>
    <row r="46">
      <c r="A46" s="20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</row>
    <row r="1002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</row>
    <row r="100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</row>
    <row r="1004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</row>
  </sheetData>
  <conditionalFormatting sqref="T4:T36">
    <cfRule type="cellIs" dxfId="5" priority="1" operator="equal">
      <formula>0</formula>
    </cfRule>
  </conditionalFormatting>
  <conditionalFormatting sqref="R4:R36">
    <cfRule type="cellIs" dxfId="5" priority="2" operator="equal">
      <formula>1</formula>
    </cfRule>
  </conditionalFormatting>
  <conditionalFormatting sqref="Q4:Q36">
    <cfRule type="cellIs" dxfId="5" priority="3" operator="equal">
      <formula>1</formula>
    </cfRule>
  </conditionalFormatting>
  <conditionalFormatting sqref="Q4:R36">
    <cfRule type="cellIs" dxfId="2" priority="4" operator="equal">
      <formula>0</formula>
    </cfRule>
  </conditionalFormatting>
  <conditionalFormatting sqref="U4:U37">
    <cfRule type="colorScale" priority="5">
      <colorScale>
        <cfvo type="min"/>
        <cfvo type="max"/>
        <color rgb="FFFFC7CE"/>
        <color rgb="FFC5FF9A"/>
      </colorScale>
    </cfRule>
  </conditionalFormatting>
  <conditionalFormatting sqref="I4:I36">
    <cfRule type="colorScale" priority="6">
      <colorScale>
        <cfvo type="min"/>
        <cfvo type="max"/>
        <color rgb="FFFFC7CE"/>
        <color rgb="FFC5FF9A"/>
      </colorScale>
    </cfRule>
  </conditionalFormatting>
  <conditionalFormatting sqref="S4:S36">
    <cfRule type="cellIs" dxfId="2" priority="7" operator="greaterThan">
      <formula>0</formula>
    </cfRule>
  </conditionalFormatting>
  <conditionalFormatting sqref="S4:S36">
    <cfRule type="cellIs" dxfId="5" priority="8" operator="equal">
      <formula>0</formula>
    </cfRule>
  </conditionalFormatting>
  <conditionalFormatting sqref="J4:J37">
    <cfRule type="colorScale" priority="9">
      <colorScale>
        <cfvo type="min"/>
        <cfvo type="max"/>
        <color rgb="FFFFC7CE"/>
        <color rgb="FFC5FF9A"/>
      </colorScale>
    </cfRule>
  </conditionalFormatting>
  <conditionalFormatting sqref="K4:K36">
    <cfRule type="colorScale" priority="10">
      <colorScale>
        <cfvo type="min"/>
        <cfvo type="max"/>
        <color rgb="FFFFC7CE"/>
        <color rgb="FFC5FF9A"/>
      </colorScale>
    </cfRule>
  </conditionalFormatting>
  <conditionalFormatting sqref="M4:O36 P4:P36 M36:O36">
    <cfRule type="colorScale" priority="11">
      <colorScale>
        <cfvo type="min"/>
        <cfvo type="max"/>
        <color rgb="FFFFC7CE"/>
        <color rgb="FFC5FF9A"/>
      </colorScale>
    </cfRule>
  </conditionalFormatting>
  <hyperlinks>
    <hyperlink r:id="rId1" ref="C42"/>
  </hyperlinks>
  <drawing r:id="rId2"/>
</worksheet>
</file>