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sba\OneDrive\Documentos\Uni\Trieste\Laboratorio II\"/>
    </mc:Choice>
  </mc:AlternateContent>
  <xr:revisionPtr revIDLastSave="0" documentId="13_ncr:1_{63F7E817-2B89-49F1-99C4-FE30CDDF14B0}" xr6:coauthVersionLast="47" xr6:coauthVersionMax="47" xr10:uidLastSave="{00000000-0000-0000-0000-000000000000}"/>
  <bookViews>
    <workbookView xWindow="-108" yWindow="-108" windowWidth="23256" windowHeight="12456" xr2:uid="{8C2528D5-B94B-4015-A7B4-BA62EEEC9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L9" i="1" s="1"/>
  <c r="M9" i="1" s="1"/>
  <c r="N9" i="1" s="1"/>
  <c r="O9" i="1" s="1"/>
  <c r="K10" i="1"/>
  <c r="O11" i="1"/>
  <c r="K12" i="1"/>
  <c r="K13" i="1"/>
  <c r="O14" i="1"/>
  <c r="O15" i="1"/>
  <c r="K16" i="1"/>
  <c r="K2" i="1"/>
  <c r="Q3" i="1"/>
  <c r="U3" i="1" s="1"/>
  <c r="S3" i="1" s="1"/>
  <c r="Q4" i="1"/>
  <c r="Q5" i="1"/>
  <c r="Q6" i="1"/>
  <c r="Q7" i="1"/>
  <c r="Q8" i="1"/>
  <c r="U8" i="1" s="1"/>
  <c r="S8" i="1" s="1"/>
  <c r="Q9" i="1"/>
  <c r="Q10" i="1"/>
  <c r="Q12" i="1"/>
  <c r="Q13" i="1"/>
  <c r="Q16" i="1"/>
  <c r="U16" i="1" s="1"/>
  <c r="S16" i="1" s="1"/>
  <c r="Q2" i="1"/>
  <c r="U2" i="1"/>
  <c r="S2" i="1" s="1"/>
  <c r="R5" i="1"/>
  <c r="R6" i="1"/>
  <c r="R7" i="1"/>
  <c r="R8" i="1"/>
  <c r="R9" i="1"/>
  <c r="R10" i="1"/>
  <c r="R12" i="1"/>
  <c r="R13" i="1"/>
  <c r="R16" i="1"/>
  <c r="U4" i="1"/>
  <c r="S4" i="1" s="1"/>
  <c r="U5" i="1"/>
  <c r="S5" i="1" s="1"/>
  <c r="U6" i="1"/>
  <c r="S6" i="1" s="1"/>
  <c r="U7" i="1"/>
  <c r="S7" i="1" s="1"/>
  <c r="U9" i="1"/>
  <c r="S9" i="1" s="1"/>
  <c r="U10" i="1"/>
  <c r="S10" i="1" s="1"/>
  <c r="U12" i="1"/>
  <c r="S12" i="1" s="1"/>
  <c r="U13" i="1"/>
  <c r="S13" i="1" s="1"/>
  <c r="L4" i="1"/>
  <c r="M4" i="1" s="1"/>
  <c r="N4" i="1" s="1"/>
  <c r="O4" i="1" s="1"/>
  <c r="L12" i="1"/>
  <c r="M12" i="1" s="1"/>
  <c r="N12" i="1" s="1"/>
  <c r="O12" i="1" s="1"/>
  <c r="A3" i="1"/>
  <c r="A4" i="1"/>
  <c r="L13" i="1"/>
  <c r="M13" i="1" s="1"/>
  <c r="N13" i="1" s="1"/>
  <c r="O13" i="1" s="1"/>
  <c r="L16" i="1"/>
  <c r="M16" i="1" s="1"/>
  <c r="N16" i="1" s="1"/>
  <c r="O16" i="1" s="1"/>
  <c r="A2" i="1"/>
  <c r="L5" i="1"/>
  <c r="M5" i="1" s="1"/>
  <c r="N5" i="1" s="1"/>
  <c r="O5" i="1" s="1"/>
  <c r="L6" i="1"/>
  <c r="M6" i="1" s="1"/>
  <c r="N6" i="1" s="1"/>
  <c r="O6" i="1" s="1"/>
  <c r="L7" i="1"/>
  <c r="M7" i="1" s="1"/>
  <c r="N7" i="1" s="1"/>
  <c r="O7" i="1" s="1"/>
  <c r="L8" i="1"/>
  <c r="M8" i="1" s="1"/>
  <c r="N8" i="1" s="1"/>
  <c r="O8" i="1" s="1"/>
  <c r="L10" i="1"/>
  <c r="M10" i="1" s="1"/>
  <c r="N10" i="1" s="1"/>
  <c r="O10" i="1" s="1"/>
  <c r="J3" i="1"/>
  <c r="H4" i="1" s="1"/>
  <c r="J4" i="1"/>
  <c r="J5" i="1"/>
  <c r="H6" i="1" s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L3" i="1" l="1"/>
  <c r="M3" i="1" s="1"/>
  <c r="N3" i="1" s="1"/>
  <c r="O3" i="1" s="1"/>
  <c r="L2" i="1"/>
  <c r="M2" i="1" s="1"/>
  <c r="N2" i="1" s="1"/>
  <c r="O2" i="1" s="1"/>
  <c r="H3" i="1"/>
  <c r="R2" i="1"/>
  <c r="R4" i="1"/>
  <c r="H16" i="1"/>
  <c r="R3" i="1"/>
  <c r="H12" i="1"/>
  <c r="H11" i="1"/>
  <c r="H7" i="1"/>
  <c r="H15" i="1"/>
  <c r="H14" i="1"/>
  <c r="H13" i="1"/>
  <c r="H5" i="1"/>
  <c r="H9" i="1"/>
  <c r="H8" i="1"/>
  <c r="H2" i="1"/>
  <c r="H10" i="1"/>
  <c r="O17" i="1" l="1"/>
  <c r="N17" i="1"/>
  <c r="N18" i="1" s="1"/>
  <c r="N19" i="1" l="1"/>
</calcChain>
</file>

<file path=xl/sharedStrings.xml><?xml version="1.0" encoding="utf-8"?>
<sst xmlns="http://schemas.openxmlformats.org/spreadsheetml/2006/main" count="22" uniqueCount="22">
  <si>
    <t>Ragio</t>
  </si>
  <si>
    <t>Volt Acceleration</t>
  </si>
  <si>
    <t>Volt Focalisation</t>
  </si>
  <si>
    <t>Volt Riscaldamento</t>
  </si>
  <si>
    <t>Ampere Bobine</t>
  </si>
  <si>
    <t>B Calcolato</t>
  </si>
  <si>
    <t>constante numerica</t>
  </si>
  <si>
    <t>constante parametri</t>
  </si>
  <si>
    <t>Bz</t>
  </si>
  <si>
    <t>mT  osservato Bx</t>
  </si>
  <si>
    <t>e/m</t>
  </si>
  <si>
    <t>delta e/m</t>
  </si>
  <si>
    <t>variance e/m</t>
  </si>
  <si>
    <t>sum variance inverse</t>
  </si>
  <si>
    <t>variance times e/m</t>
  </si>
  <si>
    <t>ERROR:</t>
  </si>
  <si>
    <t>ESTIMATE e/m:</t>
  </si>
  <si>
    <t>SUM</t>
  </si>
  <si>
    <t>Y</t>
  </si>
  <si>
    <t>X</t>
  </si>
  <si>
    <t>Error Y</t>
  </si>
  <si>
    <t>Var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</si>
</sst>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001D-7E84-4931-87B0-C28E4F39ADF5}">
  <dimension ref="A1:U19"/>
  <sheetViews>
    <sheetView tabSelected="1" topLeftCell="H1" zoomScale="104" zoomScaleNormal="130" workbookViewId="0">
      <selection activeCell="P24" sqref="P24"/>
    </sheetView>
  </sheetViews>
  <sheetFormatPr defaultRowHeight="14.4" x14ac:dyDescent="0.3"/>
  <cols>
    <col min="2" max="2" width="15.44140625" customWidth="1"/>
    <col min="3" max="3" width="14.88671875" customWidth="1"/>
    <col min="4" max="4" width="17.88671875" customWidth="1"/>
    <col min="5" max="5" width="17.21875" customWidth="1"/>
    <col min="6" max="6" width="26.33203125" customWidth="1"/>
    <col min="7" max="7" width="10.88671875" customWidth="1"/>
    <col min="8" max="8" width="17.21875" customWidth="1"/>
    <col min="9" max="9" width="18.6640625" customWidth="1"/>
    <col min="10" max="10" width="19.77734375" customWidth="1"/>
    <col min="11" max="11" width="11.6640625" bestFit="1" customWidth="1"/>
    <col min="13" max="13" width="11.88671875" customWidth="1"/>
    <col min="14" max="15" width="19.109375" customWidth="1"/>
    <col min="17" max="17" width="10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  <c r="H1" t="s">
        <v>5</v>
      </c>
      <c r="I1" t="s">
        <v>6</v>
      </c>
      <c r="J1" t="s">
        <v>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18</v>
      </c>
      <c r="R1" t="s">
        <v>19</v>
      </c>
      <c r="S1" t="s">
        <v>21</v>
      </c>
      <c r="U1" t="s">
        <v>20</v>
      </c>
    </row>
    <row r="2" spans="1:21" x14ac:dyDescent="0.3">
      <c r="A2">
        <f>0.1/2</f>
        <v>0.05</v>
      </c>
      <c r="B2">
        <v>168.4</v>
      </c>
      <c r="C2">
        <v>26.3</v>
      </c>
      <c r="D2">
        <v>7.5</v>
      </c>
      <c r="E2">
        <v>1.05</v>
      </c>
      <c r="F2">
        <v>-0.84</v>
      </c>
      <c r="G2">
        <v>0.04</v>
      </c>
      <c r="H2">
        <f>E2*I2*J2</f>
        <v>1.9502233580912724E-4</v>
      </c>
      <c r="I2">
        <f>(4/5)^1.5</f>
        <v>0.71554175279993271</v>
      </c>
      <c r="J2">
        <f>1.256*10^(-6)*248/1.2</f>
        <v>2.595733333333333E-4</v>
      </c>
      <c r="K2">
        <f>2*B2/(A2^2*F2^2)*10^(6)</f>
        <v>190929705215.41949</v>
      </c>
      <c r="L2">
        <f>K2*(0.5/B2+2*0.0025/A2-2*0.005*0.75/F2)</f>
        <v>21364593456.430187</v>
      </c>
      <c r="M2">
        <f>L2/SQRT(3)</f>
        <v>12334853783.196886</v>
      </c>
      <c r="N2">
        <f>1/M2^2</f>
        <v>6.5725210922860257E-21</v>
      </c>
      <c r="O2">
        <f>N2*K2</f>
        <v>1.2548895146722979E-9</v>
      </c>
      <c r="Q2">
        <f>(2*B2/F2^2)*10^6</f>
        <v>477324263.03854883</v>
      </c>
      <c r="R2">
        <f>(A2^2)</f>
        <v>2.5000000000000005E-3</v>
      </c>
      <c r="S2">
        <f>U2/SQRT(3)</f>
        <v>4098993.6507092002</v>
      </c>
      <c r="U2">
        <f>Q2*(0.5/B2-2*0.005/F2)</f>
        <v>7099665.2629305702</v>
      </c>
    </row>
    <row r="3" spans="1:21" x14ac:dyDescent="0.3">
      <c r="A3">
        <f t="shared" ref="A3:A4" si="0">0.1/2</f>
        <v>0.05</v>
      </c>
      <c r="B3">
        <v>114.7</v>
      </c>
      <c r="C3">
        <v>10.8</v>
      </c>
      <c r="D3">
        <v>7.5</v>
      </c>
      <c r="E3">
        <v>0.8</v>
      </c>
      <c r="F3">
        <v>-0.65</v>
      </c>
      <c r="G3">
        <v>0.04</v>
      </c>
      <c r="H3">
        <f t="shared" ref="H3:H16" si="1">E3*J2*I2</f>
        <v>1.4858844633076362E-4</v>
      </c>
      <c r="I3">
        <f t="shared" ref="I3:I16" si="2">(4/5)^1.5</f>
        <v>0.71554175279993271</v>
      </c>
      <c r="J3">
        <f t="shared" ref="J3:J16" si="3">1.256*10^(-6)*248/1.2</f>
        <v>2.595733333333333E-4</v>
      </c>
      <c r="K3">
        <f t="shared" ref="K3:K16" si="4">2*B3/(A3^2*F3^2)*10^(6)</f>
        <v>217183431952.66266</v>
      </c>
      <c r="L3">
        <f t="shared" ref="L3:L16" si="5">K3*(0.5/B3+2*0.0025/A3-2*0.005*0.75/F3)</f>
        <v>25171051433.773319</v>
      </c>
      <c r="M3">
        <f t="shared" ref="M3:M16" si="6">L3/SQRT(3)</f>
        <v>14532513321.074942</v>
      </c>
      <c r="N3">
        <f t="shared" ref="N3:N16" si="7">1/M3^2</f>
        <v>4.7349842697766997E-21</v>
      </c>
      <c r="O3">
        <f>N3*K3</f>
        <v>1.0283601339519761E-9</v>
      </c>
      <c r="Q3">
        <f t="shared" ref="Q3:Q16" si="8">(2*B3/F3^2)*10^6</f>
        <v>542958579.88165677</v>
      </c>
      <c r="R3">
        <f t="shared" ref="R3:R16" si="9">(A3^2)</f>
        <v>2.5000000000000005E-3</v>
      </c>
      <c r="S3">
        <f>U3/SQRT(3)</f>
        <v>6189236.9321593381</v>
      </c>
      <c r="U3">
        <f>Q3*(0.5/B3-2*0.005/F3)</f>
        <v>10720072.826581702</v>
      </c>
    </row>
    <row r="4" spans="1:21" x14ac:dyDescent="0.3">
      <c r="A4">
        <f t="shared" si="0"/>
        <v>0.05</v>
      </c>
      <c r="B4">
        <v>164.3</v>
      </c>
      <c r="C4">
        <v>24.5</v>
      </c>
      <c r="D4">
        <v>7.5</v>
      </c>
      <c r="E4">
        <v>1.05</v>
      </c>
      <c r="F4">
        <v>-0.84</v>
      </c>
      <c r="G4">
        <v>0.04</v>
      </c>
      <c r="H4">
        <f t="shared" si="1"/>
        <v>1.9502233580912724E-4</v>
      </c>
      <c r="I4">
        <f t="shared" si="2"/>
        <v>0.71554175279993271</v>
      </c>
      <c r="J4">
        <f t="shared" si="3"/>
        <v>2.595733333333333E-4</v>
      </c>
      <c r="K4">
        <f t="shared" si="4"/>
        <v>186281179138.32199</v>
      </c>
      <c r="L4">
        <f t="shared" si="5"/>
        <v>20858236151.603497</v>
      </c>
      <c r="M4">
        <f t="shared" si="6"/>
        <v>12042508256.949062</v>
      </c>
      <c r="N4">
        <f t="shared" si="7"/>
        <v>6.8955052661256314E-21</v>
      </c>
      <c r="O4">
        <f>N4*K4</f>
        <v>1.2845028517283913E-9</v>
      </c>
      <c r="Q4">
        <f t="shared" si="8"/>
        <v>465702947.84580511</v>
      </c>
      <c r="R4">
        <f t="shared" si="9"/>
        <v>2.5000000000000005E-3</v>
      </c>
      <c r="S4">
        <f>U4/SQRT(3)</f>
        <v>4019117.8238655329</v>
      </c>
      <c r="U4">
        <f>Q4*(0.5/B4-2*0.005/F4)</f>
        <v>6961316.2725407649</v>
      </c>
    </row>
    <row r="5" spans="1:21" x14ac:dyDescent="0.3">
      <c r="A5">
        <v>0.04</v>
      </c>
      <c r="B5">
        <v>135.80000000000001</v>
      </c>
      <c r="C5">
        <v>19.5</v>
      </c>
      <c r="D5">
        <v>7.5</v>
      </c>
      <c r="E5">
        <v>1.02</v>
      </c>
      <c r="F5">
        <v>-0.83</v>
      </c>
      <c r="G5">
        <v>0.04</v>
      </c>
      <c r="H5">
        <f t="shared" si="1"/>
        <v>1.8945026907172359E-4</v>
      </c>
      <c r="I5">
        <f t="shared" si="2"/>
        <v>0.71554175279993271</v>
      </c>
      <c r="J5">
        <f t="shared" si="3"/>
        <v>2.595733333333333E-4</v>
      </c>
      <c r="K5">
        <f t="shared" si="4"/>
        <v>246407316011.0321</v>
      </c>
      <c r="L5">
        <f t="shared" si="5"/>
        <v>33934730065.566376</v>
      </c>
      <c r="M5">
        <f t="shared" si="6"/>
        <v>19592225538.232037</v>
      </c>
      <c r="N5">
        <f t="shared" si="7"/>
        <v>2.6051483358067283E-21</v>
      </c>
      <c r="O5">
        <f>N5*K5</f>
        <v>6.4192760923674285E-10</v>
      </c>
      <c r="Q5">
        <f t="shared" si="8"/>
        <v>394251705.6176514</v>
      </c>
      <c r="R5">
        <f t="shared" si="9"/>
        <v>1.6000000000000001E-3</v>
      </c>
      <c r="S5">
        <f>U5/SQRT(3)</f>
        <v>3580501.2260621763</v>
      </c>
      <c r="U5">
        <f>Q5*(0.5/B5-2*0.005/F5)</f>
        <v>6201610.0401023477</v>
      </c>
    </row>
    <row r="6" spans="1:21" x14ac:dyDescent="0.3">
      <c r="A6">
        <v>0.04</v>
      </c>
      <c r="B6">
        <v>190.5</v>
      </c>
      <c r="C6">
        <v>32.5</v>
      </c>
      <c r="D6">
        <v>7.5</v>
      </c>
      <c r="E6">
        <v>1.32</v>
      </c>
      <c r="F6">
        <v>-1.05</v>
      </c>
      <c r="G6">
        <v>0.05</v>
      </c>
      <c r="H6">
        <f t="shared" si="1"/>
        <v>2.4517093644575992E-4</v>
      </c>
      <c r="I6">
        <f t="shared" si="2"/>
        <v>0.71554175279993271</v>
      </c>
      <c r="J6">
        <f t="shared" si="3"/>
        <v>2.595733333333333E-4</v>
      </c>
      <c r="K6">
        <f t="shared" si="4"/>
        <v>215986394557.82312</v>
      </c>
      <c r="L6">
        <f t="shared" si="5"/>
        <v>29107952704.891483</v>
      </c>
      <c r="M6">
        <f t="shared" si="6"/>
        <v>16805484329.727995</v>
      </c>
      <c r="N6">
        <f t="shared" si="7"/>
        <v>3.5407717657666833E-21</v>
      </c>
      <c r="O6">
        <f>N6*K6</f>
        <v>7.6475852764008289E-10</v>
      </c>
      <c r="Q6">
        <f t="shared" si="8"/>
        <v>345578231.29251701</v>
      </c>
      <c r="R6">
        <f t="shared" si="9"/>
        <v>1.6000000000000001E-3</v>
      </c>
      <c r="S6">
        <f>U6/SQRT(3)</f>
        <v>2423861.1884345808</v>
      </c>
      <c r="U6">
        <f>Q6*(0.5/B6-2*0.005/F6)</f>
        <v>4198250.7288629739</v>
      </c>
    </row>
    <row r="7" spans="1:21" x14ac:dyDescent="0.3">
      <c r="A7">
        <v>0.04</v>
      </c>
      <c r="B7">
        <v>187.3</v>
      </c>
      <c r="C7">
        <v>33.6</v>
      </c>
      <c r="D7">
        <v>7.5</v>
      </c>
      <c r="E7">
        <v>1.3</v>
      </c>
      <c r="F7">
        <v>-1.05</v>
      </c>
      <c r="G7">
        <v>0.05</v>
      </c>
      <c r="H7">
        <f t="shared" si="1"/>
        <v>2.4145622528749087E-4</v>
      </c>
      <c r="I7">
        <f t="shared" si="2"/>
        <v>0.71554175279993271</v>
      </c>
      <c r="J7">
        <f t="shared" si="3"/>
        <v>2.595733333333333E-4</v>
      </c>
      <c r="K7">
        <f t="shared" si="4"/>
        <v>212358276643.99091</v>
      </c>
      <c r="L7">
        <f t="shared" si="5"/>
        <v>28628522837.706505</v>
      </c>
      <c r="M7">
        <f t="shared" si="6"/>
        <v>16528685366.8512</v>
      </c>
      <c r="N7">
        <f t="shared" si="7"/>
        <v>3.6603564080239343E-21</v>
      </c>
      <c r="O7">
        <f>N7*K7</f>
        <v>7.7730697871075151E-10</v>
      </c>
      <c r="Q7">
        <f t="shared" si="8"/>
        <v>339773242.63038546</v>
      </c>
      <c r="R7">
        <f t="shared" si="9"/>
        <v>1.6000000000000001E-3</v>
      </c>
      <c r="S7">
        <f>U7/SQRT(3)</f>
        <v>2391942.0287514911</v>
      </c>
      <c r="U7">
        <f>Q7*(0.5/B7-2*0.005/F7)</f>
        <v>4142965.1225569588</v>
      </c>
    </row>
    <row r="8" spans="1:21" x14ac:dyDescent="0.3">
      <c r="A8">
        <v>0.03</v>
      </c>
      <c r="B8">
        <v>166</v>
      </c>
      <c r="C8">
        <v>28.2</v>
      </c>
      <c r="D8">
        <v>7.5</v>
      </c>
      <c r="E8">
        <v>1.64</v>
      </c>
      <c r="F8">
        <v>-1.32</v>
      </c>
      <c r="G8">
        <v>0.08</v>
      </c>
      <c r="H8">
        <f t="shared" si="1"/>
        <v>3.046063149780654E-4</v>
      </c>
      <c r="I8">
        <f t="shared" si="2"/>
        <v>0.71554175279993271</v>
      </c>
      <c r="J8">
        <f t="shared" si="3"/>
        <v>2.595733333333333E-4</v>
      </c>
      <c r="K8">
        <f t="shared" si="4"/>
        <v>211713090500.96927</v>
      </c>
      <c r="L8">
        <f t="shared" si="5"/>
        <v>37126120402.06163</v>
      </c>
      <c r="M8">
        <f t="shared" si="6"/>
        <v>21434775608.096741</v>
      </c>
      <c r="N8">
        <f t="shared" si="7"/>
        <v>2.1765172682994606E-21</v>
      </c>
      <c r="O8">
        <f>N8*K8</f>
        <v>4.6079719740040609E-10</v>
      </c>
      <c r="Q8">
        <f t="shared" si="8"/>
        <v>190541781.45087236</v>
      </c>
      <c r="R8">
        <f t="shared" si="9"/>
        <v>8.9999999999999998E-4</v>
      </c>
      <c r="S8">
        <f>U8/SQRT(3)</f>
        <v>1164757.6179494078</v>
      </c>
      <c r="U8">
        <f>Q8*(0.5/B8-2*0.005/F8)</f>
        <v>2017419.3727912735</v>
      </c>
    </row>
    <row r="9" spans="1:21" x14ac:dyDescent="0.3">
      <c r="A9">
        <v>0.03</v>
      </c>
      <c r="B9">
        <v>167.1</v>
      </c>
      <c r="C9">
        <v>28</v>
      </c>
      <c r="D9">
        <v>7.5</v>
      </c>
      <c r="E9">
        <v>1.77</v>
      </c>
      <c r="F9">
        <v>-1.42</v>
      </c>
      <c r="G9">
        <v>0.08</v>
      </c>
      <c r="H9">
        <f t="shared" si="1"/>
        <v>3.2875193750681449E-4</v>
      </c>
      <c r="I9">
        <f t="shared" si="2"/>
        <v>0.71554175279993271</v>
      </c>
      <c r="J9">
        <f t="shared" si="3"/>
        <v>2.595733333333333E-4</v>
      </c>
      <c r="K9">
        <f t="shared" si="4"/>
        <v>184156582688.62</v>
      </c>
      <c r="L9">
        <f t="shared" si="5"/>
        <v>32216458840.326233</v>
      </c>
      <c r="M9">
        <f t="shared" si="6"/>
        <v>18600181183.798851</v>
      </c>
      <c r="N9">
        <f t="shared" si="7"/>
        <v>2.890451260711506E-21</v>
      </c>
      <c r="O9">
        <f>N9*K9</f>
        <v>5.3229562660064439E-10</v>
      </c>
      <c r="Q9">
        <f t="shared" si="8"/>
        <v>165740924.41975799</v>
      </c>
      <c r="R9">
        <f t="shared" si="9"/>
        <v>8.9999999999999998E-4</v>
      </c>
      <c r="S9">
        <f>U9/SQRT(3)</f>
        <v>960204.48585018271</v>
      </c>
      <c r="U9">
        <f>Q9*(0.5/B9-2*0.005/F9)</f>
        <v>1663122.9551480676</v>
      </c>
    </row>
    <row r="10" spans="1:21" x14ac:dyDescent="0.3">
      <c r="A10">
        <v>0.03</v>
      </c>
      <c r="B10">
        <v>225</v>
      </c>
      <c r="C10">
        <v>33.1</v>
      </c>
      <c r="D10">
        <v>7.5</v>
      </c>
      <c r="E10">
        <v>2.17</v>
      </c>
      <c r="F10">
        <v>-1.74</v>
      </c>
      <c r="G10">
        <v>0.1</v>
      </c>
      <c r="H10">
        <f t="shared" si="1"/>
        <v>4.0304616067219625E-4</v>
      </c>
      <c r="I10">
        <f t="shared" si="2"/>
        <v>0.71554175279993271</v>
      </c>
      <c r="J10">
        <f t="shared" si="3"/>
        <v>2.595733333333333E-4</v>
      </c>
      <c r="K10">
        <f t="shared" si="4"/>
        <v>165147311401.77036</v>
      </c>
      <c r="L10">
        <f t="shared" si="5"/>
        <v>28603387785.122719</v>
      </c>
      <c r="M10">
        <f t="shared" si="6"/>
        <v>16514173637.475857</v>
      </c>
      <c r="N10">
        <f t="shared" si="7"/>
        <v>3.6667922662607498E-21</v>
      </c>
      <c r="O10">
        <f>N10*K10</f>
        <v>6.0556088424176731E-10</v>
      </c>
      <c r="Q10">
        <f t="shared" si="8"/>
        <v>148632580.26159334</v>
      </c>
      <c r="R10">
        <f t="shared" si="9"/>
        <v>8.9999999999999998E-4</v>
      </c>
      <c r="S10">
        <f>U10/SQRT(3)</f>
        <v>683874.19642417447</v>
      </c>
      <c r="U10">
        <f>Q10*(0.5/B10-2*0.005/F10)</f>
        <v>1184504.8541920083</v>
      </c>
    </row>
    <row r="11" spans="1:21" x14ac:dyDescent="0.3">
      <c r="A11">
        <v>0.02</v>
      </c>
      <c r="B11">
        <v>218.5</v>
      </c>
      <c r="C11">
        <v>36.4</v>
      </c>
      <c r="D11">
        <v>7.5</v>
      </c>
      <c r="E11">
        <v>3.15</v>
      </c>
      <c r="F11" s="1"/>
      <c r="H11">
        <f t="shared" si="1"/>
        <v>5.8506700742738161E-4</v>
      </c>
      <c r="I11">
        <f t="shared" si="2"/>
        <v>0.71554175279993271</v>
      </c>
      <c r="J11">
        <f t="shared" si="3"/>
        <v>2.595733333333333E-4</v>
      </c>
      <c r="O11">
        <f>N11*K11</f>
        <v>0</v>
      </c>
    </row>
    <row r="12" spans="1:21" x14ac:dyDescent="0.3">
      <c r="A12">
        <v>0.02</v>
      </c>
      <c r="B12">
        <v>129.6</v>
      </c>
      <c r="C12">
        <v>19.8</v>
      </c>
      <c r="D12">
        <v>7.5</v>
      </c>
      <c r="E12">
        <v>2.37</v>
      </c>
      <c r="F12">
        <v>-1.9</v>
      </c>
      <c r="G12">
        <v>0.12</v>
      </c>
      <c r="H12">
        <f t="shared" si="1"/>
        <v>4.4019327225488722E-4</v>
      </c>
      <c r="I12">
        <f t="shared" si="2"/>
        <v>0.71554175279993271</v>
      </c>
      <c r="J12">
        <f t="shared" si="3"/>
        <v>2.595733333333333E-4</v>
      </c>
      <c r="K12">
        <f t="shared" si="4"/>
        <v>179501385041.55124</v>
      </c>
      <c r="L12">
        <f t="shared" si="5"/>
        <v>46276425134.859314</v>
      </c>
      <c r="M12">
        <f t="shared" si="6"/>
        <v>26717706508.744591</v>
      </c>
      <c r="N12">
        <f t="shared" si="7"/>
        <v>1.4008823071655555E-21</v>
      </c>
      <c r="O12">
        <f>N12*K12</f>
        <v>2.5146031441642101E-10</v>
      </c>
      <c r="Q12">
        <f t="shared" si="8"/>
        <v>71800554.016620502</v>
      </c>
      <c r="R12">
        <f t="shared" si="9"/>
        <v>4.0000000000000002E-4</v>
      </c>
      <c r="S12">
        <f>U12/SQRT(3)</f>
        <v>378110.13401367539</v>
      </c>
      <c r="U12">
        <f>Q12*(0.5/B12-2*0.005/F12)</f>
        <v>654905.96296836284</v>
      </c>
    </row>
    <row r="13" spans="1:21" x14ac:dyDescent="0.3">
      <c r="A13">
        <v>0.02</v>
      </c>
      <c r="B13">
        <v>106.7</v>
      </c>
      <c r="C13">
        <v>14.4</v>
      </c>
      <c r="D13">
        <v>7.5</v>
      </c>
      <c r="E13">
        <v>2.0499999999999998</v>
      </c>
      <c r="F13">
        <v>-1.65</v>
      </c>
      <c r="G13">
        <v>0.1</v>
      </c>
      <c r="H13">
        <f t="shared" si="1"/>
        <v>3.8075789372258169E-4</v>
      </c>
      <c r="I13">
        <f t="shared" si="2"/>
        <v>0.71554175279993271</v>
      </c>
      <c r="J13">
        <f t="shared" si="3"/>
        <v>2.595733333333333E-4</v>
      </c>
      <c r="K13">
        <f t="shared" si="4"/>
        <v>195959595959.59598</v>
      </c>
      <c r="L13">
        <f t="shared" si="5"/>
        <v>50798898071.625343</v>
      </c>
      <c r="M13">
        <f t="shared" si="6"/>
        <v>29328757476.189255</v>
      </c>
      <c r="N13">
        <f t="shared" si="7"/>
        <v>1.162552759492003E-21</v>
      </c>
      <c r="O13">
        <f>N13*K13</f>
        <v>2.2781336903176628E-10</v>
      </c>
      <c r="Q13">
        <f t="shared" si="8"/>
        <v>78383838.3838384</v>
      </c>
      <c r="R13">
        <f t="shared" si="9"/>
        <v>4.0000000000000002E-4</v>
      </c>
      <c r="S13">
        <f>U13/SQRT(3)</f>
        <v>486338.51876640663</v>
      </c>
      <c r="U13">
        <f>Q13*(0.5/B13-2*0.005/F13)</f>
        <v>842363.02418120613</v>
      </c>
    </row>
    <row r="14" spans="1:21" x14ac:dyDescent="0.3">
      <c r="A14">
        <v>0.01</v>
      </c>
      <c r="B14">
        <v>67.099999999999994</v>
      </c>
      <c r="C14">
        <v>5.0999999999999996</v>
      </c>
      <c r="D14">
        <v>7.5</v>
      </c>
      <c r="E14">
        <v>3.25</v>
      </c>
      <c r="H14">
        <f t="shared" si="1"/>
        <v>6.036405632187271E-4</v>
      </c>
      <c r="I14">
        <f t="shared" si="2"/>
        <v>0.71554175279993271</v>
      </c>
      <c r="J14">
        <f t="shared" si="3"/>
        <v>2.595733333333333E-4</v>
      </c>
      <c r="O14">
        <f>N14*K14</f>
        <v>0</v>
      </c>
    </row>
    <row r="15" spans="1:21" x14ac:dyDescent="0.3">
      <c r="A15">
        <v>0.01</v>
      </c>
      <c r="B15">
        <v>68.900000000000006</v>
      </c>
      <c r="C15">
        <v>6.7</v>
      </c>
      <c r="D15">
        <v>7.5</v>
      </c>
      <c r="E15">
        <v>3.23</v>
      </c>
      <c r="H15">
        <f t="shared" si="1"/>
        <v>5.9992585206045806E-4</v>
      </c>
      <c r="I15">
        <f t="shared" si="2"/>
        <v>0.71554175279993271</v>
      </c>
      <c r="J15">
        <f t="shared" si="3"/>
        <v>2.595733333333333E-4</v>
      </c>
      <c r="O15">
        <f>N15*K15</f>
        <v>0</v>
      </c>
    </row>
    <row r="16" spans="1:21" x14ac:dyDescent="0.3">
      <c r="A16">
        <v>0.01</v>
      </c>
      <c r="B16">
        <v>65.900000000000006</v>
      </c>
      <c r="C16">
        <v>0.8</v>
      </c>
      <c r="D16">
        <v>7.5</v>
      </c>
      <c r="E16">
        <v>3.12</v>
      </c>
      <c r="F16">
        <v>-2.5</v>
      </c>
      <c r="G16">
        <v>0.16</v>
      </c>
      <c r="H16">
        <f t="shared" si="1"/>
        <v>5.7949494068997801E-4</v>
      </c>
      <c r="I16">
        <f t="shared" si="2"/>
        <v>0.71554175279993271</v>
      </c>
      <c r="J16">
        <f t="shared" si="3"/>
        <v>2.595733333333333E-4</v>
      </c>
      <c r="K16">
        <f t="shared" si="4"/>
        <v>210880000000</v>
      </c>
      <c r="L16">
        <f t="shared" si="5"/>
        <v>107672640000</v>
      </c>
      <c r="M16">
        <f t="shared" si="6"/>
        <v>62164827688.357674</v>
      </c>
      <c r="N16">
        <f t="shared" si="7"/>
        <v>2.5876797760918065E-22</v>
      </c>
      <c r="O16">
        <f>N16*K16</f>
        <v>5.4568991118224018E-11</v>
      </c>
      <c r="Q16">
        <f t="shared" si="8"/>
        <v>21088000</v>
      </c>
      <c r="R16">
        <f t="shared" si="9"/>
        <v>1E-4</v>
      </c>
      <c r="S16">
        <f>U16/SQRT(3)</f>
        <v>141076.69297702343</v>
      </c>
      <c r="U16">
        <f>Q16*(0.5/B16-2*0.005/F16)</f>
        <v>244351.99999999997</v>
      </c>
    </row>
    <row r="17" spans="13:15" x14ac:dyDescent="0.3">
      <c r="M17" t="s">
        <v>17</v>
      </c>
      <c r="N17">
        <f>SUM(N2:N16)</f>
        <v>3.9565250977324159E-20</v>
      </c>
      <c r="O17">
        <f>SUM(O2:O16)</f>
        <v>7.8842419987494707E-9</v>
      </c>
    </row>
    <row r="18" spans="13:15" x14ac:dyDescent="0.3">
      <c r="M18" s="2" t="s">
        <v>15</v>
      </c>
      <c r="N18" s="2">
        <f>SQRT(1/N17)</f>
        <v>5027395331.5409575</v>
      </c>
    </row>
    <row r="19" spans="13:15" x14ac:dyDescent="0.3">
      <c r="M19" s="2" t="s">
        <v>16</v>
      </c>
      <c r="N19" s="2">
        <f>(O17/N17)</f>
        <v>199271881360.44247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Gómez Huynh Kim</dc:creator>
  <cp:lastModifiedBy>Iker Gómez Huynh Kim</cp:lastModifiedBy>
  <dcterms:created xsi:type="dcterms:W3CDTF">2025-01-21T08:48:12Z</dcterms:created>
  <dcterms:modified xsi:type="dcterms:W3CDTF">2025-01-31T10:17:30Z</dcterms:modified>
</cp:coreProperties>
</file>