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d0a2b2004dc7eb2/문서/"/>
    </mc:Choice>
  </mc:AlternateContent>
  <xr:revisionPtr revIDLastSave="457" documentId="13_ncr:1_{A7DB6E4C-674B-4868-8A90-01DE97498592}" xr6:coauthVersionLast="47" xr6:coauthVersionMax="47" xr10:uidLastSave="{1B6EADCD-222A-43F8-9560-9A08556E08AD}"/>
  <bookViews>
    <workbookView xWindow="-120" yWindow="-120" windowWidth="29040" windowHeight="16440" xr2:uid="{BEE32636-74A2-4AF9-A0C7-50C3BFFCD6E9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23" i="1" l="1"/>
  <c r="N23" i="1"/>
  <c r="R23" i="1"/>
  <c r="L24" i="1"/>
  <c r="N24" i="1"/>
  <c r="R24" i="1"/>
  <c r="L25" i="1"/>
  <c r="N25" i="1"/>
  <c r="R25" i="1"/>
  <c r="T24" i="1" l="1"/>
  <c r="T23" i="1"/>
  <c r="P25" i="1"/>
  <c r="T25" i="1"/>
  <c r="S25" i="1"/>
  <c r="S24" i="1"/>
  <c r="P24" i="1"/>
  <c r="P23" i="1"/>
  <c r="S23" i="1"/>
  <c r="W24" i="1" l="1"/>
  <c r="Y24" i="1" s="1"/>
  <c r="W25" i="1"/>
  <c r="Y25" i="1" s="1"/>
  <c r="W23" i="1"/>
  <c r="Y23" i="1" s="1"/>
  <c r="R21" i="1" l="1"/>
  <c r="N21" i="1"/>
  <c r="L21" i="1"/>
  <c r="T21" i="1" l="1"/>
  <c r="P21" i="1"/>
  <c r="S21" i="1"/>
  <c r="L15" i="1"/>
  <c r="R15" i="1"/>
  <c r="O15" i="1"/>
  <c r="N15" i="1"/>
  <c r="M15" i="1"/>
  <c r="V15" i="1" s="1"/>
  <c r="W21" i="1" l="1"/>
  <c r="Y21" i="1" s="1"/>
  <c r="P15" i="1"/>
  <c r="Q15" i="1"/>
  <c r="X15" i="1" s="1"/>
  <c r="T15" i="1"/>
  <c r="S15" i="1"/>
  <c r="U15" i="1"/>
  <c r="W15" i="1" l="1"/>
  <c r="Y15" i="1" s="1"/>
  <c r="Z15" i="1"/>
  <c r="L18" i="1"/>
  <c r="M18" i="1"/>
  <c r="N18" i="1"/>
  <c r="O18" i="1"/>
  <c r="R18" i="1"/>
  <c r="L19" i="1"/>
  <c r="M19" i="1"/>
  <c r="V19" i="1" s="1"/>
  <c r="N19" i="1"/>
  <c r="O19" i="1"/>
  <c r="Q19" i="1" s="1"/>
  <c r="X19" i="1" s="1"/>
  <c r="R19" i="1"/>
  <c r="R4" i="1"/>
  <c r="R7" i="1"/>
  <c r="R8" i="1"/>
  <c r="R9" i="1"/>
  <c r="R10" i="1"/>
  <c r="R11" i="1"/>
  <c r="R13" i="1"/>
  <c r="R14" i="1"/>
  <c r="R16" i="1"/>
  <c r="R5" i="1"/>
  <c r="R3" i="1"/>
  <c r="O3" i="1"/>
  <c r="O4" i="1"/>
  <c r="O5" i="1"/>
  <c r="O7" i="1"/>
  <c r="O8" i="1"/>
  <c r="O9" i="1"/>
  <c r="O10" i="1"/>
  <c r="O11" i="1"/>
  <c r="O13" i="1"/>
  <c r="O14" i="1"/>
  <c r="O16" i="1"/>
  <c r="N4" i="1"/>
  <c r="N5" i="1"/>
  <c r="N7" i="1"/>
  <c r="N8" i="1"/>
  <c r="N9" i="1"/>
  <c r="N10" i="1"/>
  <c r="N11" i="1"/>
  <c r="N13" i="1"/>
  <c r="N14" i="1"/>
  <c r="N16" i="1"/>
  <c r="N3" i="1"/>
  <c r="M3" i="1"/>
  <c r="V3" i="1" s="1"/>
  <c r="M4" i="1"/>
  <c r="V4" i="1" s="1"/>
  <c r="M5" i="1"/>
  <c r="V5" i="1" s="1"/>
  <c r="M7" i="1"/>
  <c r="V7" i="1" s="1"/>
  <c r="M8" i="1"/>
  <c r="V8" i="1" s="1"/>
  <c r="M9" i="1"/>
  <c r="V9" i="1" s="1"/>
  <c r="M10" i="1"/>
  <c r="V10" i="1" s="1"/>
  <c r="M11" i="1"/>
  <c r="V11" i="1" s="1"/>
  <c r="M13" i="1"/>
  <c r="V13" i="1" s="1"/>
  <c r="M14" i="1"/>
  <c r="V14" i="1" s="1"/>
  <c r="M16" i="1"/>
  <c r="V16" i="1" s="1"/>
  <c r="L4" i="1"/>
  <c r="L5" i="1"/>
  <c r="T5" i="1" s="1"/>
  <c r="L7" i="1"/>
  <c r="T7" i="1" s="1"/>
  <c r="L8" i="1"/>
  <c r="L9" i="1"/>
  <c r="L10" i="1"/>
  <c r="L11" i="1"/>
  <c r="L13" i="1"/>
  <c r="L14" i="1"/>
  <c r="L16" i="1"/>
  <c r="L3" i="1"/>
  <c r="T3" i="1" s="1"/>
  <c r="S19" i="1" l="1"/>
  <c r="T19" i="1"/>
  <c r="T10" i="1"/>
  <c r="T4" i="1"/>
  <c r="T14" i="1"/>
  <c r="T8" i="1"/>
  <c r="T9" i="1"/>
  <c r="T13" i="1"/>
  <c r="T18" i="1"/>
  <c r="P19" i="1"/>
  <c r="T16" i="1"/>
  <c r="U19" i="1"/>
  <c r="T11" i="1"/>
  <c r="P11" i="1"/>
  <c r="U18" i="1"/>
  <c r="V18" i="1"/>
  <c r="P18" i="1"/>
  <c r="S18" i="1"/>
  <c r="Q18" i="1"/>
  <c r="X18" i="1" s="1"/>
  <c r="U10" i="1"/>
  <c r="U9" i="1"/>
  <c r="U16" i="1"/>
  <c r="U8" i="1"/>
  <c r="U14" i="1"/>
  <c r="U7" i="1"/>
  <c r="U3" i="1"/>
  <c r="U13" i="1"/>
  <c r="U5" i="1"/>
  <c r="U11" i="1"/>
  <c r="U4" i="1"/>
  <c r="S9" i="1"/>
  <c r="S3" i="1"/>
  <c r="P16" i="1"/>
  <c r="S5" i="1"/>
  <c r="S10" i="1"/>
  <c r="S13" i="1"/>
  <c r="Q16" i="1"/>
  <c r="X16" i="1" s="1"/>
  <c r="S16" i="1"/>
  <c r="S14" i="1"/>
  <c r="Q5" i="1"/>
  <c r="S8" i="1"/>
  <c r="S7" i="1"/>
  <c r="S4" i="1"/>
  <c r="Q4" i="1"/>
  <c r="X4" i="1" s="1"/>
  <c r="P10" i="1"/>
  <c r="S11" i="1"/>
  <c r="Q3" i="1"/>
  <c r="X3" i="1" s="1"/>
  <c r="P3" i="1"/>
  <c r="W3" i="1" s="1"/>
  <c r="Y3" i="1" s="1"/>
  <c r="Q8" i="1"/>
  <c r="Q14" i="1"/>
  <c r="P5" i="1"/>
  <c r="W5" i="1" s="1"/>
  <c r="Y5" i="1" s="1"/>
  <c r="Q7" i="1"/>
  <c r="P9" i="1"/>
  <c r="Q13" i="1"/>
  <c r="Q11" i="1"/>
  <c r="P8" i="1"/>
  <c r="P14" i="1"/>
  <c r="P7" i="1"/>
  <c r="W7" i="1" s="1"/>
  <c r="Y7" i="1" s="1"/>
  <c r="Q10" i="1"/>
  <c r="P13" i="1"/>
  <c r="Q9" i="1"/>
  <c r="P4" i="1"/>
  <c r="Z19" i="1" l="1"/>
  <c r="W14" i="1"/>
  <c r="Y14" i="1" s="1"/>
  <c r="W19" i="1"/>
  <c r="Y19" i="1" s="1"/>
  <c r="W9" i="1"/>
  <c r="Y9" i="1" s="1"/>
  <c r="W13" i="1"/>
  <c r="Y13" i="1" s="1"/>
  <c r="W8" i="1"/>
  <c r="Y8" i="1" s="1"/>
  <c r="W10" i="1"/>
  <c r="Y10" i="1" s="1"/>
  <c r="W16" i="1"/>
  <c r="Y16" i="1" s="1"/>
  <c r="W11" i="1"/>
  <c r="Y11" i="1" s="1"/>
  <c r="W18" i="1"/>
  <c r="Y18" i="1" s="1"/>
  <c r="Z18" i="1"/>
  <c r="Z16" i="1"/>
  <c r="Z5" i="1"/>
  <c r="X5" i="1"/>
  <c r="Z8" i="1"/>
  <c r="X8" i="1"/>
  <c r="Z11" i="1"/>
  <c r="X11" i="1"/>
  <c r="X14" i="1"/>
  <c r="Z14" i="1"/>
  <c r="Z10" i="1"/>
  <c r="X10" i="1"/>
  <c r="X9" i="1"/>
  <c r="Z9" i="1"/>
  <c r="Z13" i="1"/>
  <c r="X13" i="1"/>
  <c r="X7" i="1"/>
  <c r="Z7" i="1"/>
  <c r="Z4" i="1"/>
  <c r="W4" i="1"/>
  <c r="Y4" i="1" s="1"/>
  <c r="Z3" i="1"/>
</calcChain>
</file>

<file path=xl/sharedStrings.xml><?xml version="1.0" encoding="utf-8"?>
<sst xmlns="http://schemas.openxmlformats.org/spreadsheetml/2006/main" count="69" uniqueCount="63">
  <si>
    <t>F/A-18C/D</t>
  </si>
  <si>
    <t>F-16A/B</t>
  </si>
  <si>
    <t>F100-PW-220</t>
  </si>
  <si>
    <t>F110-GE-100</t>
  </si>
  <si>
    <t>F-16C/D Blk 50</t>
  </si>
  <si>
    <t>F-16C/D Blk 52</t>
  </si>
  <si>
    <t>F-15C</t>
  </si>
  <si>
    <t>F-15E</t>
  </si>
  <si>
    <t>F404-GE-402</t>
  </si>
  <si>
    <t>aircraft</t>
    <phoneticPr fontId="1" type="noConversion"/>
  </si>
  <si>
    <t>engine</t>
    <phoneticPr fontId="1" type="noConversion"/>
  </si>
  <si>
    <t>no.</t>
    <phoneticPr fontId="1" type="noConversion"/>
  </si>
  <si>
    <t>ZFW (kg)</t>
    <phoneticPr fontId="1" type="noConversion"/>
  </si>
  <si>
    <t>Fuel (kg)</t>
    <phoneticPr fontId="1" type="noConversion"/>
  </si>
  <si>
    <t>thrust m (kN)</t>
    <phoneticPr fontId="1" type="noConversion"/>
  </si>
  <si>
    <t>thrust ab (kN)</t>
    <phoneticPr fontId="1" type="noConversion"/>
  </si>
  <si>
    <t>ff m (kg/s)</t>
    <phoneticPr fontId="1" type="noConversion"/>
  </si>
  <si>
    <t>ff ab (kg/s)</t>
    <phoneticPr fontId="1" type="noConversion"/>
  </si>
  <si>
    <t>F100-PW-220</t>
    <phoneticPr fontId="1" type="noConversion"/>
  </si>
  <si>
    <t>F100-PW-229</t>
    <phoneticPr fontId="1" type="noConversion"/>
  </si>
  <si>
    <t>TSFC m (g/kNs)</t>
    <phoneticPr fontId="1" type="noConversion"/>
  </si>
  <si>
    <t>TSFC ab (g/kNs)</t>
    <phoneticPr fontId="1" type="noConversion"/>
  </si>
  <si>
    <t>thrust m (lbs)</t>
    <phoneticPr fontId="1" type="noConversion"/>
  </si>
  <si>
    <t>thrust ab (lbs)</t>
    <phoneticPr fontId="1" type="noConversion"/>
  </si>
  <si>
    <t>F414-GE-400</t>
    <phoneticPr fontId="1" type="noConversion"/>
  </si>
  <si>
    <t>TSFC m (lb/lbfh)</t>
    <phoneticPr fontId="1" type="noConversion"/>
  </si>
  <si>
    <t>TSFC ab (lb/lbfh)</t>
    <phoneticPr fontId="1" type="noConversion"/>
  </si>
  <si>
    <t>Engine Specification (per 1 engine)</t>
    <phoneticPr fontId="1" type="noConversion"/>
  </si>
  <si>
    <t>Aircraft Specification</t>
    <phoneticPr fontId="1" type="noConversion"/>
  </si>
  <si>
    <t>Sources</t>
    <phoneticPr fontId="1" type="noConversion"/>
  </si>
  <si>
    <t>Military Turbojet/Turbofan Specifications (jet-engine.net)</t>
  </si>
  <si>
    <t>Turbofan Aero-Engine Efficiency Evaluation: An Integrated Approach Using VSBM Two-Stage Network DEA</t>
  </si>
  <si>
    <t>time m</t>
    <phoneticPr fontId="1" type="noConversion"/>
  </si>
  <si>
    <t>time ab</t>
    <phoneticPr fontId="1" type="noConversion"/>
  </si>
  <si>
    <t>fuelCap</t>
    <phoneticPr fontId="1" type="noConversion"/>
  </si>
  <si>
    <t>F404-GE-400</t>
    <phoneticPr fontId="1" type="noConversion"/>
  </si>
  <si>
    <t>ff ab/m</t>
    <phoneticPr fontId="1" type="noConversion"/>
  </si>
  <si>
    <t>F/A-18A/B</t>
    <phoneticPr fontId="1" type="noConversion"/>
  </si>
  <si>
    <t>air (lb/s)</t>
    <phoneticPr fontId="1" type="noConversion"/>
  </si>
  <si>
    <t>air (kg/s)</t>
    <phoneticPr fontId="1" type="noConversion"/>
  </si>
  <si>
    <t>Plane Config</t>
    <phoneticPr fontId="1" type="noConversion"/>
  </si>
  <si>
    <t>GW (kg)</t>
    <phoneticPr fontId="1" type="noConversion"/>
  </si>
  <si>
    <t>t/ZFW m</t>
    <phoneticPr fontId="1" type="noConversion"/>
  </si>
  <si>
    <t>t/GW m</t>
    <phoneticPr fontId="1" type="noConversion"/>
  </si>
  <si>
    <t>t/ZFW ab</t>
    <phoneticPr fontId="1" type="noConversion"/>
  </si>
  <si>
    <t>t/GW ab</t>
    <phoneticPr fontId="1" type="noConversion"/>
  </si>
  <si>
    <t>F110-GE-129</t>
    <phoneticPr fontId="1" type="noConversion"/>
  </si>
  <si>
    <t>http://www.jet-engine.net/miltfspec.htm</t>
    <phoneticPr fontId="1" type="noConversion"/>
  </si>
  <si>
    <t>F-14A</t>
    <phoneticPr fontId="1" type="noConversion"/>
  </si>
  <si>
    <t>F110-GE-400</t>
  </si>
  <si>
    <t>A-10</t>
    <phoneticPr fontId="1" type="noConversion"/>
  </si>
  <si>
    <t>TF34-GE-100A</t>
  </si>
  <si>
    <t>TF30-P-414</t>
    <phoneticPr fontId="1" type="noConversion"/>
  </si>
  <si>
    <t>AV-8B</t>
    <phoneticPr fontId="1" type="noConversion"/>
  </si>
  <si>
    <t>AV-8B+</t>
    <phoneticPr fontId="1" type="noConversion"/>
  </si>
  <si>
    <t>GR.7A/9A</t>
    <phoneticPr fontId="1" type="noConversion"/>
  </si>
  <si>
    <t>F402-RR-406A</t>
  </si>
  <si>
    <t>F402-RR-408</t>
  </si>
  <si>
    <t>Mk.107</t>
  </si>
  <si>
    <t>F-16C/D Blk 30/40</t>
    <phoneticPr fontId="1" type="noConversion"/>
  </si>
  <si>
    <t>F-16C/D Blk 32/42</t>
    <phoneticPr fontId="1" type="noConversion"/>
  </si>
  <si>
    <t>F/A-18E/F</t>
    <phoneticPr fontId="1" type="noConversion"/>
  </si>
  <si>
    <t>F-14B/D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</si>
</sst>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#,##0.0000_ "/>
    <numFmt numFmtId="177" formatCode="#,##0_ "/>
    <numFmt numFmtId="178" formatCode="#,##0.0_ "/>
    <numFmt numFmtId="179" formatCode="#,##0.000_ "/>
    <numFmt numFmtId="180" formatCode="#,##0.00_ 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rgb="FF2021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177" fontId="2" fillId="0" borderId="0" xfId="1" applyNumberFormat="1" applyAlignment="1">
      <alignment vertical="center"/>
    </xf>
    <xf numFmtId="179" fontId="0" fillId="0" borderId="0" xfId="0" applyNumberFormat="1">
      <alignment vertical="center"/>
    </xf>
    <xf numFmtId="180" fontId="0" fillId="0" borderId="0" xfId="0" applyNumberFormat="1">
      <alignment vertical="center"/>
    </xf>
    <xf numFmtId="177" fontId="0" fillId="2" borderId="0" xfId="0" applyNumberFormat="1" applyFill="1">
      <alignment vertical="center"/>
    </xf>
    <xf numFmtId="3" fontId="3" fillId="0" borderId="0" xfId="0" applyNumberFormat="1" applyFont="1">
      <alignment vertical="center"/>
    </xf>
    <xf numFmtId="0" fontId="0" fillId="0" borderId="0" xfId="0" applyAlignment="1">
      <alignment horizontal="center" vertical="center"/>
    </xf>
    <xf numFmtId="179" fontId="0" fillId="2" borderId="0" xfId="0" applyNumberFormat="1" applyFill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jet-engine.net/miltfspec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0FB8E-D546-45D8-B4E5-A126D402E950}">
  <dimension ref="A1:Z32"/>
  <sheetViews>
    <sheetView tabSelected="1" zoomScale="80" zoomScaleNormal="80" workbookViewId="0">
      <selection activeCell="H17" sqref="H17"/>
    </sheetView>
  </sheetViews>
  <sheetFormatPr defaultRowHeight="16.5" x14ac:dyDescent="0.3"/>
  <cols>
    <col min="1" max="1" width="18.375" customWidth="1"/>
    <col min="2" max="2" width="13" bestFit="1" customWidth="1"/>
    <col min="3" max="3" width="4.125" bestFit="1" customWidth="1"/>
    <col min="4" max="4" width="9.25" style="2" bestFit="1" customWidth="1"/>
    <col min="5" max="6" width="9" style="2"/>
    <col min="7" max="7" width="13.125" style="2" bestFit="1" customWidth="1"/>
    <col min="8" max="8" width="13.75" style="2" bestFit="1" customWidth="1"/>
    <col min="9" max="10" width="16.75" style="3" customWidth="1"/>
    <col min="11" max="11" width="9.5" style="5" customWidth="1"/>
    <col min="12" max="12" width="16.75" style="6" bestFit="1" customWidth="1"/>
    <col min="13" max="13" width="15.375" style="3" bestFit="1" customWidth="1"/>
    <col min="14" max="14" width="16.75" style="3" customWidth="1"/>
    <col min="15" max="15" width="16.75" style="1" customWidth="1"/>
    <col min="16" max="16" width="11.25" style="1" customWidth="1"/>
    <col min="17" max="17" width="11.25" style="2" customWidth="1"/>
    <col min="18" max="18" width="9.5" style="1" bestFit="1" customWidth="1"/>
    <col min="19" max="19" width="9" style="1" bestFit="1" customWidth="1"/>
    <col min="20" max="20" width="8.375" style="1" bestFit="1" customWidth="1"/>
    <col min="21" max="21" width="9.5" style="1" bestFit="1" customWidth="1"/>
    <col min="22" max="22" width="8.875" style="1" bestFit="1" customWidth="1"/>
    <col min="23" max="23" width="11.125" style="1" bestFit="1" customWidth="1"/>
    <col min="24" max="24" width="9.625" style="1" bestFit="1" customWidth="1"/>
    <col min="25" max="25" width="11.125" style="1" bestFit="1" customWidth="1"/>
    <col min="26" max="26" width="8" style="1" bestFit="1" customWidth="1"/>
  </cols>
  <sheetData>
    <row r="1" spans="1:26" x14ac:dyDescent="0.3">
      <c r="A1" s="9" t="s">
        <v>28</v>
      </c>
      <c r="B1" s="9"/>
      <c r="C1" s="9"/>
      <c r="D1" s="9"/>
      <c r="E1" s="9"/>
      <c r="F1" s="9"/>
      <c r="G1" s="9" t="s">
        <v>27</v>
      </c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 t="s">
        <v>40</v>
      </c>
      <c r="T1" s="9"/>
      <c r="U1" s="9"/>
      <c r="V1" s="9"/>
      <c r="W1" s="9"/>
      <c r="X1" s="9"/>
      <c r="Y1" s="9"/>
      <c r="Z1" s="9"/>
    </row>
    <row r="2" spans="1:26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41</v>
      </c>
      <c r="G2" t="s">
        <v>22</v>
      </c>
      <c r="H2" t="s">
        <v>23</v>
      </c>
      <c r="I2" t="s">
        <v>25</v>
      </c>
      <c r="J2" t="s">
        <v>26</v>
      </c>
      <c r="K2" t="s">
        <v>38</v>
      </c>
      <c r="L2" t="s">
        <v>14</v>
      </c>
      <c r="M2" t="s">
        <v>15</v>
      </c>
      <c r="N2" t="s">
        <v>20</v>
      </c>
      <c r="O2" t="s">
        <v>21</v>
      </c>
      <c r="P2" t="s">
        <v>16</v>
      </c>
      <c r="Q2" t="s">
        <v>17</v>
      </c>
      <c r="R2" t="s">
        <v>39</v>
      </c>
      <c r="S2" t="s">
        <v>42</v>
      </c>
      <c r="T2" t="s">
        <v>43</v>
      </c>
      <c r="U2" t="s">
        <v>44</v>
      </c>
      <c r="V2" t="s">
        <v>45</v>
      </c>
      <c r="W2" t="s">
        <v>32</v>
      </c>
      <c r="X2" t="s">
        <v>33</v>
      </c>
      <c r="Y2" t="s">
        <v>34</v>
      </c>
      <c r="Z2" t="s">
        <v>36</v>
      </c>
    </row>
    <row r="3" spans="1:26" x14ac:dyDescent="0.3">
      <c r="A3" t="s">
        <v>37</v>
      </c>
      <c r="B3" t="s">
        <v>35</v>
      </c>
      <c r="C3">
        <v>2</v>
      </c>
      <c r="D3" s="2">
        <v>10660</v>
      </c>
      <c r="E3" s="2">
        <v>4930</v>
      </c>
      <c r="F3" s="2">
        <v>16769</v>
      </c>
      <c r="G3" s="2">
        <v>10600</v>
      </c>
      <c r="H3" s="2">
        <v>16000</v>
      </c>
      <c r="I3" s="5">
        <v>0.85299999999999998</v>
      </c>
      <c r="J3" s="5">
        <v>1.85</v>
      </c>
      <c r="K3" s="2">
        <v>142</v>
      </c>
      <c r="L3" s="3">
        <f>G3/224.809</f>
        <v>47.151137187568111</v>
      </c>
      <c r="M3" s="3">
        <f>H3/224.809</f>
        <v>71.171527830291495</v>
      </c>
      <c r="N3" s="3">
        <f>I3*28.325</f>
        <v>24.161224999999998</v>
      </c>
      <c r="O3" s="3">
        <f>J3*28.325</f>
        <v>52.401250000000005</v>
      </c>
      <c r="P3" s="1">
        <f>L3*N3/1000</f>
        <v>1.1392292345947004</v>
      </c>
      <c r="Q3" s="1">
        <f>M3*O3/1000</f>
        <v>3.7294770227170626</v>
      </c>
      <c r="R3" s="1">
        <f>K3/2.205</f>
        <v>64.399092970521536</v>
      </c>
      <c r="S3" s="1">
        <f>(C3*L3*1000/9.81)/D3</f>
        <v>0.90177035700003838</v>
      </c>
      <c r="T3" s="1">
        <f>(C3*L3*1000/9.81)/F3</f>
        <v>0.57325254968217598</v>
      </c>
      <c r="U3" s="1">
        <f>(C3*M3*1000/9.81)/D3</f>
        <v>1.361162803018926</v>
      </c>
      <c r="V3" s="1">
        <f>(C3*M3*1000/9.81)/F3</f>
        <v>0.86528686744479399</v>
      </c>
      <c r="W3" s="1">
        <f>E3/(P3*C3)</f>
        <v>2163.743630470442</v>
      </c>
      <c r="X3" s="1">
        <f>E3/(Q3*C3)</f>
        <v>660.95057966174465</v>
      </c>
      <c r="Y3" s="1">
        <f>W3*0.33</f>
        <v>714.03539805524588</v>
      </c>
      <c r="Z3" s="1">
        <f>Q3/P3</f>
        <v>3.2736844433630479</v>
      </c>
    </row>
    <row r="4" spans="1:26" x14ac:dyDescent="0.3">
      <c r="A4" t="s">
        <v>0</v>
      </c>
      <c r="B4" t="s">
        <v>8</v>
      </c>
      <c r="C4">
        <v>2</v>
      </c>
      <c r="D4" s="2">
        <v>10433</v>
      </c>
      <c r="E4" s="2">
        <v>4930</v>
      </c>
      <c r="F4" s="2">
        <v>16769</v>
      </c>
      <c r="G4" s="2">
        <v>11950</v>
      </c>
      <c r="H4" s="2">
        <v>17700</v>
      </c>
      <c r="I4" s="10">
        <v>0.85299999999999998</v>
      </c>
      <c r="J4" s="5">
        <v>1.74</v>
      </c>
      <c r="K4" s="2">
        <v>146</v>
      </c>
      <c r="L4" s="3">
        <f>G4/224.809</f>
        <v>53.156234848248957</v>
      </c>
      <c r="M4" s="3">
        <f>H4/224.809</f>
        <v>78.733502662259966</v>
      </c>
      <c r="N4" s="3">
        <f>I4*28.325</f>
        <v>24.161224999999998</v>
      </c>
      <c r="O4" s="3">
        <f>J4*28.325</f>
        <v>49.285499999999999</v>
      </c>
      <c r="P4" s="1">
        <f>L4*N4/1000</f>
        <v>1.2843197503213837</v>
      </c>
      <c r="Q4" s="1">
        <f>M4*O4/1000</f>
        <v>3.8804200454608133</v>
      </c>
      <c r="R4" s="1">
        <f>K4/2.205</f>
        <v>66.213151927437636</v>
      </c>
      <c r="S4" s="1">
        <f>(C4*L4*1000/9.81)/D4</f>
        <v>1.038737934847191</v>
      </c>
      <c r="T4" s="1">
        <f>(C4*L4*1000/9.81)/F4</f>
        <v>0.64626112912283051</v>
      </c>
      <c r="U4" s="1">
        <f>(C4*M4*1000/9.81)/D4</f>
        <v>1.5385490750456305</v>
      </c>
      <c r="V4" s="1">
        <f>(C4*M4*1000/9.81)/F4</f>
        <v>0.9572235971108034</v>
      </c>
      <c r="W4" s="1">
        <f>E4/(P4*C4)</f>
        <v>1919.3039734716897</v>
      </c>
      <c r="X4" s="1">
        <f>E4/(Q4*C4)</f>
        <v>635.24050775984301</v>
      </c>
      <c r="Y4" s="1">
        <f t="shared" ref="Y4" si="0">W4*0.33</f>
        <v>633.3703112456576</v>
      </c>
      <c r="Z4" s="1">
        <f>Q4/P4</f>
        <v>3.0213815870150644</v>
      </c>
    </row>
    <row r="5" spans="1:26" x14ac:dyDescent="0.3">
      <c r="A5" t="s">
        <v>61</v>
      </c>
      <c r="B5" t="s">
        <v>24</v>
      </c>
      <c r="C5">
        <v>2</v>
      </c>
      <c r="D5" s="2">
        <v>14552</v>
      </c>
      <c r="E5" s="2">
        <v>6667</v>
      </c>
      <c r="F5" s="2">
        <v>23000</v>
      </c>
      <c r="G5" s="2">
        <v>12500</v>
      </c>
      <c r="H5" s="2">
        <v>22000</v>
      </c>
      <c r="I5" s="10">
        <v>0.72399999999999998</v>
      </c>
      <c r="J5" s="10">
        <v>1.8</v>
      </c>
      <c r="K5" s="2">
        <v>169</v>
      </c>
      <c r="L5" s="3">
        <f>G5/224.809</f>
        <v>55.602756117415225</v>
      </c>
      <c r="M5" s="3">
        <f>H5/224.809</f>
        <v>97.860850766650799</v>
      </c>
      <c r="N5" s="3">
        <f>I5*28.325</f>
        <v>20.507299999999997</v>
      </c>
      <c r="O5" s="3">
        <f>J5*28.325</f>
        <v>50.984999999999999</v>
      </c>
      <c r="P5" s="1">
        <f>L5*N5/1000</f>
        <v>1.1402624005266691</v>
      </c>
      <c r="Q5" s="1">
        <f>M5*O5/1000</f>
        <v>4.9894354763376905</v>
      </c>
      <c r="R5" s="1">
        <f>K5/2.205</f>
        <v>76.643990929705211</v>
      </c>
      <c r="S5" s="1">
        <f>(C5*L5*1000/9.81)/D5</f>
        <v>0.77899491265063181</v>
      </c>
      <c r="T5" s="1">
        <f>(C5*L5*1000/9.81)/F5</f>
        <v>0.49286669429965191</v>
      </c>
      <c r="U5" s="1">
        <f>(C5*M5*1000/9.81)/D5</f>
        <v>1.3710310462651119</v>
      </c>
      <c r="V5" s="1">
        <f>(C5*M5*1000/9.81)/F5</f>
        <v>0.86744538196738719</v>
      </c>
      <c r="W5" s="1">
        <f>E5/(P5*C5)</f>
        <v>2923.4498993041507</v>
      </c>
      <c r="X5" s="1">
        <f>E5/(Q5*C5)</f>
        <v>668.1116562803677</v>
      </c>
      <c r="Y5" s="1">
        <f t="shared" ref="Y5" si="1">W5*0.33</f>
        <v>964.73846677036977</v>
      </c>
      <c r="Z5" s="1">
        <f>Q5/P5</f>
        <v>4.375690607734807</v>
      </c>
    </row>
    <row r="6" spans="1:26" x14ac:dyDescent="0.3">
      <c r="I6" s="5"/>
      <c r="J6" s="5"/>
      <c r="K6" s="2"/>
      <c r="L6" s="3"/>
      <c r="O6" s="3"/>
      <c r="Q6" s="1"/>
    </row>
    <row r="7" spans="1:26" x14ac:dyDescent="0.3">
      <c r="A7" t="s">
        <v>1</v>
      </c>
      <c r="B7" t="s">
        <v>2</v>
      </c>
      <c r="C7">
        <v>1</v>
      </c>
      <c r="D7" s="2">
        <v>7390</v>
      </c>
      <c r="E7" s="2">
        <v>3200</v>
      </c>
      <c r="F7" s="2">
        <v>12020</v>
      </c>
      <c r="G7" s="2">
        <v>14670</v>
      </c>
      <c r="H7" s="2">
        <v>23830</v>
      </c>
      <c r="I7" s="10">
        <v>0.73499999999999999</v>
      </c>
      <c r="J7" s="5">
        <v>2.1</v>
      </c>
      <c r="K7" s="2">
        <v>228</v>
      </c>
      <c r="L7" s="3">
        <f>G7/224.809</f>
        <v>65.255394579398512</v>
      </c>
      <c r="M7" s="3">
        <f>H7/224.809</f>
        <v>106.00109426224039</v>
      </c>
      <c r="N7" s="3">
        <f>I7*28.325</f>
        <v>20.818874999999998</v>
      </c>
      <c r="O7" s="3">
        <f>J7*28.325</f>
        <v>59.482500000000002</v>
      </c>
      <c r="P7" s="1">
        <f>L7*N7/1000</f>
        <v>1.358543902824175</v>
      </c>
      <c r="Q7" s="1">
        <f>M7*O7/1000</f>
        <v>6.3052100894537144</v>
      </c>
      <c r="R7" s="1">
        <f>K7/2.205</f>
        <v>103.40136054421768</v>
      </c>
      <c r="S7" s="1">
        <f>(C7*L7*1000/9.81)/D7</f>
        <v>0.90012531163001641</v>
      </c>
      <c r="T7" s="1">
        <f>(C7*L7*1000/9.81)/F7</f>
        <v>0.55340482969599181</v>
      </c>
      <c r="U7" s="1">
        <f>(C7*M7*1000/9.81)/D7</f>
        <v>1.4621667468400332</v>
      </c>
      <c r="V7" s="1">
        <f>(C7*M7*1000/9.81)/F7</f>
        <v>0.89895276698401383</v>
      </c>
      <c r="W7" s="1">
        <f>E7/(P7*C7)</f>
        <v>2355.4630758327057</v>
      </c>
      <c r="X7" s="1">
        <f>E7/(Q7*C7)</f>
        <v>507.51679239878416</v>
      </c>
      <c r="Y7" s="1">
        <f t="shared" ref="Y7:Y8" si="2">W7*0.33</f>
        <v>777.30281502479295</v>
      </c>
      <c r="Z7" s="1">
        <f>Q7/P7</f>
        <v>4.641152984711268</v>
      </c>
    </row>
    <row r="8" spans="1:26" x14ac:dyDescent="0.3">
      <c r="A8" t="s">
        <v>59</v>
      </c>
      <c r="B8" t="s">
        <v>3</v>
      </c>
      <c r="C8">
        <v>1</v>
      </c>
      <c r="D8" s="2">
        <v>8573</v>
      </c>
      <c r="E8" s="2">
        <v>3200</v>
      </c>
      <c r="F8" s="2">
        <v>12020</v>
      </c>
      <c r="G8" s="2">
        <v>16600</v>
      </c>
      <c r="H8" s="2">
        <v>28000</v>
      </c>
      <c r="I8" s="5">
        <v>0.745</v>
      </c>
      <c r="J8" s="5">
        <v>1.9710000000000001</v>
      </c>
      <c r="K8" s="2">
        <v>264</v>
      </c>
      <c r="L8" s="3">
        <f>G8/224.809</f>
        <v>73.840460123927429</v>
      </c>
      <c r="M8" s="3">
        <f>H8/224.809</f>
        <v>124.55017370301012</v>
      </c>
      <c r="N8" s="3">
        <f>I8*28.325</f>
        <v>21.102125000000001</v>
      </c>
      <c r="O8" s="3">
        <f>J8*28.325</f>
        <v>55.828575000000001</v>
      </c>
      <c r="P8" s="1">
        <f>L8*N8/1000</f>
        <v>1.5581906195926323</v>
      </c>
      <c r="Q8" s="1">
        <f>M8*O8/1000</f>
        <v>6.9534587138415285</v>
      </c>
      <c r="R8" s="1">
        <f>K8/2.205</f>
        <v>119.72789115646258</v>
      </c>
      <c r="S8" s="1">
        <f>(C8*L8*1000/9.81)/D8</f>
        <v>0.87799605218060006</v>
      </c>
      <c r="T8" s="1">
        <f>(C8*L8*1000/9.81)/F8</f>
        <v>0.62621132739969088</v>
      </c>
      <c r="U8" s="1">
        <f>(C8*M8*1000/9.81)/D8</f>
        <v>1.4809571964492048</v>
      </c>
      <c r="V8" s="1">
        <f>(C8*M8*1000/9.81)/F8</f>
        <v>1.0562600703127314</v>
      </c>
      <c r="W8" s="1">
        <f>E8/(P8*C8)</f>
        <v>2053.6640124534933</v>
      </c>
      <c r="X8" s="1">
        <f>E8/(Q8*C8)</f>
        <v>460.20263176799943</v>
      </c>
      <c r="Y8" s="1">
        <f t="shared" si="2"/>
        <v>677.70912410965286</v>
      </c>
      <c r="Z8" s="1">
        <f>Q8/P8</f>
        <v>4.462521225842969</v>
      </c>
    </row>
    <row r="9" spans="1:26" x14ac:dyDescent="0.3">
      <c r="A9" t="s">
        <v>4</v>
      </c>
      <c r="B9" t="s">
        <v>46</v>
      </c>
      <c r="C9">
        <v>1</v>
      </c>
      <c r="D9" s="2">
        <v>8573</v>
      </c>
      <c r="E9" s="2">
        <v>3200</v>
      </c>
      <c r="F9" s="2">
        <v>12020</v>
      </c>
      <c r="G9" s="2">
        <v>17000</v>
      </c>
      <c r="H9" s="2">
        <v>29000</v>
      </c>
      <c r="I9" s="10">
        <v>0.745</v>
      </c>
      <c r="J9" s="5">
        <v>1.9</v>
      </c>
      <c r="K9" s="2">
        <v>270</v>
      </c>
      <c r="L9" s="3">
        <f>G9/224.809</f>
        <v>75.619748319684717</v>
      </c>
      <c r="M9" s="3">
        <f>H9/224.809</f>
        <v>128.99839419240334</v>
      </c>
      <c r="N9" s="3">
        <f>I9*28.325</f>
        <v>21.102125000000001</v>
      </c>
      <c r="O9" s="3">
        <f>J9*28.325</f>
        <v>53.817499999999995</v>
      </c>
      <c r="P9" s="1">
        <f>L9*N9/1000</f>
        <v>1.5957373815105271</v>
      </c>
      <c r="Q9" s="1">
        <f>M9*O9/1000</f>
        <v>6.942371079449666</v>
      </c>
      <c r="R9" s="1">
        <f>K9/2.205</f>
        <v>122.44897959183673</v>
      </c>
      <c r="S9" s="1">
        <f>(C9*L9*1000/9.81)/D9</f>
        <v>0.89915258355844574</v>
      </c>
      <c r="T9" s="1">
        <f>(C9*L9*1000/9.81)/F9</f>
        <v>0.64130075697558697</v>
      </c>
      <c r="U9" s="1">
        <f>(C9*M9*1000/9.81)/D9</f>
        <v>1.5338485248938192</v>
      </c>
      <c r="V9" s="1">
        <f>(C9*M9*1000/9.81)/F9</f>
        <v>1.093983644252472</v>
      </c>
      <c r="W9" s="1">
        <f>E9/(P9*C9)</f>
        <v>2005.3425062781168</v>
      </c>
      <c r="X9" s="1">
        <f>E9/(Q9*C9)</f>
        <v>460.93761963724785</v>
      </c>
      <c r="Y9" s="1">
        <f>W9*0.33</f>
        <v>661.76302707177854</v>
      </c>
      <c r="Z9" s="1">
        <f>Q9/P9</f>
        <v>4.3505724437425961</v>
      </c>
    </row>
    <row r="10" spans="1:26" x14ac:dyDescent="0.3">
      <c r="A10" t="s">
        <v>60</v>
      </c>
      <c r="B10" t="s">
        <v>18</v>
      </c>
      <c r="C10">
        <v>1</v>
      </c>
      <c r="D10" s="2">
        <v>8573</v>
      </c>
      <c r="E10" s="2">
        <v>3200</v>
      </c>
      <c r="F10" s="2">
        <v>12020</v>
      </c>
      <c r="G10" s="2">
        <v>14670</v>
      </c>
      <c r="H10" s="2">
        <v>23830</v>
      </c>
      <c r="I10" s="10">
        <v>0.73499999999999999</v>
      </c>
      <c r="J10" s="5">
        <v>2.1</v>
      </c>
      <c r="K10" s="2">
        <v>228</v>
      </c>
      <c r="L10" s="3">
        <f>G10/224.809</f>
        <v>65.255394579398512</v>
      </c>
      <c r="M10" s="3">
        <f>H10/224.809</f>
        <v>106.00109426224039</v>
      </c>
      <c r="N10" s="3">
        <f>I10*28.325</f>
        <v>20.818874999999998</v>
      </c>
      <c r="O10" s="3">
        <f>J10*28.325</f>
        <v>59.482500000000002</v>
      </c>
      <c r="P10" s="1">
        <f>L10*N10/1000</f>
        <v>1.358543902824175</v>
      </c>
      <c r="Q10" s="1">
        <f>M10*O10/1000</f>
        <v>6.3052100894537144</v>
      </c>
      <c r="R10" s="1">
        <f>K10/2.205</f>
        <v>103.40136054421768</v>
      </c>
      <c r="S10" s="1">
        <f>(C10*L10*1000/9.81)/D10</f>
        <v>0.77591578828249408</v>
      </c>
      <c r="T10" s="1">
        <f>(C10*L10*1000/9.81)/F10</f>
        <v>0.55340482969599181</v>
      </c>
      <c r="U10" s="1">
        <f>(C10*M10*1000/9.81)/D10</f>
        <v>1.2604003568351623</v>
      </c>
      <c r="V10" s="1">
        <f>(C10*M10*1000/9.81)/F10</f>
        <v>0.89895276698401383</v>
      </c>
      <c r="W10" s="1">
        <f>E10/(P10*C10)</f>
        <v>2355.4630758327057</v>
      </c>
      <c r="X10" s="1">
        <f>E10/(Q10*C10)</f>
        <v>507.51679239878416</v>
      </c>
      <c r="Y10" s="1">
        <f>W10*0.33</f>
        <v>777.30281502479295</v>
      </c>
      <c r="Z10" s="1">
        <f>Q10/P10</f>
        <v>4.641152984711268</v>
      </c>
    </row>
    <row r="11" spans="1:26" x14ac:dyDescent="0.3">
      <c r="A11" t="s">
        <v>5</v>
      </c>
      <c r="B11" t="s">
        <v>19</v>
      </c>
      <c r="C11">
        <v>1</v>
      </c>
      <c r="D11" s="2">
        <v>8573</v>
      </c>
      <c r="E11" s="2">
        <v>3200</v>
      </c>
      <c r="F11" s="2">
        <v>12020</v>
      </c>
      <c r="G11" s="2">
        <v>17800</v>
      </c>
      <c r="H11" s="2">
        <v>29100</v>
      </c>
      <c r="I11" s="5">
        <v>0.72599999999999998</v>
      </c>
      <c r="J11" s="5">
        <v>2.06</v>
      </c>
      <c r="K11" s="2">
        <v>254</v>
      </c>
      <c r="L11" s="3">
        <f>G11/224.809</f>
        <v>79.178324711199281</v>
      </c>
      <c r="M11" s="3">
        <f>H11/224.809</f>
        <v>129.44321624134264</v>
      </c>
      <c r="N11" s="3">
        <f>I11*28.325</f>
        <v>20.563949999999998</v>
      </c>
      <c r="O11" s="3">
        <f>J11*28.325</f>
        <v>58.349499999999999</v>
      </c>
      <c r="P11" s="1">
        <f>L11*N11/1000</f>
        <v>1.6282191104448664</v>
      </c>
      <c r="Q11" s="1">
        <f>M11*O11/1000</f>
        <v>7.552946946074222</v>
      </c>
      <c r="R11" s="1">
        <f>K11/2.205</f>
        <v>115.19274376417233</v>
      </c>
      <c r="S11" s="1">
        <f>(C11*L11*1000/9.81)/D11</f>
        <v>0.94146564631413721</v>
      </c>
      <c r="T11" s="1">
        <f>(C11*L11*1000/9.81)/F11</f>
        <v>0.67147961612737928</v>
      </c>
      <c r="U11" s="1">
        <f>(C11*M11*1000/9.81)/D11</f>
        <v>1.5391376577382805</v>
      </c>
      <c r="V11" s="1">
        <f>(C11*M11*1000/9.81)/F11</f>
        <v>1.0977560016464458</v>
      </c>
      <c r="W11" s="1">
        <f>E11/(P11*C11)</f>
        <v>1965.3374533392421</v>
      </c>
      <c r="X11" s="1">
        <f>E11/(Q11*C11)</f>
        <v>423.6756888201441</v>
      </c>
      <c r="Y11" s="1">
        <f>W11*0.33</f>
        <v>648.5613596019499</v>
      </c>
      <c r="Z11" s="1">
        <f>Q11/P11</f>
        <v>4.638777973813724</v>
      </c>
    </row>
    <row r="12" spans="1:26" x14ac:dyDescent="0.3">
      <c r="I12" s="5"/>
      <c r="J12" s="5"/>
      <c r="K12" s="2"/>
      <c r="L12" s="3"/>
      <c r="O12" s="3"/>
      <c r="Q12" s="1"/>
    </row>
    <row r="13" spans="1:26" x14ac:dyDescent="0.3">
      <c r="A13" t="s">
        <v>6</v>
      </c>
      <c r="B13" t="s">
        <v>2</v>
      </c>
      <c r="C13">
        <v>2</v>
      </c>
      <c r="D13" s="2">
        <v>12701</v>
      </c>
      <c r="E13" s="2">
        <v>6103</v>
      </c>
      <c r="F13" s="2">
        <v>20185</v>
      </c>
      <c r="G13" s="2">
        <v>14670</v>
      </c>
      <c r="H13" s="2">
        <v>23830</v>
      </c>
      <c r="I13" s="10">
        <v>0.73499999999999999</v>
      </c>
      <c r="J13" s="5">
        <v>2.1</v>
      </c>
      <c r="K13" s="2">
        <v>228</v>
      </c>
      <c r="L13" s="3">
        <f>G13/224.809</f>
        <v>65.255394579398512</v>
      </c>
      <c r="M13" s="3">
        <f>H13/224.809</f>
        <v>106.00109426224039</v>
      </c>
      <c r="N13" s="3">
        <f>I13*28.325</f>
        <v>20.818874999999998</v>
      </c>
      <c r="O13" s="3">
        <f>J13*28.325</f>
        <v>59.482500000000002</v>
      </c>
      <c r="P13" s="1">
        <f>L13*N13/1000</f>
        <v>1.358543902824175</v>
      </c>
      <c r="Q13" s="1">
        <f>M13*O13/1000</f>
        <v>6.3052100894537144</v>
      </c>
      <c r="R13" s="1">
        <f>K13/2.205</f>
        <v>103.40136054421768</v>
      </c>
      <c r="S13" s="1">
        <f>(C13*L13*1000/9.81)/D13</f>
        <v>1.0474649323589988</v>
      </c>
      <c r="T13" s="1">
        <f>(C13*L13*1000/9.81)/F13</f>
        <v>0.65909596759433453</v>
      </c>
      <c r="U13" s="1">
        <f>(C13*M13*1000/9.81)/D13</f>
        <v>1.701505749019423</v>
      </c>
      <c r="V13" s="1">
        <f>(C13*M13*1000/9.81)/F13</f>
        <v>1.0706378260240621</v>
      </c>
      <c r="W13" s="1">
        <f>E13/(P13*C13)</f>
        <v>2246.1548674698442</v>
      </c>
      <c r="X13" s="1">
        <f>E13/(Q13*C13)</f>
        <v>483.96484125152807</v>
      </c>
      <c r="Y13" s="1">
        <f>W13*0.33</f>
        <v>741.23110626504865</v>
      </c>
      <c r="Z13" s="1">
        <f>Q13/P13</f>
        <v>4.641152984711268</v>
      </c>
    </row>
    <row r="14" spans="1:26" x14ac:dyDescent="0.3">
      <c r="A14" t="s">
        <v>7</v>
      </c>
      <c r="B14" t="s">
        <v>18</v>
      </c>
      <c r="C14">
        <v>2</v>
      </c>
      <c r="D14" s="2">
        <v>14379</v>
      </c>
      <c r="E14" s="2">
        <v>10591</v>
      </c>
      <c r="F14" s="2">
        <v>23000</v>
      </c>
      <c r="G14" s="2">
        <v>14670</v>
      </c>
      <c r="H14" s="2">
        <v>23830</v>
      </c>
      <c r="I14" s="10">
        <v>0.73499999999999999</v>
      </c>
      <c r="J14" s="5">
        <v>2.1</v>
      </c>
      <c r="K14" s="2">
        <v>228</v>
      </c>
      <c r="L14" s="3">
        <f>G14/224.809</f>
        <v>65.255394579398512</v>
      </c>
      <c r="M14" s="3">
        <f>H14/224.809</f>
        <v>106.00109426224039</v>
      </c>
      <c r="N14" s="3">
        <f>I14*28.325</f>
        <v>20.818874999999998</v>
      </c>
      <c r="O14" s="3">
        <f>J14*28.325</f>
        <v>59.482500000000002</v>
      </c>
      <c r="P14" s="1">
        <f>L14*N14/1000</f>
        <v>1.358543902824175</v>
      </c>
      <c r="Q14" s="1">
        <f>M14*O14/1000</f>
        <v>6.3052100894537144</v>
      </c>
      <c r="R14" s="1">
        <f>K14/2.205</f>
        <v>103.40136054421768</v>
      </c>
      <c r="S14" s="1">
        <f>(C14*L14*1000/9.81)/D14</f>
        <v>0.92522790916556386</v>
      </c>
      <c r="T14" s="1">
        <f>(C14*L14*1000/9.81)/F14</f>
        <v>0.5784283524300714</v>
      </c>
      <c r="U14" s="1">
        <f>(C14*M14*1000/9.81)/D14</f>
        <v>1.5029434952566725</v>
      </c>
      <c r="V14" s="1">
        <f>(C14*M14*1000/9.81)/F14</f>
        <v>0.9396010660128562</v>
      </c>
      <c r="W14" s="1">
        <f>E14/(P14*C14)</f>
        <v>3897.9233493975294</v>
      </c>
      <c r="X14" s="1">
        <f>E14/(Q14*C14)</f>
        <v>839.86099192117547</v>
      </c>
      <c r="Y14" s="1">
        <f>W14*0.33</f>
        <v>1286.3147053011849</v>
      </c>
      <c r="Z14" s="1">
        <f>Q14/P14</f>
        <v>4.641152984711268</v>
      </c>
    </row>
    <row r="15" spans="1:26" x14ac:dyDescent="0.3">
      <c r="A15" t="s">
        <v>7</v>
      </c>
      <c r="B15" t="s">
        <v>46</v>
      </c>
      <c r="C15">
        <v>2</v>
      </c>
      <c r="D15" s="2">
        <v>14379</v>
      </c>
      <c r="E15" s="2">
        <v>10591</v>
      </c>
      <c r="F15" s="2">
        <v>23000</v>
      </c>
      <c r="G15" s="2">
        <v>17000</v>
      </c>
      <c r="H15" s="2">
        <v>28000</v>
      </c>
      <c r="I15" s="10">
        <v>0.745</v>
      </c>
      <c r="J15" s="5">
        <v>1.9</v>
      </c>
      <c r="K15" s="2">
        <v>270</v>
      </c>
      <c r="L15" s="3">
        <f>G15/224.809</f>
        <v>75.619748319684717</v>
      </c>
      <c r="M15" s="3">
        <f>H15/224.809</f>
        <v>124.55017370301012</v>
      </c>
      <c r="N15" s="3">
        <f>I15*28.325</f>
        <v>21.102125000000001</v>
      </c>
      <c r="O15" s="3">
        <f>J15*28.325</f>
        <v>53.817499999999995</v>
      </c>
      <c r="P15" s="1">
        <f>L15*N15/1000</f>
        <v>1.5957373815105271</v>
      </c>
      <c r="Q15" s="1">
        <f>M15*O15/1000</f>
        <v>6.7029789732617466</v>
      </c>
      <c r="R15" s="1">
        <f>K15/2.205</f>
        <v>122.44897959183673</v>
      </c>
      <c r="S15" s="1">
        <f>(C15*L15*1000/9.81)/D15</f>
        <v>1.0721795811734551</v>
      </c>
      <c r="T15" s="1">
        <f>(C15*L15*1000/9.81)/F15</f>
        <v>0.67029870424752658</v>
      </c>
      <c r="U15" s="1">
        <f>(C15*M15*1000/9.81)/D15</f>
        <v>1.7659428395798085</v>
      </c>
      <c r="V15" s="1">
        <f>(C15*M15*1000/9.81)/F15</f>
        <v>1.1040213952312201</v>
      </c>
      <c r="W15" s="1">
        <f>E15/(P15*C15)</f>
        <v>3318.5285131236774</v>
      </c>
      <c r="X15" s="1">
        <f>E15/(Q15*C15)</f>
        <v>790.02187253216891</v>
      </c>
      <c r="Y15" s="1">
        <f>W15*0.33</f>
        <v>1095.1144093308135</v>
      </c>
      <c r="Z15" s="1">
        <f>Q15/P15</f>
        <v>4.2005527043031963</v>
      </c>
    </row>
    <row r="16" spans="1:26" x14ac:dyDescent="0.3">
      <c r="A16" t="s">
        <v>7</v>
      </c>
      <c r="B16" t="s">
        <v>19</v>
      </c>
      <c r="C16">
        <v>2</v>
      </c>
      <c r="D16" s="2">
        <v>14379</v>
      </c>
      <c r="E16" s="2">
        <v>10591</v>
      </c>
      <c r="F16" s="2">
        <v>23000</v>
      </c>
      <c r="G16" s="2">
        <v>17800</v>
      </c>
      <c r="H16" s="2">
        <v>29100</v>
      </c>
      <c r="I16" s="5">
        <v>0.72599999999999998</v>
      </c>
      <c r="J16" s="5">
        <v>2.06</v>
      </c>
      <c r="K16" s="2">
        <v>254</v>
      </c>
      <c r="L16" s="3">
        <f>G16/224.809</f>
        <v>79.178324711199281</v>
      </c>
      <c r="M16" s="3">
        <f>H16/224.809</f>
        <v>129.44321624134264</v>
      </c>
      <c r="N16" s="3">
        <f>I16*28.325</f>
        <v>20.563949999999998</v>
      </c>
      <c r="O16" s="3">
        <f>J16*28.325</f>
        <v>58.349499999999999</v>
      </c>
      <c r="P16" s="1">
        <f>L16*N16/1000</f>
        <v>1.6282191104448664</v>
      </c>
      <c r="Q16" s="1">
        <f>M16*O16/1000</f>
        <v>7.552946946074222</v>
      </c>
      <c r="R16" s="1">
        <f>K16/2.205</f>
        <v>115.19274376417233</v>
      </c>
      <c r="S16" s="1">
        <f>(C16*L16*1000/9.81)/D16</f>
        <v>1.1226350908757352</v>
      </c>
      <c r="T16" s="1">
        <f>(C16*L16*1000/9.81)/F16</f>
        <v>0.70184217268270421</v>
      </c>
      <c r="U16" s="1">
        <f>(C16*M16*1000/9.81)/D16</f>
        <v>1.8353191654204435</v>
      </c>
      <c r="V16" s="1">
        <f>(C16*M16*1000/9.81)/F16</f>
        <v>1.1473936643295894</v>
      </c>
      <c r="W16" s="1">
        <f>E16/(P16*C16)</f>
        <v>3252.3264012993614</v>
      </c>
      <c r="X16" s="1">
        <f>E16/(Q16*C16)</f>
        <v>701.11706567096041</v>
      </c>
      <c r="Y16" s="1">
        <f>W16*0.33</f>
        <v>1073.2677124287893</v>
      </c>
      <c r="Z16" s="1">
        <f>Q16/P16</f>
        <v>4.638777973813724</v>
      </c>
    </row>
    <row r="17" spans="1:26" x14ac:dyDescent="0.3">
      <c r="I17" s="5"/>
      <c r="J17" s="5"/>
      <c r="K17" s="2"/>
      <c r="L17" s="3"/>
      <c r="O17" s="3"/>
      <c r="Q17" s="1"/>
    </row>
    <row r="18" spans="1:26" x14ac:dyDescent="0.3">
      <c r="A18" t="s">
        <v>48</v>
      </c>
      <c r="B18" t="s">
        <v>52</v>
      </c>
      <c r="C18">
        <v>2</v>
      </c>
      <c r="D18" s="2">
        <v>19838</v>
      </c>
      <c r="E18" s="2">
        <v>7350</v>
      </c>
      <c r="F18" s="2">
        <v>27669</v>
      </c>
      <c r="G18" s="7">
        <v>12350</v>
      </c>
      <c r="H18" s="2">
        <v>20900</v>
      </c>
      <c r="I18" s="10">
        <v>0.66700000000000004</v>
      </c>
      <c r="J18" s="10">
        <v>2.5</v>
      </c>
      <c r="K18" s="7">
        <v>260</v>
      </c>
      <c r="L18" s="3">
        <f>G18/224.809</f>
        <v>54.935523044006246</v>
      </c>
      <c r="M18" s="3">
        <f>H18/224.809</f>
        <v>92.967808228318262</v>
      </c>
      <c r="N18" s="3">
        <f>I18*28.325</f>
        <v>18.892775</v>
      </c>
      <c r="O18" s="3">
        <f>J18*28.325</f>
        <v>70.8125</v>
      </c>
      <c r="P18" s="1">
        <f>L18*N18/1000</f>
        <v>1.0378844763777251</v>
      </c>
      <c r="Q18" s="1">
        <f>M18*O18/1000</f>
        <v>6.5832829201677869</v>
      </c>
      <c r="R18" s="1">
        <f>K18/2.205</f>
        <v>117.91383219954648</v>
      </c>
      <c r="S18" s="1">
        <f>(C18*L18*1000/9.81)/D18</f>
        <v>0.56456813999724209</v>
      </c>
      <c r="T18" s="1">
        <f>(C18*L18*1000/9.81)/F18</f>
        <v>0.40478162424609809</v>
      </c>
      <c r="U18" s="1">
        <f>(C18*M18*1000/9.81)/D18</f>
        <v>0.95542300614917886</v>
      </c>
      <c r="V18" s="1">
        <f>(C18*M18*1000/9.81)/F18</f>
        <v>0.68501505641647376</v>
      </c>
      <c r="W18" s="1">
        <f>E18/(P18*C18)</f>
        <v>3540.8565053655643</v>
      </c>
      <c r="X18" s="1">
        <f>E18/(Q18*C18)</f>
        <v>558.23212287317824</v>
      </c>
      <c r="Y18" s="1">
        <f t="shared" ref="Y18" si="3">W18*0.33</f>
        <v>1168.4826467706364</v>
      </c>
      <c r="Z18" s="1">
        <f>Q18/P18</f>
        <v>6.3429823549763578</v>
      </c>
    </row>
    <row r="19" spans="1:26" x14ac:dyDescent="0.3">
      <c r="A19" t="s">
        <v>62</v>
      </c>
      <c r="B19" t="s">
        <v>49</v>
      </c>
      <c r="C19">
        <v>2</v>
      </c>
      <c r="D19" s="2">
        <v>19838</v>
      </c>
      <c r="E19" s="2">
        <v>7350</v>
      </c>
      <c r="F19" s="2">
        <v>27669</v>
      </c>
      <c r="G19" s="2">
        <v>16800</v>
      </c>
      <c r="H19" s="2">
        <v>26080</v>
      </c>
      <c r="I19" s="10">
        <v>0.745</v>
      </c>
      <c r="J19" s="5">
        <v>2</v>
      </c>
      <c r="K19" s="2">
        <v>250</v>
      </c>
      <c r="L19" s="3">
        <f>G19/224.809</f>
        <v>74.730104221806073</v>
      </c>
      <c r="M19" s="3">
        <f>H19/224.809</f>
        <v>116.00959036337514</v>
      </c>
      <c r="N19" s="3">
        <f>I19*28.325</f>
        <v>21.102125000000001</v>
      </c>
      <c r="O19" s="3">
        <f>J19*28.325</f>
        <v>56.65</v>
      </c>
      <c r="P19" s="1">
        <f>L19*N19/1000</f>
        <v>1.5769640005515797</v>
      </c>
      <c r="Q19" s="1">
        <f>M19*O19/1000</f>
        <v>6.5719432940852007</v>
      </c>
      <c r="R19" s="1">
        <f>K19/2.205</f>
        <v>113.37868480725623</v>
      </c>
      <c r="S19" s="1">
        <f>(C19*L19*1000/9.81)/D19</f>
        <v>0.76799552647398128</v>
      </c>
      <c r="T19" s="1">
        <f>(C19*L19*1000/9.81)/F19</f>
        <v>0.55063411233477322</v>
      </c>
      <c r="U19" s="1">
        <f>(C19*M19*1000/9.81)/D19</f>
        <v>1.1922216268119898</v>
      </c>
      <c r="V19" s="1">
        <f>(C19*M19*1000/9.81)/F19</f>
        <v>0.85479390771969554</v>
      </c>
      <c r="W19" s="1">
        <f>E19/(P19*C19)</f>
        <v>2330.4273266317959</v>
      </c>
      <c r="X19" s="1">
        <f>E19/(Q19*C19)</f>
        <v>559.19533014040587</v>
      </c>
      <c r="Y19" s="1">
        <f t="shared" ref="Y19" si="4">W19*0.33</f>
        <v>769.0410177884927</v>
      </c>
      <c r="Z19" s="1">
        <f>Q19/P19</f>
        <v>4.1674656439757101</v>
      </c>
    </row>
    <row r="20" spans="1:26" x14ac:dyDescent="0.3">
      <c r="I20" s="5"/>
      <c r="J20" s="5"/>
      <c r="K20" s="2"/>
      <c r="L20" s="3"/>
      <c r="O20" s="3"/>
      <c r="Q20" s="1"/>
    </row>
    <row r="21" spans="1:26" x14ac:dyDescent="0.3">
      <c r="A21" t="s">
        <v>50</v>
      </c>
      <c r="B21" t="s">
        <v>51</v>
      </c>
      <c r="C21">
        <v>2</v>
      </c>
      <c r="D21" s="2">
        <v>11321</v>
      </c>
      <c r="E21" s="2">
        <v>4990</v>
      </c>
      <c r="F21" s="2">
        <v>13782</v>
      </c>
      <c r="G21" s="2">
        <v>9065</v>
      </c>
      <c r="I21" s="10">
        <v>0.37</v>
      </c>
      <c r="J21" s="5"/>
      <c r="K21" s="2">
        <v>333</v>
      </c>
      <c r="L21" s="3">
        <f>G21/224.809</f>
        <v>40.323118736349521</v>
      </c>
      <c r="N21" s="3">
        <f>I21*28.325</f>
        <v>10.48025</v>
      </c>
      <c r="O21" s="3"/>
      <c r="P21" s="1">
        <f>L21*N21/1000</f>
        <v>0.42259636513662707</v>
      </c>
      <c r="Q21" s="1"/>
      <c r="R21" s="1">
        <f>K21/2.205</f>
        <v>151.0204081632653</v>
      </c>
      <c r="S21" s="1">
        <f>(C21*L21*1000/9.81)/D21</f>
        <v>0.7261566393640555</v>
      </c>
      <c r="T21" s="1">
        <f>(C21*L21*1000/9.81)/F21</f>
        <v>0.59648957438981809</v>
      </c>
      <c r="W21" s="1">
        <f>E21/(P21*C21)</f>
        <v>5903.9788456139622</v>
      </c>
      <c r="Y21" s="1">
        <f t="shared" ref="Y21" si="5">W21*0.33</f>
        <v>1948.3130190526076</v>
      </c>
    </row>
    <row r="22" spans="1:26" x14ac:dyDescent="0.3">
      <c r="I22" s="5"/>
      <c r="J22" s="5"/>
      <c r="K22" s="2"/>
      <c r="L22" s="3"/>
      <c r="O22" s="3"/>
      <c r="Q22" s="1"/>
    </row>
    <row r="23" spans="1:26" x14ac:dyDescent="0.3">
      <c r="A23" t="s">
        <v>53</v>
      </c>
      <c r="B23" t="s">
        <v>56</v>
      </c>
      <c r="C23">
        <v>1</v>
      </c>
      <c r="D23" s="8">
        <v>6340</v>
      </c>
      <c r="E23" s="8">
        <v>3400</v>
      </c>
      <c r="F23" s="8">
        <v>10410</v>
      </c>
      <c r="G23" s="2">
        <v>21450</v>
      </c>
      <c r="I23" s="5">
        <v>0.74</v>
      </c>
      <c r="J23" s="5"/>
      <c r="K23" s="7">
        <v>459</v>
      </c>
      <c r="L23" s="3">
        <f>G23/224.809</f>
        <v>95.41432949748453</v>
      </c>
      <c r="N23" s="3">
        <f>I23*28.325</f>
        <v>20.9605</v>
      </c>
      <c r="O23" s="3"/>
      <c r="P23" s="1">
        <f>L23*N23/1000</f>
        <v>1.9999320534320246</v>
      </c>
      <c r="Q23" s="1"/>
      <c r="R23" s="1">
        <f>K23/2.205</f>
        <v>208.16326530612244</v>
      </c>
      <c r="S23" s="1">
        <f>(C23*L23*1000/9.81)/D23</f>
        <v>1.5341058904273392</v>
      </c>
      <c r="T23" s="1">
        <f>(C23*L23*1000/9.81)/F23</f>
        <v>0.93431617149945534</v>
      </c>
      <c r="W23" s="1">
        <f>E23/(P23*C23)</f>
        <v>1700.0577565449585</v>
      </c>
      <c r="Y23" s="1">
        <f t="shared" ref="Y23:Y25" si="6">W23*0.33</f>
        <v>561.01905965983633</v>
      </c>
    </row>
    <row r="24" spans="1:26" x14ac:dyDescent="0.3">
      <c r="A24" t="s">
        <v>54</v>
      </c>
      <c r="B24" t="s">
        <v>57</v>
      </c>
      <c r="C24">
        <v>1</v>
      </c>
      <c r="D24" s="8">
        <v>6340</v>
      </c>
      <c r="E24" s="8">
        <v>3400</v>
      </c>
      <c r="F24" s="8">
        <v>10410</v>
      </c>
      <c r="G24" s="2">
        <v>23800</v>
      </c>
      <c r="I24" s="5">
        <v>0.76</v>
      </c>
      <c r="J24" s="5"/>
      <c r="K24" s="2">
        <v>459</v>
      </c>
      <c r="L24" s="3">
        <f>G24/224.809</f>
        <v>105.8676476475586</v>
      </c>
      <c r="N24" s="3">
        <f>I24*28.325</f>
        <v>21.527000000000001</v>
      </c>
      <c r="O24" s="3"/>
      <c r="P24" s="1">
        <f>L24*N24/1000</f>
        <v>2.2790128509089942</v>
      </c>
      <c r="Q24" s="1"/>
      <c r="R24" s="1">
        <f>K24/2.205</f>
        <v>208.16326530612244</v>
      </c>
      <c r="S24" s="1">
        <f>(C24*L24*1000/9.81)/D24</f>
        <v>1.7021780975370941</v>
      </c>
      <c r="T24" s="1">
        <f>(C24*L24*1000/9.81)/F24</f>
        <v>1.0366771506614003</v>
      </c>
      <c r="W24" s="1">
        <f>E24/(P24*C24)</f>
        <v>1491.873992129485</v>
      </c>
      <c r="Y24" s="1">
        <f t="shared" si="6"/>
        <v>492.31841740273006</v>
      </c>
    </row>
    <row r="25" spans="1:26" x14ac:dyDescent="0.3">
      <c r="A25" t="s">
        <v>55</v>
      </c>
      <c r="B25" t="s">
        <v>58</v>
      </c>
      <c r="C25">
        <v>1</v>
      </c>
      <c r="D25" s="8">
        <v>6340</v>
      </c>
      <c r="E25" s="8">
        <v>3400</v>
      </c>
      <c r="F25" s="8">
        <v>10410</v>
      </c>
      <c r="G25" s="2">
        <v>23800</v>
      </c>
      <c r="I25" s="10">
        <v>0.6</v>
      </c>
      <c r="J25" s="5"/>
      <c r="K25" s="7">
        <v>450</v>
      </c>
      <c r="L25" s="3">
        <f>G25/224.809</f>
        <v>105.8676476475586</v>
      </c>
      <c r="N25" s="3">
        <f>I25*28.325</f>
        <v>16.994999999999997</v>
      </c>
      <c r="O25" s="3"/>
      <c r="P25" s="1">
        <f>L25*N25/1000</f>
        <v>1.7992206717702581</v>
      </c>
      <c r="Q25" s="1"/>
      <c r="R25" s="1">
        <f>K25/2.205</f>
        <v>204.08163265306121</v>
      </c>
      <c r="S25" s="1">
        <f>(C25*L25*1000/9.81)/D25</f>
        <v>1.7021780975370941</v>
      </c>
      <c r="T25" s="1">
        <f>(C25*L25*1000/9.81)/F25</f>
        <v>1.0366771506614003</v>
      </c>
      <c r="W25" s="1">
        <f>E25/(P25*C25)</f>
        <v>1889.7070566973482</v>
      </c>
      <c r="Y25" s="1">
        <f t="shared" si="6"/>
        <v>623.60332871012497</v>
      </c>
    </row>
    <row r="30" spans="1:26" x14ac:dyDescent="0.3">
      <c r="A30" t="s">
        <v>29</v>
      </c>
    </row>
    <row r="31" spans="1:26" x14ac:dyDescent="0.3">
      <c r="A31" t="s">
        <v>30</v>
      </c>
      <c r="G31" s="4" t="s">
        <v>47</v>
      </c>
    </row>
    <row r="32" spans="1:26" x14ac:dyDescent="0.3">
      <c r="A32" t="s">
        <v>31</v>
      </c>
    </row>
  </sheetData>
  <mergeCells count="3">
    <mergeCell ref="S1:Z1"/>
    <mergeCell ref="G1:R1"/>
    <mergeCell ref="A1:F1"/>
  </mergeCells>
  <phoneticPr fontId="1" type="noConversion"/>
  <hyperlinks>
    <hyperlink ref="G31" r:id="rId1" xr:uid="{C5C047ED-46DF-4DB7-8EB3-CDDE16F3E4AF}"/>
  </hyperlinks>
  <pageMargins left="0.7" right="0.7" top="0.75" bottom="0.75" header="0.3" footer="0.3"/>
  <pageSetup paperSize="9"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Mingi Park</dc:creator>
  <cp:lastModifiedBy>Park Mingi</cp:lastModifiedBy>
  <dcterms:created xsi:type="dcterms:W3CDTF">2021-08-09T02:25:44Z</dcterms:created>
  <dcterms:modified xsi:type="dcterms:W3CDTF">2023-07-11T12:24:49Z</dcterms:modified>
</cp:coreProperties>
</file>