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10" windowWidth="24240" windowHeight="12015"/>
  </bookViews>
  <sheets>
    <sheet name="Sheet1" sheetId="1" r:id="rId1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EXPENSE_CODE_" hidden="1">4900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42784.6882986111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5621" iterate="1"/>
  <oleSize ref="A1"/>
</workbook>
</file>

<file path=xl/sharedStrings.xml><?xml version="1.0" encoding="utf-8"?>
<sst xmlns="http://schemas.openxmlformats.org/spreadsheetml/2006/main" count="30" uniqueCount="26">
  <si>
    <t>Sales</t>
  </si>
  <si>
    <t xml:space="preserve"> </t>
  </si>
  <si>
    <t>Accessories</t>
  </si>
  <si>
    <t>2017 Finalized NPP Budget by Region and Category</t>
  </si>
  <si>
    <t>Lincoln Add</t>
  </si>
  <si>
    <t>Fiinal NPP Revenues by Region</t>
  </si>
  <si>
    <t>Rest of Latin America</t>
  </si>
  <si>
    <t>2016 Actual In Year NPP</t>
  </si>
  <si>
    <t>In Year NPP Final Adjusted</t>
  </si>
  <si>
    <t>NPP Stretch Goal</t>
  </si>
  <si>
    <t>Aus/NZ</t>
  </si>
  <si>
    <t>AME/CEE</t>
  </si>
  <si>
    <t>EAME West</t>
  </si>
  <si>
    <t>Brazil</t>
  </si>
  <si>
    <t>Mexico</t>
  </si>
  <si>
    <t>ROLA</t>
  </si>
  <si>
    <t>NABU</t>
  </si>
  <si>
    <t>Toner</t>
  </si>
  <si>
    <t>Toner-Low Cost</t>
  </si>
  <si>
    <t>Printer</t>
  </si>
  <si>
    <t>Parts/Drums</t>
  </si>
  <si>
    <t>OEM</t>
  </si>
  <si>
    <t>Total</t>
  </si>
  <si>
    <t>Color</t>
  </si>
  <si>
    <t>Core</t>
  </si>
  <si>
    <t>Monochrome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</si>
</sst>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[$-409]m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Border="1"/>
    <xf numFmtId="164" fontId="0" fillId="0" borderId="0" xfId="1" applyNumberFormat="1" applyFont="1" applyBorder="1"/>
    <xf numFmtId="0" fontId="4" fillId="0" borderId="0" xfId="0" applyFont="1"/>
    <xf numFmtId="0" fontId="0" fillId="2" borderId="0" xfId="0" applyFill="1"/>
    <xf numFmtId="0" fontId="0" fillId="3" borderId="0" xfId="0" applyFill="1"/>
    <xf numFmtId="165" fontId="2" fillId="3" borderId="2" xfId="2" applyNumberFormat="1" applyFont="1" applyFill="1" applyBorder="1" applyAlignment="1">
      <alignment horizontal="center" wrapText="1"/>
    </xf>
    <xf numFmtId="165" fontId="0" fillId="0" borderId="0" xfId="0" applyNumberFormat="1" applyAlignment="1">
      <alignment horizontal="right"/>
    </xf>
    <xf numFmtId="165" fontId="0" fillId="2" borderId="0" xfId="0" applyNumberFormat="1" applyFill="1" applyAlignment="1">
      <alignment horizontal="right"/>
    </xf>
    <xf numFmtId="166" fontId="5" fillId="4" borderId="2" xfId="0" applyNumberFormat="1" applyFont="1" applyFill="1" applyBorder="1" applyAlignment="1">
      <alignment vertical="top"/>
    </xf>
    <xf numFmtId="37" fontId="0" fillId="0" borderId="2" xfId="2" applyNumberFormat="1" applyFont="1" applyBorder="1" applyAlignment="1">
      <alignment horizontal="right"/>
    </xf>
    <xf numFmtId="37" fontId="0" fillId="5" borderId="2" xfId="2" applyNumberFormat="1" applyFont="1" applyFill="1" applyBorder="1" applyAlignment="1">
      <alignment horizontal="right"/>
    </xf>
    <xf numFmtId="164" fontId="0" fillId="0" borderId="0" xfId="1" applyNumberFormat="1" applyFont="1"/>
    <xf numFmtId="164" fontId="0" fillId="2" borderId="0" xfId="1" applyNumberFormat="1" applyFont="1" applyFill="1"/>
    <xf numFmtId="165" fontId="0" fillId="4" borderId="2" xfId="2" applyNumberFormat="1" applyFont="1" applyFill="1" applyBorder="1" applyAlignment="1">
      <alignment horizontal="right"/>
    </xf>
    <xf numFmtId="165" fontId="3" fillId="4" borderId="2" xfId="2" applyNumberFormat="1" applyFont="1" applyFill="1" applyBorder="1" applyAlignment="1">
      <alignment horizontal="right"/>
    </xf>
    <xf numFmtId="37" fontId="3" fillId="0" borderId="2" xfId="2" applyNumberFormat="1" applyFont="1" applyBorder="1" applyAlignment="1">
      <alignment horizontal="right"/>
    </xf>
    <xf numFmtId="37" fontId="3" fillId="5" borderId="2" xfId="2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37" fontId="0" fillId="0" borderId="0" xfId="2" applyNumberFormat="1" applyFont="1" applyAlignment="1">
      <alignment horizontal="right"/>
    </xf>
    <xf numFmtId="165" fontId="0" fillId="4" borderId="2" xfId="2" applyNumberFormat="1" applyFont="1" applyFill="1" applyBorder="1" applyAlignment="1"/>
    <xf numFmtId="166" fontId="0" fillId="0" borderId="0" xfId="0" applyNumberFormat="1" applyBorder="1"/>
    <xf numFmtId="37" fontId="0" fillId="0" borderId="0" xfId="0" applyNumberFormat="1"/>
    <xf numFmtId="0" fontId="2" fillId="3" borderId="1" xfId="0" applyFont="1" applyFill="1" applyBorder="1" applyAlignment="1">
      <alignment horizontal="center"/>
    </xf>
    <xf numFmtId="165" fontId="0" fillId="4" borderId="3" xfId="2" applyNumberFormat="1" applyFont="1" applyFill="1" applyBorder="1" applyAlignment="1">
      <alignment horizontal="right" vertical="center"/>
    </xf>
    <xf numFmtId="165" fontId="0" fillId="4" borderId="4" xfId="2" applyNumberFormat="1" applyFont="1" applyFill="1" applyBorder="1" applyAlignment="1">
      <alignment horizontal="right" vertical="center"/>
    </xf>
    <xf numFmtId="164" fontId="6" fillId="0" borderId="0" xfId="1" applyNumberFormat="1" applyFont="1" applyBorder="1"/>
  </cellXfs>
  <cellStyles count="3">
    <cellStyle name="Comma" xfId="2" builtinId="3"/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5" totalsRowShown="0" tableBorderDxfId="1">
  <tableColumns count="2">
    <tableColumn id="1" name=" "/>
    <tableColumn id="2" name="Sales" dataDxfId="0" dataCellStyle="Perc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workbookViewId="0">
      <selection activeCell="E5" sqref="E5"/>
    </sheetView>
  </sheetViews>
  <sheetFormatPr defaultRowHeight="15" x14ac:dyDescent="0.25"/>
  <cols>
    <col min="1" max="1" width="22.28515625" bestFit="1" customWidth="1"/>
    <col min="2" max="2" width="10.5703125" bestFit="1" customWidth="1"/>
    <col min="3" max="4" width="9.85546875" bestFit="1" customWidth="1"/>
    <col min="6" max="7" width="9.85546875" bestFit="1" customWidth="1"/>
    <col min="11" max="11" width="9.85546875" bestFit="1" customWidth="1"/>
  </cols>
  <sheetData>
    <row r="1" spans="1:18" ht="14.45" x14ac:dyDescent="0.25">
      <c r="A1" s="1" t="s">
        <v>1</v>
      </c>
      <c r="B1" s="1" t="s">
        <v>0</v>
      </c>
      <c r="D1" t="s">
        <v>0</v>
      </c>
    </row>
    <row r="2" spans="1:18" ht="14.45" x14ac:dyDescent="0.25">
      <c r="A2" s="21" t="str">
        <f>A21</f>
        <v>Printer</v>
      </c>
      <c r="B2" s="2">
        <v>0.52097340706630091</v>
      </c>
      <c r="D2" s="22">
        <f>SUM(F21,H21,I21,J21)</f>
        <v>1823069.3882588691</v>
      </c>
      <c r="E2" s="12">
        <f>D2/SUM($D$2:$D$5)</f>
        <v>0.52097340706630091</v>
      </c>
    </row>
    <row r="3" spans="1:18" x14ac:dyDescent="0.25">
      <c r="A3" s="21" t="s">
        <v>25</v>
      </c>
      <c r="B3" s="26">
        <v>0.22900000000000001</v>
      </c>
      <c r="D3" s="22">
        <f>SUM(F20,H20,I20,J20)</f>
        <v>810848.54361086874</v>
      </c>
      <c r="E3" s="12">
        <f t="shared" ref="E3:E5" si="0">D3/SUM($D$2:$D$5)</f>
        <v>0.231713905735177</v>
      </c>
    </row>
    <row r="4" spans="1:18" ht="14.45" x14ac:dyDescent="0.25">
      <c r="A4" s="21" t="str">
        <f>A19</f>
        <v>Color</v>
      </c>
      <c r="B4" s="2">
        <v>0.22108958291506392</v>
      </c>
      <c r="D4" s="22">
        <f>SUM(F19,H19,I19,J19)</f>
        <v>773670.29719441908</v>
      </c>
      <c r="E4" s="12">
        <f t="shared" si="0"/>
        <v>0.22108958291506392</v>
      </c>
    </row>
    <row r="5" spans="1:18" x14ac:dyDescent="0.25">
      <c r="A5" s="21" t="str">
        <f>A22</f>
        <v>OEM</v>
      </c>
      <c r="B5" s="26">
        <v>2.9000000000000001E-2</v>
      </c>
      <c r="D5" s="22">
        <f>SUM(F22,H22,I22,J22)</f>
        <v>91763.875153436762</v>
      </c>
      <c r="E5" s="12">
        <f t="shared" si="0"/>
        <v>2.6223104283458178E-2</v>
      </c>
    </row>
    <row r="8" spans="1:18" customFormat="1" ht="23.25" x14ac:dyDescent="0.35">
      <c r="A8" s="3" t="s">
        <v>3</v>
      </c>
      <c r="B8" s="3"/>
      <c r="M8" s="4" t="s">
        <v>4</v>
      </c>
    </row>
    <row r="9" spans="1:18" customFormat="1" ht="23.25" x14ac:dyDescent="0.35">
      <c r="A9" s="3"/>
      <c r="B9" s="5"/>
      <c r="C9" s="5"/>
      <c r="D9" s="5"/>
      <c r="E9" s="23" t="s">
        <v>5</v>
      </c>
      <c r="F9" s="23"/>
      <c r="G9" s="23"/>
      <c r="H9" s="23"/>
      <c r="I9" s="23"/>
      <c r="J9" s="23"/>
      <c r="K9" s="23"/>
      <c r="Q9" t="s">
        <v>6</v>
      </c>
    </row>
    <row r="10" spans="1:18" customFormat="1" ht="60" x14ac:dyDescent="0.25">
      <c r="B10" s="6" t="s">
        <v>7</v>
      </c>
      <c r="C10" s="6" t="s">
        <v>8</v>
      </c>
      <c r="D10" s="6" t="s">
        <v>9</v>
      </c>
      <c r="E10" s="6" t="s">
        <v>10</v>
      </c>
      <c r="F10" s="6" t="s">
        <v>11</v>
      </c>
      <c r="G10" s="6" t="s">
        <v>12</v>
      </c>
      <c r="H10" s="6" t="s">
        <v>13</v>
      </c>
      <c r="I10" s="6" t="s">
        <v>14</v>
      </c>
      <c r="J10" s="6" t="s">
        <v>15</v>
      </c>
      <c r="K10" s="6" t="s">
        <v>16</v>
      </c>
      <c r="L10" s="7" t="str">
        <f>E10</f>
        <v>Aus/NZ</v>
      </c>
      <c r="M10" s="8" t="str">
        <f t="shared" ref="M10:R10" si="1">F10</f>
        <v>AME/CEE</v>
      </c>
      <c r="N10" s="7" t="str">
        <f t="shared" si="1"/>
        <v>EAME West</v>
      </c>
      <c r="O10" s="8" t="str">
        <f t="shared" si="1"/>
        <v>Brazil</v>
      </c>
      <c r="P10" s="8" t="str">
        <f t="shared" si="1"/>
        <v>Mexico</v>
      </c>
      <c r="Q10" s="8" t="str">
        <f t="shared" si="1"/>
        <v>ROLA</v>
      </c>
      <c r="R10" s="7" t="str">
        <f t="shared" si="1"/>
        <v>NABU</v>
      </c>
    </row>
    <row r="11" spans="1:18" customFormat="1" x14ac:dyDescent="0.25">
      <c r="A11" s="9" t="s">
        <v>17</v>
      </c>
      <c r="B11" s="24">
        <v>4034220</v>
      </c>
      <c r="C11" s="10">
        <f>+SUM(E11:K11)</f>
        <v>2974808.1653432897</v>
      </c>
      <c r="D11" s="11">
        <f>+C11*1.15</f>
        <v>3421029.3901447831</v>
      </c>
      <c r="E11" s="10">
        <v>40124.541886837185</v>
      </c>
      <c r="F11" s="10">
        <v>530226.52445530554</v>
      </c>
      <c r="G11" s="10">
        <v>1146377.2769677222</v>
      </c>
      <c r="H11" s="10">
        <v>7563.282179137248</v>
      </c>
      <c r="I11" s="10">
        <v>16147.268460088771</v>
      </c>
      <c r="J11" s="10">
        <v>406.28804713771979</v>
      </c>
      <c r="K11" s="10">
        <v>1233962.9833470611</v>
      </c>
      <c r="L11" s="12">
        <f>E11/$C11</f>
        <v>1.3488110713924592E-2</v>
      </c>
      <c r="M11" s="13">
        <f t="shared" ref="M11:R17" si="2">F11/$C11</f>
        <v>0.17823889642111357</v>
      </c>
      <c r="N11" s="12">
        <f t="shared" si="2"/>
        <v>0.38536174880891233</v>
      </c>
      <c r="O11" s="13">
        <f t="shared" si="2"/>
        <v>2.5424436665362096E-3</v>
      </c>
      <c r="P11" s="13">
        <f t="shared" si="2"/>
        <v>5.4280032736918997E-3</v>
      </c>
      <c r="Q11" s="13">
        <f t="shared" si="2"/>
        <v>1.3657621754269812E-4</v>
      </c>
      <c r="R11" s="12">
        <f t="shared" si="2"/>
        <v>0.41480422089827867</v>
      </c>
    </row>
    <row r="12" spans="1:18" customFormat="1" x14ac:dyDescent="0.25">
      <c r="A12" s="9" t="s">
        <v>18</v>
      </c>
      <c r="B12" s="25"/>
      <c r="C12" s="10">
        <f t="shared" ref="C12:C16" si="3">+SUM(E12:K12)</f>
        <v>577650.84369878669</v>
      </c>
      <c r="D12" s="11">
        <f t="shared" ref="D12:D16" si="4">+C12*1.15</f>
        <v>664298.4702536047</v>
      </c>
      <c r="E12" s="10">
        <v>0</v>
      </c>
      <c r="F12" s="10">
        <v>447422.11251825967</v>
      </c>
      <c r="G12" s="10">
        <v>32560.126808548688</v>
      </c>
      <c r="H12" s="10">
        <v>0</v>
      </c>
      <c r="I12" s="10">
        <v>97668.604371978348</v>
      </c>
      <c r="J12" s="10">
        <v>0</v>
      </c>
      <c r="K12" s="10">
        <v>0</v>
      </c>
      <c r="L12" s="12">
        <f t="shared" ref="L12:L17" si="5">E12/$C12</f>
        <v>0</v>
      </c>
      <c r="M12" s="13">
        <f t="shared" si="2"/>
        <v>0.77455459019733697</v>
      </c>
      <c r="N12" s="12">
        <f t="shared" si="2"/>
        <v>5.6366448978177226E-2</v>
      </c>
      <c r="O12" s="13">
        <f t="shared" si="2"/>
        <v>0</v>
      </c>
      <c r="P12" s="13">
        <f t="shared" si="2"/>
        <v>0.16907896082448584</v>
      </c>
      <c r="Q12" s="13">
        <f t="shared" si="2"/>
        <v>0</v>
      </c>
      <c r="R12" s="12">
        <f t="shared" si="2"/>
        <v>0</v>
      </c>
    </row>
    <row r="13" spans="1:18" customFormat="1" x14ac:dyDescent="0.25">
      <c r="A13" s="9" t="s">
        <v>19</v>
      </c>
      <c r="B13" s="14">
        <v>2249084</v>
      </c>
      <c r="C13" s="10">
        <f t="shared" si="3"/>
        <v>2606598.6523840893</v>
      </c>
      <c r="D13" s="11">
        <f t="shared" si="4"/>
        <v>2997588.4502417026</v>
      </c>
      <c r="E13" s="10">
        <v>0</v>
      </c>
      <c r="F13" s="10">
        <v>461627.4956837619</v>
      </c>
      <c r="G13" s="10">
        <v>452821.75739929051</v>
      </c>
      <c r="H13" s="10">
        <v>410287.57098191429</v>
      </c>
      <c r="I13" s="10">
        <v>777946.46666419297</v>
      </c>
      <c r="J13" s="10">
        <v>173207.85492899982</v>
      </c>
      <c r="K13" s="10">
        <v>330707.5067259302</v>
      </c>
      <c r="L13" s="12">
        <f t="shared" si="5"/>
        <v>0</v>
      </c>
      <c r="M13" s="13">
        <f>F13/$C13</f>
        <v>0.17709956815236619</v>
      </c>
      <c r="N13" s="12">
        <f>G13/$C13</f>
        <v>0.17372131953844269</v>
      </c>
      <c r="O13" s="13">
        <f>H13/$C13</f>
        <v>0.15740343094501735</v>
      </c>
      <c r="P13" s="13">
        <f>I13/$C13</f>
        <v>0.29845272341894868</v>
      </c>
      <c r="Q13" s="13">
        <f>J13/$C13</f>
        <v>6.6449760023691282E-2</v>
      </c>
      <c r="R13" s="12">
        <f>K13/$C13</f>
        <v>0.12687319792153393</v>
      </c>
    </row>
    <row r="14" spans="1:18" customFormat="1" x14ac:dyDescent="0.25">
      <c r="A14" s="9" t="s">
        <v>20</v>
      </c>
      <c r="B14" s="14">
        <f>315171+1266597</f>
        <v>1581768</v>
      </c>
      <c r="C14" s="10">
        <f t="shared" si="3"/>
        <v>1761590.0414733551</v>
      </c>
      <c r="D14" s="11">
        <f t="shared" si="4"/>
        <v>2025828.5476943583</v>
      </c>
      <c r="E14" s="10">
        <v>16875.458114162808</v>
      </c>
      <c r="F14" s="10">
        <v>145572.45073243446</v>
      </c>
      <c r="G14" s="10">
        <v>605608.15253867675</v>
      </c>
      <c r="H14" s="10">
        <v>121889.39671596303</v>
      </c>
      <c r="I14" s="10">
        <v>71828.182250896469</v>
      </c>
      <c r="J14" s="10">
        <v>137230.10272643281</v>
      </c>
      <c r="K14" s="10">
        <v>662586.29839478876</v>
      </c>
      <c r="L14" s="12">
        <f t="shared" si="5"/>
        <v>9.579673883742295E-3</v>
      </c>
      <c r="M14" s="13">
        <f t="shared" si="2"/>
        <v>8.2636962803604899E-2</v>
      </c>
      <c r="N14" s="12">
        <f t="shared" si="2"/>
        <v>0.34378495466071063</v>
      </c>
      <c r="O14" s="13">
        <f t="shared" si="2"/>
        <v>6.9192827982847482E-2</v>
      </c>
      <c r="P14" s="13">
        <f t="shared" si="2"/>
        <v>4.0774630055708624E-2</v>
      </c>
      <c r="Q14" s="13">
        <f t="shared" si="2"/>
        <v>7.7901270724519189E-2</v>
      </c>
      <c r="R14" s="12">
        <f t="shared" si="2"/>
        <v>0.37612967988886686</v>
      </c>
    </row>
    <row r="15" spans="1:18" customFormat="1" x14ac:dyDescent="0.25">
      <c r="A15" s="9" t="s">
        <v>21</v>
      </c>
      <c r="B15" s="24">
        <v>711991</v>
      </c>
      <c r="C15" s="10">
        <f t="shared" si="3"/>
        <v>511541.7061301379</v>
      </c>
      <c r="D15" s="11">
        <f t="shared" si="4"/>
        <v>588272.96204965853</v>
      </c>
      <c r="E15" s="10">
        <v>0</v>
      </c>
      <c r="F15" s="10">
        <v>91763.875153436762</v>
      </c>
      <c r="G15" s="10">
        <v>379528.65234980645</v>
      </c>
      <c r="H15" s="10">
        <v>0</v>
      </c>
      <c r="I15" s="10">
        <v>0</v>
      </c>
      <c r="J15" s="10">
        <v>0</v>
      </c>
      <c r="K15" s="10">
        <v>40249.178626894718</v>
      </c>
      <c r="L15" s="12">
        <f t="shared" si="5"/>
        <v>0</v>
      </c>
      <c r="M15" s="13">
        <f t="shared" si="2"/>
        <v>0.17938688879864612</v>
      </c>
      <c r="N15" s="12">
        <f t="shared" si="2"/>
        <v>0.74193100543253276</v>
      </c>
      <c r="O15" s="13">
        <f t="shared" si="2"/>
        <v>0</v>
      </c>
      <c r="P15" s="13">
        <f t="shared" si="2"/>
        <v>0</v>
      </c>
      <c r="Q15" s="13">
        <f t="shared" si="2"/>
        <v>0</v>
      </c>
      <c r="R15" s="12">
        <f t="shared" si="2"/>
        <v>7.868210576882112E-2</v>
      </c>
    </row>
    <row r="16" spans="1:18" customFormat="1" x14ac:dyDescent="0.25">
      <c r="A16" s="9" t="s">
        <v>2</v>
      </c>
      <c r="B16" s="25"/>
      <c r="C16" s="10">
        <f t="shared" si="3"/>
        <v>30683.602218653548</v>
      </c>
      <c r="D16" s="11">
        <f t="shared" si="4"/>
        <v>35286.142551451579</v>
      </c>
      <c r="E16" s="10">
        <v>0</v>
      </c>
      <c r="F16" s="10">
        <v>8564.6283476540975</v>
      </c>
      <c r="G16" s="10">
        <v>11385.859570494193</v>
      </c>
      <c r="H16" s="10">
        <v>0</v>
      </c>
      <c r="I16" s="10">
        <v>0</v>
      </c>
      <c r="J16" s="10">
        <v>0</v>
      </c>
      <c r="K16" s="10">
        <v>10733.114300505258</v>
      </c>
      <c r="L16" s="12">
        <f t="shared" si="5"/>
        <v>0</v>
      </c>
      <c r="M16" s="13">
        <f t="shared" si="2"/>
        <v>0.27912721220350667</v>
      </c>
      <c r="N16" s="12">
        <f t="shared" si="2"/>
        <v>0.37107310573764257</v>
      </c>
      <c r="O16" s="13">
        <f t="shared" si="2"/>
        <v>0</v>
      </c>
      <c r="P16" s="13">
        <f t="shared" si="2"/>
        <v>0</v>
      </c>
      <c r="Q16" s="13">
        <f t="shared" si="2"/>
        <v>0</v>
      </c>
      <c r="R16" s="12">
        <f t="shared" si="2"/>
        <v>0.34979968205885076</v>
      </c>
    </row>
    <row r="17" spans="1:18" customFormat="1" x14ac:dyDescent="0.25">
      <c r="A17" s="9" t="s">
        <v>22</v>
      </c>
      <c r="B17" s="15">
        <f>+SUM(B11:B16)</f>
        <v>8577063</v>
      </c>
      <c r="C17" s="16">
        <f>+SUM(C11:C16)</f>
        <v>8462873.0112483129</v>
      </c>
      <c r="D17" s="17">
        <f>+SUM(D11:D16)</f>
        <v>9732303.9629355595</v>
      </c>
      <c r="E17" s="16">
        <f t="shared" ref="E17:K17" si="6">+SUM(E11:E16)</f>
        <v>57000.000000999993</v>
      </c>
      <c r="F17" s="16">
        <f t="shared" si="6"/>
        <v>1685177.0868908525</v>
      </c>
      <c r="G17" s="16">
        <f t="shared" si="6"/>
        <v>2628281.8256345387</v>
      </c>
      <c r="H17" s="16">
        <f t="shared" si="6"/>
        <v>539740.24987701455</v>
      </c>
      <c r="I17" s="16">
        <f t="shared" si="6"/>
        <v>963590.52174715651</v>
      </c>
      <c r="J17" s="16">
        <f t="shared" si="6"/>
        <v>310844.24570257036</v>
      </c>
      <c r="K17" s="16">
        <f t="shared" si="6"/>
        <v>2278239.08139518</v>
      </c>
      <c r="L17" s="12">
        <f t="shared" si="5"/>
        <v>6.73530134804566E-3</v>
      </c>
      <c r="M17" s="13">
        <f t="shared" si="2"/>
        <v>0.19912588604969286</v>
      </c>
      <c r="N17" s="12">
        <f t="shared" si="2"/>
        <v>0.31056614250753772</v>
      </c>
      <c r="O17" s="13">
        <f t="shared" si="2"/>
        <v>6.3777425132059307E-2</v>
      </c>
      <c r="P17" s="13">
        <f t="shared" si="2"/>
        <v>0.11386092175392602</v>
      </c>
      <c r="Q17" s="13">
        <f t="shared" si="2"/>
        <v>3.6730345036421551E-2</v>
      </c>
      <c r="R17" s="12">
        <f t="shared" si="2"/>
        <v>0.26920397817231684</v>
      </c>
    </row>
    <row r="18" spans="1:18" customFormat="1" x14ac:dyDescent="0.25">
      <c r="B18" s="18"/>
      <c r="C18" s="19"/>
      <c r="D18" s="19"/>
      <c r="E18" s="19"/>
      <c r="F18" s="19"/>
      <c r="G18" s="19"/>
      <c r="H18" s="19"/>
      <c r="I18" s="19"/>
      <c r="J18" s="19"/>
      <c r="K18" s="19"/>
      <c r="M18" s="4"/>
      <c r="O18" s="4"/>
      <c r="P18" s="4"/>
      <c r="Q18" s="4"/>
    </row>
    <row r="19" spans="1:18" customFormat="1" x14ac:dyDescent="0.25">
      <c r="A19" s="9" t="s">
        <v>23</v>
      </c>
      <c r="B19" s="20">
        <v>4879838.4176999982</v>
      </c>
      <c r="C19" s="10">
        <f t="shared" ref="C19:C22" si="7">+SUM(E19:K19)</f>
        <v>3749736.0533286436</v>
      </c>
      <c r="D19" s="11">
        <f t="shared" ref="D19:D22" si="8">+C19*1.15</f>
        <v>4312196.4613279393</v>
      </c>
      <c r="E19" s="10">
        <v>57000.000000999993</v>
      </c>
      <c r="F19" s="10">
        <v>499643.28239756386</v>
      </c>
      <c r="G19" s="10">
        <v>1436532.4563898146</v>
      </c>
      <c r="H19" s="10">
        <v>101831.86661400001</v>
      </c>
      <c r="I19" s="10">
        <v>91768.585605855216</v>
      </c>
      <c r="J19" s="10">
        <v>80426.56257699999</v>
      </c>
      <c r="K19" s="10">
        <v>1482533.29974341</v>
      </c>
      <c r="L19" s="12">
        <f>E19/$C19</f>
        <v>1.5201069939416416E-2</v>
      </c>
      <c r="M19" s="13">
        <f t="shared" ref="M19:R23" si="9">F19/$C19</f>
        <v>0.13324758737459139</v>
      </c>
      <c r="N19" s="12">
        <f t="shared" si="9"/>
        <v>0.38310228665684448</v>
      </c>
      <c r="O19" s="13">
        <f t="shared" si="9"/>
        <v>2.7157075902343522E-2</v>
      </c>
      <c r="P19" s="13">
        <f t="shared" si="9"/>
        <v>2.4473345403709729E-2</v>
      </c>
      <c r="Q19" s="13">
        <f t="shared" si="9"/>
        <v>2.1448593029796129E-2</v>
      </c>
      <c r="R19" s="12">
        <f t="shared" si="9"/>
        <v>0.39537004169329837</v>
      </c>
    </row>
    <row r="20" spans="1:18" customFormat="1" x14ac:dyDescent="0.25">
      <c r="A20" s="9" t="s">
        <v>24</v>
      </c>
      <c r="B20" s="14">
        <v>736149.58230000176</v>
      </c>
      <c r="C20" s="10">
        <f t="shared" si="7"/>
        <v>1594996.59940544</v>
      </c>
      <c r="D20" s="11">
        <f t="shared" si="8"/>
        <v>1834246.0893162559</v>
      </c>
      <c r="E20" s="10">
        <v>0</v>
      </c>
      <c r="F20" s="10">
        <v>632142.43365609075</v>
      </c>
      <c r="G20" s="10">
        <v>359398.95949562598</v>
      </c>
      <c r="H20" s="10">
        <v>27620.812281100007</v>
      </c>
      <c r="I20" s="10">
        <v>93875.46947710801</v>
      </c>
      <c r="J20" s="10">
        <v>57209.828196570015</v>
      </c>
      <c r="K20" s="10">
        <v>424749.09629894525</v>
      </c>
      <c r="L20" s="12">
        <f t="shared" ref="L20:L23" si="10">E20/$C20</f>
        <v>0</v>
      </c>
      <c r="M20" s="13">
        <f t="shared" si="9"/>
        <v>0.39632838959765287</v>
      </c>
      <c r="N20" s="12">
        <f t="shared" si="9"/>
        <v>0.22532898166027288</v>
      </c>
      <c r="O20" s="13">
        <f t="shared" si="9"/>
        <v>1.7317160607988817E-2</v>
      </c>
      <c r="P20" s="13">
        <f t="shared" si="9"/>
        <v>5.8856219199527798E-2</v>
      </c>
      <c r="Q20" s="13">
        <f t="shared" si="9"/>
        <v>3.5868307316702666E-2</v>
      </c>
      <c r="R20" s="12">
        <f t="shared" si="9"/>
        <v>0.26630094161785495</v>
      </c>
    </row>
    <row r="21" spans="1:18" customFormat="1" x14ac:dyDescent="0.25">
      <c r="A21" s="9" t="s">
        <v>19</v>
      </c>
      <c r="B21" s="14">
        <v>2249084</v>
      </c>
      <c r="C21" s="10">
        <f t="shared" si="7"/>
        <v>2606598.6523840893</v>
      </c>
      <c r="D21" s="11">
        <f t="shared" si="8"/>
        <v>2997588.4502417026</v>
      </c>
      <c r="E21" s="10">
        <v>0</v>
      </c>
      <c r="F21" s="10">
        <v>461627.4956837619</v>
      </c>
      <c r="G21" s="10">
        <v>452821.75739929051</v>
      </c>
      <c r="H21" s="10">
        <v>410287.57098191429</v>
      </c>
      <c r="I21" s="10">
        <v>777946.46666419297</v>
      </c>
      <c r="J21" s="10">
        <v>173207.85492899982</v>
      </c>
      <c r="K21" s="10">
        <v>330707.5067259302</v>
      </c>
      <c r="L21" s="12">
        <f t="shared" si="10"/>
        <v>0</v>
      </c>
      <c r="M21" s="13">
        <f>F21/$C21</f>
        <v>0.17709956815236619</v>
      </c>
      <c r="N21" s="12">
        <f t="shared" si="9"/>
        <v>0.17372131953844269</v>
      </c>
      <c r="O21" s="13">
        <f>H21/$C21</f>
        <v>0.15740343094501735</v>
      </c>
      <c r="P21" s="13">
        <f>I21/$C21</f>
        <v>0.29845272341894868</v>
      </c>
      <c r="Q21" s="13">
        <f>J21/$C21</f>
        <v>6.6449760023691282E-2</v>
      </c>
      <c r="R21" s="12">
        <f t="shared" si="9"/>
        <v>0.12687319792153393</v>
      </c>
    </row>
    <row r="22" spans="1:18" customFormat="1" x14ac:dyDescent="0.25">
      <c r="A22" s="9" t="s">
        <v>21</v>
      </c>
      <c r="B22" s="14">
        <f>+B15</f>
        <v>711991</v>
      </c>
      <c r="C22" s="10">
        <f t="shared" si="7"/>
        <v>511541.7061301379</v>
      </c>
      <c r="D22" s="11">
        <f t="shared" si="8"/>
        <v>588272.96204965853</v>
      </c>
      <c r="E22" s="10">
        <v>0</v>
      </c>
      <c r="F22" s="10">
        <v>91763.875153436762</v>
      </c>
      <c r="G22" s="10">
        <v>379528.65234980645</v>
      </c>
      <c r="H22" s="10">
        <v>0</v>
      </c>
      <c r="I22" s="10">
        <v>0</v>
      </c>
      <c r="J22" s="10">
        <v>0</v>
      </c>
      <c r="K22" s="10">
        <v>40249.178626894718</v>
      </c>
      <c r="L22" s="12">
        <f t="shared" si="10"/>
        <v>0</v>
      </c>
      <c r="M22" s="13">
        <f t="shared" si="9"/>
        <v>0.17938688879864612</v>
      </c>
      <c r="N22" s="12">
        <f t="shared" si="9"/>
        <v>0.74193100543253276</v>
      </c>
      <c r="O22" s="13">
        <f t="shared" si="9"/>
        <v>0</v>
      </c>
      <c r="P22" s="13">
        <f t="shared" si="9"/>
        <v>0</v>
      </c>
      <c r="Q22" s="13">
        <f t="shared" si="9"/>
        <v>0</v>
      </c>
      <c r="R22" s="12">
        <f t="shared" si="9"/>
        <v>7.868210576882112E-2</v>
      </c>
    </row>
    <row r="23" spans="1:18" customFormat="1" x14ac:dyDescent="0.25">
      <c r="A23" s="9" t="s">
        <v>22</v>
      </c>
      <c r="B23" s="15">
        <f>+B17</f>
        <v>8577063</v>
      </c>
      <c r="C23" s="16">
        <f>+SUM(C19:C22)</f>
        <v>8462873.011248311</v>
      </c>
      <c r="D23" s="17">
        <f>+SUM(D19:D22)</f>
        <v>9732303.9629355557</v>
      </c>
      <c r="E23" s="16">
        <f t="shared" ref="E23:K23" si="11">+SUM(E19:E22)</f>
        <v>57000.000000999993</v>
      </c>
      <c r="F23" s="16">
        <f t="shared" si="11"/>
        <v>1685177.0868908535</v>
      </c>
      <c r="G23" s="16">
        <f t="shared" si="11"/>
        <v>2628281.8256345373</v>
      </c>
      <c r="H23" s="16">
        <f t="shared" si="11"/>
        <v>539740.24987701431</v>
      </c>
      <c r="I23" s="16">
        <f t="shared" si="11"/>
        <v>963590.52174715616</v>
      </c>
      <c r="J23" s="16">
        <f t="shared" si="11"/>
        <v>310844.24570256984</v>
      </c>
      <c r="K23" s="16">
        <f t="shared" si="11"/>
        <v>2278239.08139518</v>
      </c>
      <c r="L23" s="12">
        <f t="shared" si="10"/>
        <v>6.7353013480456608E-3</v>
      </c>
      <c r="M23" s="13">
        <f t="shared" si="9"/>
        <v>0.199125886049693</v>
      </c>
      <c r="N23" s="12">
        <f t="shared" si="9"/>
        <v>0.31056614250753767</v>
      </c>
      <c r="O23" s="13">
        <f t="shared" si="9"/>
        <v>6.3777425132059293E-2</v>
      </c>
      <c r="P23" s="13">
        <f t="shared" si="9"/>
        <v>0.11386092175392601</v>
      </c>
      <c r="Q23" s="13">
        <f t="shared" si="9"/>
        <v>3.6730345036421495E-2</v>
      </c>
      <c r="R23" s="12">
        <f t="shared" si="9"/>
        <v>0.26920397817231689</v>
      </c>
    </row>
    <row r="24" spans="1:18" customFormat="1" x14ac:dyDescent="0.25"/>
    <row r="25" spans="1:18" customFormat="1" x14ac:dyDescent="0.25"/>
    <row r="26" spans="1:18" customFormat="1" x14ac:dyDescent="0.25"/>
    <row r="27" spans="1:18" customFormat="1" x14ac:dyDescent="0.25"/>
    <row r="28" spans="1:18" customFormat="1" x14ac:dyDescent="0.25"/>
    <row r="29" spans="1:18" customFormat="1" x14ac:dyDescent="0.25"/>
    <row r="30" spans="1:18" customFormat="1" x14ac:dyDescent="0.25"/>
    <row r="31" spans="1:18" customFormat="1" x14ac:dyDescent="0.25"/>
    <row r="32" spans="1:18" customFormat="1" x14ac:dyDescent="0.25"/>
  </sheetData>
  <mergeCells count="3">
    <mergeCell ref="E9:K9"/>
    <mergeCell ref="B11:B12"/>
    <mergeCell ref="B15:B16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Scrobel, Dawn</dc:creator>
  <cp:lastModifiedBy>Vitale, Lauren</cp:lastModifiedBy>
  <dcterms:created xsi:type="dcterms:W3CDTF">2016-02-23T19:55:40Z</dcterms:created>
  <dcterms:modified xsi:type="dcterms:W3CDTF">2017-03-30T21:58:28Z</dcterms:modified>
</cp:coreProperties>
</file>