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Chart" sheetId="1" r:id="rId1"/>
    <sheet name="P&amp;L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EXPENSE_CODE_" hidden="1">4900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42807.8800231482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45621"/>
  <oleSize ref="A1"/>
</workbook>
</file>

<file path=xl/comments1.xml><?xml version="1.0" encoding="utf-8"?>
<comments xmlns="http://schemas.openxmlformats.org/spreadsheetml/2006/main">
  <authors>
    <author>Jan Bolin</author>
  </authors>
  <commentList>
    <comment ref="K19" authorId="0">
      <text>
        <r>
          <rPr>
            <b/>
            <sz val="9"/>
            <color indexed="81"/>
            <rFont val="Tahoma"/>
            <family val="2"/>
          </rPr>
          <t>Jan Bolin:</t>
        </r>
        <r>
          <rPr>
            <sz val="9"/>
            <color indexed="81"/>
            <rFont val="Tahoma"/>
            <family val="2"/>
          </rPr>
          <t xml:space="preserve">
Hedges and unrealized FX included in mgmt adjustments but already zeroed out in adjustment above.
</t>
        </r>
      </text>
    </comment>
  </commentList>
</comments>
</file>

<file path=xl/sharedStrings.xml><?xml version="1.0" encoding="utf-8"?>
<sst xmlns="http://schemas.openxmlformats.org/spreadsheetml/2006/main" count="41" uniqueCount="21">
  <si>
    <t xml:space="preserve"> </t>
  </si>
  <si>
    <t>Adjusted EBITDA</t>
  </si>
  <si>
    <t>KATUN HOLDINGS, LP</t>
  </si>
  <si>
    <t>CONSTANT CURRENCY COMPARISON</t>
  </si>
  <si>
    <t>FISCAL 2014 THROUGH 2021</t>
  </si>
  <si>
    <t>Slide 10 - Constant Currency</t>
  </si>
  <si>
    <t>Reported</t>
  </si>
  <si>
    <t>Forecast</t>
  </si>
  <si>
    <t>EUR/GBP Adj</t>
  </si>
  <si>
    <t>Constant Currency</t>
  </si>
  <si>
    <t>Sales, net</t>
  </si>
  <si>
    <t>Cost of sales</t>
  </si>
  <si>
    <t>Gross Profit</t>
  </si>
  <si>
    <t>Gross Profit %</t>
  </si>
  <si>
    <t>Operating expenses</t>
  </si>
  <si>
    <t>Operating income/(loss)</t>
  </si>
  <si>
    <t>Foreign currency loss/(gain)</t>
  </si>
  <si>
    <t>Reported EBITDA</t>
  </si>
  <si>
    <t>Management Adjustments</t>
  </si>
  <si>
    <t>Adj. EBITDA</t>
  </si>
  <si>
    <t>Adj. 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</si>
</sst>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/>
    <xf numFmtId="165" fontId="0" fillId="0" borderId="0" xfId="2" applyNumberFormat="1" applyFont="1"/>
    <xf numFmtId="0" fontId="2" fillId="0" borderId="0" xfId="0" applyFont="1"/>
    <xf numFmtId="0" fontId="2" fillId="0" borderId="0" xfId="0" quotePrefix="1" applyFont="1"/>
    <xf numFmtId="0" fontId="2" fillId="2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6" fontId="0" fillId="0" borderId="0" xfId="1" applyNumberFormat="1" applyFont="1"/>
    <xf numFmtId="166" fontId="0" fillId="0" borderId="2" xfId="1" applyNumberFormat="1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0" fillId="0" borderId="0" xfId="0" applyFont="1"/>
    <xf numFmtId="166" fontId="1" fillId="0" borderId="3" xfId="1" applyNumberFormat="1" applyFont="1" applyBorder="1"/>
    <xf numFmtId="43" fontId="0" fillId="0" borderId="0" xfId="1" applyFont="1" applyBorder="1"/>
    <xf numFmtId="43" fontId="0" fillId="0" borderId="0" xfId="1" applyNumberFormat="1" applyFont="1"/>
    <xf numFmtId="43" fontId="0" fillId="0" borderId="0" xfId="1" applyFont="1"/>
    <xf numFmtId="0" fontId="3" fillId="0" borderId="0" xfId="0" applyFont="1"/>
    <xf numFmtId="166" fontId="3" fillId="0" borderId="0" xfId="1" applyNumberFormat="1" applyFont="1"/>
    <xf numFmtId="1" fontId="0" fillId="0" borderId="0" xfId="0" applyNumberFormat="1"/>
    <xf numFmtId="165" fontId="0" fillId="0" borderId="0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3"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4" totalsRowShown="0" tableBorderDxfId="2">
  <tableColumns count="3">
    <tableColumn id="1" name=" "/>
    <tableColumn id="3" name="Adj. EBITDA" dataDxfId="1" dataCellStyle="Comma">
      <calculatedColumnFormula>'P&amp;L'!T20/1000</calculatedColumnFormula>
    </tableColumn>
    <tableColumn id="2" name="Adj. EBITDA Margin" dataDxfId="0">
      <calculatedColumnFormula>I2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B7" sqref="B7"/>
    </sheetView>
  </sheetViews>
  <sheetFormatPr defaultRowHeight="15" x14ac:dyDescent="0.25"/>
  <cols>
    <col min="1" max="1" width="11" customWidth="1"/>
  </cols>
  <sheetData>
    <row r="1" spans="1:9" x14ac:dyDescent="0.25">
      <c r="A1" s="1" t="s">
        <v>0</v>
      </c>
      <c r="B1" t="s">
        <v>19</v>
      </c>
      <c r="C1" t="s">
        <v>20</v>
      </c>
    </row>
    <row r="2" spans="1:9" x14ac:dyDescent="0.25">
      <c r="A2">
        <v>2014</v>
      </c>
      <c r="B2" s="2">
        <f>'P&amp;L'!T20/1000</f>
        <v>17.508938041806896</v>
      </c>
      <c r="C2" s="4">
        <f>'P&amp;L'!T20/'P&amp;L'!T8</f>
        <v>7.4742432635126796E-2</v>
      </c>
      <c r="I2" s="4"/>
    </row>
    <row r="3" spans="1:9" x14ac:dyDescent="0.25">
      <c r="A3">
        <f>A2+1</f>
        <v>2015</v>
      </c>
      <c r="B3" s="2">
        <f>'P&amp;L'!U20/1000</f>
        <v>21.444153839740945</v>
      </c>
      <c r="C3" s="4">
        <f>'P&amp;L'!U20/'P&amp;L'!U8</f>
        <v>9.4343568563896085E-2</v>
      </c>
      <c r="I3" s="4"/>
    </row>
    <row r="4" spans="1:9" x14ac:dyDescent="0.25">
      <c r="A4">
        <f>A3+1</f>
        <v>2016</v>
      </c>
      <c r="B4" s="2">
        <f>'P&amp;L'!V20/1000</f>
        <v>23.398993397277998</v>
      </c>
      <c r="C4" s="4">
        <f>'P&amp;L'!V20/'P&amp;L'!V8</f>
        <v>0.10841478820656153</v>
      </c>
      <c r="I4" s="4"/>
    </row>
    <row r="5" spans="1:9" x14ac:dyDescent="0.25">
      <c r="B5" s="2"/>
      <c r="C5" s="3"/>
      <c r="I5" s="4"/>
    </row>
    <row r="6" spans="1:9" x14ac:dyDescent="0.25">
      <c r="B6" s="2"/>
      <c r="C6" s="3"/>
      <c r="I6" s="4"/>
    </row>
    <row r="7" spans="1:9" x14ac:dyDescent="0.25">
      <c r="B7" s="28">
        <f>(B4/B2)^(1/2)-1</f>
        <v>0.15602888182898744</v>
      </c>
      <c r="C7" s="3"/>
      <c r="I7" s="4"/>
    </row>
    <row r="8" spans="1:9" x14ac:dyDescent="0.25"/>
    <row r="9" spans="1:9" x14ac:dyDescent="0.25"/>
    <row r="10" spans="1:9" x14ac:dyDescent="0.25"/>
    <row r="11" spans="1:9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B33"/>
  <sheetViews>
    <sheetView workbookViewId="0">
      <pane xSplit="1" ySplit="7" topLeftCell="R8" activePane="bottomRight" state="frozen"/>
      <selection pane="topRight" activeCell="B1" sqref="B1"/>
      <selection pane="bottomLeft" activeCell="A8" sqref="A8"/>
      <selection pane="bottomRight" activeCell="M26" sqref="M26"/>
    </sheetView>
  </sheetViews>
  <sheetFormatPr defaultRowHeight="15" x14ac:dyDescent="0.25"/>
  <cols>
    <col min="1" max="1" width="34" customWidth="1"/>
    <col min="2" max="4" width="11.5703125" bestFit="1" customWidth="1"/>
    <col min="5" max="9" width="11.5703125" customWidth="1"/>
    <col min="10" max="10" width="2" customWidth="1"/>
    <col min="11" max="18" width="11.7109375" customWidth="1"/>
    <col min="19" max="19" width="2" customWidth="1"/>
    <col min="20" max="26" width="13.140625" customWidth="1"/>
    <col min="27" max="28" width="14.28515625" customWidth="1"/>
  </cols>
  <sheetData>
    <row r="1" spans="1:27" x14ac:dyDescent="0.25">
      <c r="A1" s="5" t="s">
        <v>2</v>
      </c>
    </row>
    <row r="2" spans="1:27" x14ac:dyDescent="0.25">
      <c r="A2" s="5" t="s">
        <v>3</v>
      </c>
    </row>
    <row r="3" spans="1:27" x14ac:dyDescent="0.25">
      <c r="A3" s="6" t="s">
        <v>4</v>
      </c>
    </row>
    <row r="4" spans="1:27" x14ac:dyDescent="0.25">
      <c r="T4" s="7"/>
      <c r="U4" s="7"/>
      <c r="V4" s="7"/>
      <c r="W4" s="7" t="s">
        <v>5</v>
      </c>
      <c r="X4" s="7"/>
      <c r="Y4" s="7"/>
      <c r="Z4" s="7"/>
      <c r="AA4" s="7"/>
    </row>
    <row r="6" spans="1:27" ht="27.75" customHeight="1" x14ac:dyDescent="0.25">
      <c r="B6" s="8" t="s">
        <v>6</v>
      </c>
      <c r="C6" s="8" t="s">
        <v>6</v>
      </c>
      <c r="D6" s="8" t="s">
        <v>6</v>
      </c>
      <c r="E6" s="8" t="s">
        <v>7</v>
      </c>
      <c r="F6" s="8" t="s">
        <v>7</v>
      </c>
      <c r="G6" s="8" t="s">
        <v>7</v>
      </c>
      <c r="H6" s="8" t="s">
        <v>7</v>
      </c>
      <c r="I6" s="8" t="s">
        <v>7</v>
      </c>
      <c r="J6" s="9"/>
      <c r="K6" s="10" t="s">
        <v>8</v>
      </c>
      <c r="L6" s="10" t="s">
        <v>8</v>
      </c>
      <c r="M6" s="10" t="s">
        <v>8</v>
      </c>
      <c r="N6" s="10" t="s">
        <v>8</v>
      </c>
      <c r="O6" s="10" t="s">
        <v>8</v>
      </c>
      <c r="P6" s="10" t="s">
        <v>8</v>
      </c>
      <c r="Q6" s="10" t="s">
        <v>8</v>
      </c>
      <c r="R6" s="10" t="s">
        <v>8</v>
      </c>
      <c r="S6" s="11"/>
      <c r="T6" s="12" t="s">
        <v>9</v>
      </c>
      <c r="U6" s="12" t="s">
        <v>9</v>
      </c>
      <c r="V6" s="12" t="s">
        <v>9</v>
      </c>
      <c r="W6" s="12" t="s">
        <v>9</v>
      </c>
      <c r="X6" s="12" t="s">
        <v>9</v>
      </c>
      <c r="Y6" s="12" t="s">
        <v>9</v>
      </c>
      <c r="Z6" s="12" t="s">
        <v>9</v>
      </c>
      <c r="AA6" s="12" t="s">
        <v>9</v>
      </c>
    </row>
    <row r="7" spans="1:27" x14ac:dyDescent="0.25">
      <c r="B7" s="13">
        <v>2014</v>
      </c>
      <c r="C7" s="13">
        <v>2015</v>
      </c>
      <c r="D7" s="13">
        <v>2016</v>
      </c>
      <c r="E7" s="13">
        <v>2017</v>
      </c>
      <c r="F7" s="13">
        <v>2018</v>
      </c>
      <c r="G7" s="13">
        <v>2019</v>
      </c>
      <c r="H7" s="13">
        <v>2020</v>
      </c>
      <c r="I7" s="13">
        <v>2021</v>
      </c>
      <c r="J7" s="9"/>
      <c r="K7" s="14">
        <v>2014</v>
      </c>
      <c r="L7" s="14">
        <v>2015</v>
      </c>
      <c r="M7" s="14">
        <v>2016</v>
      </c>
      <c r="N7" s="14">
        <f>E7</f>
        <v>2017</v>
      </c>
      <c r="O7" s="14">
        <f>F7</f>
        <v>2018</v>
      </c>
      <c r="P7" s="14">
        <f>G7</f>
        <v>2019</v>
      </c>
      <c r="Q7" s="14">
        <f>H7</f>
        <v>2020</v>
      </c>
      <c r="R7" s="14">
        <f>I7</f>
        <v>2021</v>
      </c>
      <c r="S7" s="9"/>
      <c r="T7" s="15">
        <v>2014</v>
      </c>
      <c r="U7" s="15">
        <v>2015</v>
      </c>
      <c r="V7" s="15">
        <v>2016</v>
      </c>
      <c r="W7" s="15">
        <f>N7</f>
        <v>2017</v>
      </c>
      <c r="X7" s="15">
        <f>O7</f>
        <v>2018</v>
      </c>
      <c r="Y7" s="15">
        <f>P7</f>
        <v>2019</v>
      </c>
      <c r="Z7" s="15">
        <f>Q7</f>
        <v>2020</v>
      </c>
      <c r="AA7" s="15">
        <f>R7</f>
        <v>2021</v>
      </c>
    </row>
    <row r="8" spans="1:27" x14ac:dyDescent="0.25">
      <c r="A8" t="s">
        <v>10</v>
      </c>
      <c r="B8" s="16">
        <v>235561</v>
      </c>
      <c r="C8" s="16">
        <v>212161</v>
      </c>
      <c r="D8" s="16">
        <v>198464</v>
      </c>
      <c r="E8" s="16">
        <v>203715.58883804103</v>
      </c>
      <c r="F8" s="16">
        <v>208746.4427646792</v>
      </c>
      <c r="G8" s="16">
        <v>215320.24537445206</v>
      </c>
      <c r="H8" s="16">
        <v>222220.38495328443</v>
      </c>
      <c r="I8" s="16">
        <v>229349.62330113622</v>
      </c>
      <c r="K8" s="16">
        <v>-1304</v>
      </c>
      <c r="L8" s="16">
        <v>15137.523536529805</v>
      </c>
      <c r="M8" s="16">
        <v>17364.428799733007</v>
      </c>
      <c r="N8" s="16">
        <v>19274</v>
      </c>
      <c r="O8" s="16">
        <v>19912.68823317665</v>
      </c>
      <c r="P8" s="16">
        <v>20404.158798507691</v>
      </c>
      <c r="Q8" s="16">
        <v>20920.861487295388</v>
      </c>
      <c r="R8" s="16">
        <v>21471.702658559949</v>
      </c>
      <c r="T8" s="16">
        <f t="shared" ref="T8:AA9" si="0">B8+K8</f>
        <v>234257</v>
      </c>
      <c r="U8" s="16">
        <f t="shared" si="0"/>
        <v>227298.5235365298</v>
      </c>
      <c r="V8" s="16">
        <f t="shared" si="0"/>
        <v>215828.428799733</v>
      </c>
      <c r="W8" s="16">
        <f t="shared" si="0"/>
        <v>222989.58883804103</v>
      </c>
      <c r="X8" s="16">
        <f t="shared" si="0"/>
        <v>228659.13099785586</v>
      </c>
      <c r="Y8" s="16">
        <f t="shared" si="0"/>
        <v>235724.40417295974</v>
      </c>
      <c r="Z8" s="16">
        <f t="shared" si="0"/>
        <v>243141.24644057982</v>
      </c>
      <c r="AA8" s="16">
        <f t="shared" si="0"/>
        <v>250821.32595969617</v>
      </c>
    </row>
    <row r="9" spans="1:27" x14ac:dyDescent="0.25">
      <c r="A9" t="s">
        <v>11</v>
      </c>
      <c r="B9" s="16">
        <v>165521</v>
      </c>
      <c r="C9" s="16">
        <v>151513</v>
      </c>
      <c r="D9" s="16">
        <v>140709</v>
      </c>
      <c r="E9" s="16">
        <v>142625.84803238595</v>
      </c>
      <c r="F9" s="16">
        <v>146587.60545152944</v>
      </c>
      <c r="G9" s="16">
        <v>151063.49812323842</v>
      </c>
      <c r="H9" s="16">
        <v>155732.34636609419</v>
      </c>
      <c r="I9" s="16">
        <v>160635.36987561805</v>
      </c>
      <c r="K9" s="16">
        <v>-365.39236308221894</v>
      </c>
      <c r="L9" s="16">
        <v>5787.4422212700438</v>
      </c>
      <c r="M9" s="16">
        <v>5514.2747733380575</v>
      </c>
      <c r="N9" s="16">
        <v>5464</v>
      </c>
      <c r="O9" s="16">
        <v>5751.5193219599896</v>
      </c>
      <c r="P9" s="16">
        <v>5828.9878245322034</v>
      </c>
      <c r="Q9" s="16">
        <v>5908.2831574559677</v>
      </c>
      <c r="R9" s="16">
        <v>6009.1092371954292</v>
      </c>
      <c r="T9" s="16">
        <f t="shared" si="0"/>
        <v>165155.60763691779</v>
      </c>
      <c r="U9" s="16">
        <f t="shared" si="0"/>
        <v>157300.44222127003</v>
      </c>
      <c r="V9" s="16">
        <f t="shared" si="0"/>
        <v>146223.27477333805</v>
      </c>
      <c r="W9" s="16">
        <f t="shared" si="0"/>
        <v>148089.84803238595</v>
      </c>
      <c r="X9" s="16">
        <f t="shared" si="0"/>
        <v>152339.12477348943</v>
      </c>
      <c r="Y9" s="16">
        <f t="shared" si="0"/>
        <v>156892.48594777062</v>
      </c>
      <c r="Z9" s="16">
        <f t="shared" si="0"/>
        <v>161640.62952355016</v>
      </c>
      <c r="AA9" s="16">
        <f t="shared" si="0"/>
        <v>166644.47911281348</v>
      </c>
    </row>
    <row r="10" spans="1:27" x14ac:dyDescent="0.25">
      <c r="A10" t="s">
        <v>12</v>
      </c>
      <c r="B10" s="17">
        <f>B8-B9</f>
        <v>70040</v>
      </c>
      <c r="C10" s="17">
        <f t="shared" ref="C10:D10" si="1">C8-C9</f>
        <v>60648</v>
      </c>
      <c r="D10" s="17">
        <f t="shared" si="1"/>
        <v>57755</v>
      </c>
      <c r="E10" s="17">
        <f>E8-E9</f>
        <v>61089.740805655078</v>
      </c>
      <c r="F10" s="17">
        <f>F8-F9</f>
        <v>62158.837313149765</v>
      </c>
      <c r="G10" s="17">
        <f t="shared" ref="G10:H10" si="2">G8-G9</f>
        <v>64256.747251213645</v>
      </c>
      <c r="H10" s="17">
        <f t="shared" si="2"/>
        <v>66488.03858719024</v>
      </c>
      <c r="I10" s="17">
        <f>I8-I9</f>
        <v>68714.253425518167</v>
      </c>
      <c r="K10" s="17">
        <f>K8-K9</f>
        <v>-938.60763691778106</v>
      </c>
      <c r="L10" s="17">
        <f t="shared" ref="L10:M10" si="3">L8-L9</f>
        <v>9350.0813152597621</v>
      </c>
      <c r="M10" s="17">
        <f t="shared" si="3"/>
        <v>11850.15402639495</v>
      </c>
      <c r="N10" s="17">
        <f>N8-N9</f>
        <v>13810</v>
      </c>
      <c r="O10" s="17">
        <f>O8-O9</f>
        <v>14161.16891121666</v>
      </c>
      <c r="P10" s="17">
        <f t="shared" ref="P10:R10" si="4">P8-P9</f>
        <v>14575.170973975488</v>
      </c>
      <c r="Q10" s="17">
        <f t="shared" si="4"/>
        <v>15012.57832983942</v>
      </c>
      <c r="R10" s="17">
        <f t="shared" si="4"/>
        <v>15462.59342136452</v>
      </c>
      <c r="T10" s="17">
        <f t="shared" ref="T10:AA10" si="5">T8-T9</f>
        <v>69101.39236308221</v>
      </c>
      <c r="U10" s="17">
        <f t="shared" si="5"/>
        <v>69998.081315259769</v>
      </c>
      <c r="V10" s="17">
        <f t="shared" si="5"/>
        <v>69605.154026394943</v>
      </c>
      <c r="W10" s="17">
        <f t="shared" si="5"/>
        <v>74899.740805655078</v>
      </c>
      <c r="X10" s="17">
        <f t="shared" si="5"/>
        <v>76320.006224366429</v>
      </c>
      <c r="Y10" s="17">
        <f t="shared" si="5"/>
        <v>78831.918225189118</v>
      </c>
      <c r="Z10" s="17">
        <f t="shared" si="5"/>
        <v>81500.616917029663</v>
      </c>
      <c r="AA10" s="17">
        <f t="shared" si="5"/>
        <v>84176.84684688269</v>
      </c>
    </row>
    <row r="11" spans="1:27" x14ac:dyDescent="0.25">
      <c r="A11" t="s">
        <v>13</v>
      </c>
      <c r="B11" s="4">
        <f t="shared" ref="B11:D11" si="6">B10/B8</f>
        <v>0.29733275032794054</v>
      </c>
      <c r="C11" s="4">
        <f t="shared" si="6"/>
        <v>0.28585838113508139</v>
      </c>
      <c r="D11" s="4">
        <f t="shared" si="6"/>
        <v>0.29100995646565625</v>
      </c>
      <c r="E11" s="4">
        <f>E10/E8</f>
        <v>0.29987759480803866</v>
      </c>
      <c r="F11" s="4">
        <f>F10/F8</f>
        <v>0.29777195955967356</v>
      </c>
      <c r="G11" s="4">
        <f t="shared" ref="G11:I11" si="7">G10/G8</f>
        <v>0.2984240852014084</v>
      </c>
      <c r="H11" s="4">
        <f t="shared" si="7"/>
        <v>0.29919864733007046</v>
      </c>
      <c r="I11" s="4">
        <f t="shared" si="7"/>
        <v>0.29960482357233392</v>
      </c>
      <c r="K11" s="18"/>
      <c r="L11" s="18"/>
      <c r="M11" s="18"/>
      <c r="N11" s="4"/>
      <c r="O11" s="4"/>
      <c r="P11" s="4"/>
      <c r="Q11" s="4"/>
      <c r="R11" s="4"/>
      <c r="T11" s="4">
        <f t="shared" ref="T11:AA11" si="8">T10/T8</f>
        <v>0.29498112057732412</v>
      </c>
      <c r="U11" s="4">
        <f t="shared" si="8"/>
        <v>0.3079566036160819</v>
      </c>
      <c r="V11" s="4">
        <f t="shared" si="8"/>
        <v>0.32250225057692239</v>
      </c>
      <c r="W11" s="4">
        <f t="shared" si="8"/>
        <v>0.3358889587444161</v>
      </c>
      <c r="X11" s="4">
        <f t="shared" si="8"/>
        <v>0.33377195955967348</v>
      </c>
      <c r="Y11" s="4">
        <f t="shared" si="8"/>
        <v>0.33442408520140843</v>
      </c>
      <c r="Z11" s="4">
        <f t="shared" si="8"/>
        <v>0.33519864733007043</v>
      </c>
      <c r="AA11" s="4">
        <f t="shared" si="8"/>
        <v>0.3356048235723339</v>
      </c>
    </row>
    <row r="12" spans="1:27" x14ac:dyDescent="0.25">
      <c r="B12" s="16"/>
      <c r="C12" s="16"/>
      <c r="D12" s="16"/>
      <c r="E12" s="16"/>
      <c r="F12" s="4"/>
      <c r="G12" s="4"/>
      <c r="H12" s="4"/>
      <c r="I12" s="4"/>
      <c r="K12" s="16"/>
      <c r="L12" s="16"/>
      <c r="M12" s="16"/>
      <c r="N12" s="4"/>
      <c r="O12" s="4"/>
      <c r="P12" s="4"/>
      <c r="Q12" s="4"/>
      <c r="R12" s="4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t="s">
        <v>14</v>
      </c>
      <c r="B13" s="16">
        <v>53154</v>
      </c>
      <c r="C13" s="16">
        <v>47789</v>
      </c>
      <c r="D13" s="16">
        <v>46768</v>
      </c>
      <c r="E13" s="16">
        <v>47038.807970786685</v>
      </c>
      <c r="F13" s="16">
        <v>47679.976724383734</v>
      </c>
      <c r="G13" s="16">
        <v>48628.085932617039</v>
      </c>
      <c r="H13" s="16">
        <v>49636.71835072041</v>
      </c>
      <c r="I13" s="16">
        <v>50647.261823801236</v>
      </c>
      <c r="K13" s="16">
        <v>-374.54567872468942</v>
      </c>
      <c r="L13" s="16">
        <v>3715.9274755188235</v>
      </c>
      <c r="M13" s="16">
        <v>3658.1606291169478</v>
      </c>
      <c r="N13" s="16">
        <v>4247</v>
      </c>
      <c r="O13" s="16">
        <v>4387.7340939245214</v>
      </c>
      <c r="P13" s="16">
        <v>4496.028972567301</v>
      </c>
      <c r="Q13" s="16">
        <v>4609.8837157073522</v>
      </c>
      <c r="R13" s="16">
        <v>4731.2608275865987</v>
      </c>
      <c r="T13" s="16">
        <f t="shared" ref="T13:AA13" si="9">B13+K13</f>
        <v>52779.454321275312</v>
      </c>
      <c r="U13" s="16">
        <f t="shared" si="9"/>
        <v>51504.927475518823</v>
      </c>
      <c r="V13" s="16">
        <f t="shared" si="9"/>
        <v>50426.160629116945</v>
      </c>
      <c r="W13" s="16">
        <f t="shared" si="9"/>
        <v>51285.807970786685</v>
      </c>
      <c r="X13" s="16">
        <f t="shared" si="9"/>
        <v>52067.710818308253</v>
      </c>
      <c r="Y13" s="16">
        <f t="shared" si="9"/>
        <v>53124.114905184339</v>
      </c>
      <c r="Z13" s="16">
        <f t="shared" si="9"/>
        <v>54246.60206642776</v>
      </c>
      <c r="AA13" s="16">
        <f t="shared" si="9"/>
        <v>55378.522651387837</v>
      </c>
    </row>
    <row r="14" spans="1:27" x14ac:dyDescent="0.25">
      <c r="A14" t="s">
        <v>15</v>
      </c>
      <c r="B14" s="17">
        <f>B10-B13</f>
        <v>16886</v>
      </c>
      <c r="C14" s="17">
        <f>C10-C13</f>
        <v>12859</v>
      </c>
      <c r="D14" s="17">
        <f>D10-D13</f>
        <v>10987</v>
      </c>
      <c r="E14" s="17">
        <f>E10-E13</f>
        <v>14050.932834868392</v>
      </c>
      <c r="F14" s="17">
        <f>F10-F13</f>
        <v>14478.860588766031</v>
      </c>
      <c r="G14" s="17">
        <f t="shared" ref="G14:H14" si="10">G10-G13</f>
        <v>15628.661318596605</v>
      </c>
      <c r="H14" s="17">
        <f t="shared" si="10"/>
        <v>16851.32023646983</v>
      </c>
      <c r="I14" s="17">
        <f>I10-I13</f>
        <v>18066.991601716931</v>
      </c>
      <c r="K14" s="17">
        <f>K10-K13</f>
        <v>-564.06195819309164</v>
      </c>
      <c r="L14" s="17">
        <f>L10-L13</f>
        <v>5634.1538397409386</v>
      </c>
      <c r="M14" s="17">
        <f>M10-M13</f>
        <v>8191.9933972780018</v>
      </c>
      <c r="N14" s="17">
        <f>N10-N13</f>
        <v>9563</v>
      </c>
      <c r="O14" s="17">
        <f>O10-O13</f>
        <v>9773.4348172921382</v>
      </c>
      <c r="P14" s="17">
        <f t="shared" ref="P14:R14" si="11">P10-P13</f>
        <v>10079.142001408187</v>
      </c>
      <c r="Q14" s="17">
        <f t="shared" si="11"/>
        <v>10402.694614132068</v>
      </c>
      <c r="R14" s="17">
        <f t="shared" si="11"/>
        <v>10731.332593777921</v>
      </c>
      <c r="T14" s="17">
        <f t="shared" ref="T14:AA14" si="12">T10-T13</f>
        <v>16321.938041806898</v>
      </c>
      <c r="U14" s="17">
        <f t="shared" si="12"/>
        <v>18493.153839740946</v>
      </c>
      <c r="V14" s="17">
        <f t="shared" si="12"/>
        <v>19178.993397277998</v>
      </c>
      <c r="W14" s="17">
        <f t="shared" si="12"/>
        <v>23613.932834868392</v>
      </c>
      <c r="X14" s="17">
        <f t="shared" si="12"/>
        <v>24252.295406058176</v>
      </c>
      <c r="Y14" s="17">
        <f t="shared" si="12"/>
        <v>25707.803320004779</v>
      </c>
      <c r="Z14" s="17">
        <f t="shared" si="12"/>
        <v>27254.014850601903</v>
      </c>
      <c r="AA14" s="17">
        <f t="shared" si="12"/>
        <v>28798.324195494853</v>
      </c>
    </row>
    <row r="15" spans="1:27" x14ac:dyDescent="0.25">
      <c r="B15" s="16"/>
      <c r="C15" s="16"/>
      <c r="D15" s="16"/>
      <c r="E15" s="16"/>
      <c r="F15" s="16"/>
      <c r="G15" s="16"/>
      <c r="H15" s="16"/>
      <c r="I15" s="16"/>
      <c r="K15" s="16"/>
      <c r="L15" s="16"/>
      <c r="M15" s="16"/>
      <c r="N15" s="16"/>
      <c r="O15" s="16"/>
      <c r="P15" s="16"/>
      <c r="Q15" s="16"/>
      <c r="R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t="s">
        <v>16</v>
      </c>
      <c r="B16" s="16">
        <v>171</v>
      </c>
      <c r="C16" s="16">
        <v>-2002</v>
      </c>
      <c r="D16" s="16">
        <v>-119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K16" s="16">
        <v>-171</v>
      </c>
      <c r="L16" s="16">
        <v>2002</v>
      </c>
      <c r="M16" s="16">
        <v>119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T16" s="16">
        <f t="shared" ref="T16:AA16" si="13">B16+K16</f>
        <v>0</v>
      </c>
      <c r="U16" s="16">
        <f t="shared" si="13"/>
        <v>0</v>
      </c>
      <c r="V16" s="16">
        <f t="shared" si="13"/>
        <v>0</v>
      </c>
      <c r="W16" s="16">
        <f t="shared" si="13"/>
        <v>0</v>
      </c>
      <c r="X16" s="16">
        <f t="shared" si="13"/>
        <v>0</v>
      </c>
      <c r="Y16" s="16">
        <f t="shared" si="13"/>
        <v>0</v>
      </c>
      <c r="Z16" s="16">
        <f t="shared" si="13"/>
        <v>0</v>
      </c>
      <c r="AA16" s="16">
        <f t="shared" si="13"/>
        <v>0</v>
      </c>
    </row>
    <row r="17" spans="1:28" x14ac:dyDescent="0.25">
      <c r="A17" t="s">
        <v>17</v>
      </c>
      <c r="B17" s="19">
        <f>B14-B16</f>
        <v>16715</v>
      </c>
      <c r="C17" s="19">
        <f t="shared" ref="C17:D17" si="14">C14-C16</f>
        <v>14861</v>
      </c>
      <c r="D17" s="19">
        <f t="shared" si="14"/>
        <v>11106</v>
      </c>
      <c r="E17" s="19">
        <f>E14-E16</f>
        <v>14050.932834868392</v>
      </c>
      <c r="F17" s="19">
        <f>F14-F16</f>
        <v>14478.860588766031</v>
      </c>
      <c r="G17" s="19">
        <f t="shared" ref="G17:H17" si="15">G14-G16</f>
        <v>15628.661318596605</v>
      </c>
      <c r="H17" s="19">
        <f t="shared" si="15"/>
        <v>16851.32023646983</v>
      </c>
      <c r="I17" s="19">
        <f>I14-I16</f>
        <v>18066.991601716931</v>
      </c>
      <c r="K17" s="19">
        <f>K14-K16</f>
        <v>-393.06195819309164</v>
      </c>
      <c r="L17" s="19">
        <f t="shared" ref="L17:M17" si="16">L14-L16</f>
        <v>3632.1538397409386</v>
      </c>
      <c r="M17" s="19">
        <f t="shared" si="16"/>
        <v>8072.9933972780018</v>
      </c>
      <c r="N17" s="19">
        <f>N14-N16</f>
        <v>9563</v>
      </c>
      <c r="O17" s="19">
        <f>O14-O16</f>
        <v>9773.4348172921382</v>
      </c>
      <c r="P17" s="19">
        <f t="shared" ref="P17:R17" si="17">P14-P16</f>
        <v>10079.142001408187</v>
      </c>
      <c r="Q17" s="19">
        <f t="shared" si="17"/>
        <v>10402.694614132068</v>
      </c>
      <c r="R17" s="19">
        <f t="shared" si="17"/>
        <v>10731.332593777921</v>
      </c>
      <c r="T17" s="19">
        <f t="shared" ref="T17:AA17" si="18">T14-T16</f>
        <v>16321.938041806898</v>
      </c>
      <c r="U17" s="19">
        <f t="shared" si="18"/>
        <v>18493.153839740946</v>
      </c>
      <c r="V17" s="19">
        <f t="shared" si="18"/>
        <v>19178.993397277998</v>
      </c>
      <c r="W17" s="19">
        <f t="shared" si="18"/>
        <v>23613.932834868392</v>
      </c>
      <c r="X17" s="19">
        <f t="shared" si="18"/>
        <v>24252.295406058176</v>
      </c>
      <c r="Y17" s="19">
        <f t="shared" si="18"/>
        <v>25707.803320004779</v>
      </c>
      <c r="Z17" s="19">
        <f t="shared" si="18"/>
        <v>27254.014850601903</v>
      </c>
      <c r="AA17" s="19">
        <f t="shared" si="18"/>
        <v>28798.324195494853</v>
      </c>
    </row>
    <row r="18" spans="1:28" x14ac:dyDescent="0.25">
      <c r="B18" s="18"/>
      <c r="C18" s="18"/>
      <c r="D18" s="18"/>
      <c r="E18" s="18"/>
      <c r="F18" s="18"/>
      <c r="G18" s="18"/>
      <c r="H18" s="18"/>
      <c r="I18" s="18"/>
      <c r="K18" s="18"/>
      <c r="L18" s="18"/>
      <c r="M18" s="18"/>
      <c r="N18" s="18"/>
      <c r="O18" s="18"/>
      <c r="P18" s="18"/>
      <c r="Q18" s="18"/>
      <c r="R18" s="18"/>
      <c r="T18" s="18"/>
      <c r="U18" s="18"/>
      <c r="V18" s="18"/>
      <c r="W18" s="18"/>
      <c r="X18" s="18"/>
      <c r="Y18" s="18"/>
      <c r="Z18" s="18"/>
      <c r="AA18" s="18"/>
    </row>
    <row r="19" spans="1:28" s="5" customFormat="1" x14ac:dyDescent="0.25">
      <c r="A19" s="20" t="s">
        <v>18</v>
      </c>
      <c r="B19" s="16">
        <v>487</v>
      </c>
      <c r="C19" s="16">
        <v>308</v>
      </c>
      <c r="D19" s="16">
        <v>4445</v>
      </c>
      <c r="E19" s="16">
        <v>1972.646</v>
      </c>
      <c r="F19" s="16">
        <v>1822.6494999999998</v>
      </c>
      <c r="G19" s="16">
        <v>1822.6494999999998</v>
      </c>
      <c r="H19" s="16">
        <v>1822.6494999999998</v>
      </c>
      <c r="I19" s="16">
        <v>1822.6494999999998</v>
      </c>
      <c r="J19"/>
      <c r="K19" s="16">
        <v>700</v>
      </c>
      <c r="L19" s="16">
        <v>2643</v>
      </c>
      <c r="M19" s="16">
        <v>-225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/>
      <c r="T19" s="16">
        <f t="shared" ref="T19:AA19" si="19">B19+K19</f>
        <v>1187</v>
      </c>
      <c r="U19" s="16">
        <f t="shared" si="19"/>
        <v>2951</v>
      </c>
      <c r="V19" s="16">
        <f t="shared" si="19"/>
        <v>4220</v>
      </c>
      <c r="W19" s="16">
        <f t="shared" si="19"/>
        <v>1972.646</v>
      </c>
      <c r="X19" s="16">
        <f t="shared" si="19"/>
        <v>1822.6494999999998</v>
      </c>
      <c r="Y19" s="16">
        <f t="shared" si="19"/>
        <v>1822.6494999999998</v>
      </c>
      <c r="Z19" s="16">
        <f t="shared" si="19"/>
        <v>1822.6494999999998</v>
      </c>
      <c r="AA19" s="16">
        <f t="shared" si="19"/>
        <v>1822.6494999999998</v>
      </c>
    </row>
    <row r="20" spans="1:28" s="5" customFormat="1" x14ac:dyDescent="0.25">
      <c r="A20" s="5" t="s">
        <v>1</v>
      </c>
      <c r="B20" s="21">
        <f>B17+B19</f>
        <v>17202</v>
      </c>
      <c r="C20" s="21">
        <f t="shared" ref="C20:D20" si="20">C17+C19</f>
        <v>15169</v>
      </c>
      <c r="D20" s="21">
        <f t="shared" si="20"/>
        <v>15551</v>
      </c>
      <c r="E20" s="21">
        <f>E17+E19</f>
        <v>16023.578834868393</v>
      </c>
      <c r="F20" s="21">
        <f>F17+F19</f>
        <v>16301.51008876603</v>
      </c>
      <c r="G20" s="21">
        <f t="shared" ref="G20:H20" si="21">G17+G19</f>
        <v>17451.310818596605</v>
      </c>
      <c r="H20" s="21">
        <f t="shared" si="21"/>
        <v>18673.96973646983</v>
      </c>
      <c r="I20" s="21">
        <f>I17+I19</f>
        <v>19889.64110171693</v>
      </c>
      <c r="J20" s="20"/>
      <c r="K20" s="21">
        <f t="shared" ref="K20:M20" si="22">K17+K19</f>
        <v>306.93804180690836</v>
      </c>
      <c r="L20" s="21">
        <f t="shared" si="22"/>
        <v>6275.1538397409386</v>
      </c>
      <c r="M20" s="21">
        <f t="shared" si="22"/>
        <v>7847.9933972780018</v>
      </c>
      <c r="N20" s="21">
        <f>N17+N19</f>
        <v>9563</v>
      </c>
      <c r="O20" s="21">
        <f>O17+O19</f>
        <v>9773.4348172921382</v>
      </c>
      <c r="P20" s="21">
        <f t="shared" ref="P20:R20" si="23">P17+P19</f>
        <v>10079.142001408187</v>
      </c>
      <c r="Q20" s="21">
        <f t="shared" si="23"/>
        <v>10402.694614132068</v>
      </c>
      <c r="R20" s="21">
        <f t="shared" si="23"/>
        <v>10731.332593777921</v>
      </c>
      <c r="S20" s="20"/>
      <c r="T20" s="21">
        <f t="shared" ref="T20:AA20" si="24">T17+T19</f>
        <v>17508.938041806898</v>
      </c>
      <c r="U20" s="21">
        <f t="shared" si="24"/>
        <v>21444.153839740946</v>
      </c>
      <c r="V20" s="21">
        <f t="shared" si="24"/>
        <v>23398.993397277998</v>
      </c>
      <c r="W20" s="21">
        <f t="shared" si="24"/>
        <v>25586.578834868393</v>
      </c>
      <c r="X20" s="21">
        <f t="shared" si="24"/>
        <v>26074.944906058176</v>
      </c>
      <c r="Y20" s="21">
        <f t="shared" si="24"/>
        <v>27530.452820004779</v>
      </c>
      <c r="Z20" s="21">
        <f t="shared" si="24"/>
        <v>29076.664350601903</v>
      </c>
      <c r="AA20" s="21">
        <f t="shared" si="24"/>
        <v>30620.973695494853</v>
      </c>
    </row>
    <row r="21" spans="1:28" x14ac:dyDescent="0.25">
      <c r="B21" s="18"/>
      <c r="C21" s="16"/>
      <c r="D21" s="16"/>
      <c r="E21" s="16"/>
      <c r="F21" s="16"/>
      <c r="G21" s="16"/>
      <c r="H21" s="16"/>
      <c r="I21" s="16"/>
      <c r="K21" s="18"/>
      <c r="L21" s="18"/>
      <c r="M21" s="18"/>
      <c r="N21" s="16"/>
      <c r="O21" s="16"/>
      <c r="P21" s="16"/>
      <c r="Q21" s="16"/>
      <c r="R21" s="16"/>
      <c r="T21" s="16"/>
      <c r="U21" s="16"/>
      <c r="V21" s="16"/>
      <c r="W21" s="16"/>
      <c r="X21" s="16"/>
      <c r="Y21" s="16"/>
      <c r="Z21" s="16"/>
      <c r="AA21" s="16"/>
    </row>
    <row r="22" spans="1:28" x14ac:dyDescent="0.25">
      <c r="B22" s="22"/>
      <c r="C22" s="22"/>
      <c r="D22" s="22"/>
      <c r="E22" s="16"/>
      <c r="F22" s="16"/>
      <c r="G22" s="16"/>
      <c r="H22" s="16"/>
      <c r="I22" s="16"/>
      <c r="K22" s="18"/>
      <c r="L22" s="18"/>
      <c r="M22" s="18"/>
      <c r="N22" s="16"/>
      <c r="O22" s="23"/>
      <c r="P22" s="23"/>
      <c r="Q22" s="23"/>
      <c r="R22" s="23"/>
      <c r="T22" s="16"/>
      <c r="U22" s="16"/>
      <c r="V22" s="16"/>
      <c r="W22" s="16"/>
      <c r="X22" s="16"/>
      <c r="Y22" s="16"/>
      <c r="Z22" s="16"/>
      <c r="AA22" s="16"/>
    </row>
    <row r="23" spans="1:28" ht="18.75" x14ac:dyDescent="0.3">
      <c r="B23" s="24"/>
      <c r="C23" s="24"/>
      <c r="D23" s="24"/>
      <c r="E23" s="25"/>
      <c r="F23" s="25"/>
      <c r="G23" s="26"/>
      <c r="H23" s="26"/>
      <c r="I23" s="26"/>
      <c r="K23" s="16"/>
      <c r="L23" s="16"/>
      <c r="M23" s="16"/>
      <c r="N23" s="16"/>
      <c r="O23" s="16"/>
      <c r="P23" s="16"/>
      <c r="Q23" s="16"/>
      <c r="R23" s="16"/>
      <c r="T23" s="16"/>
      <c r="U23" s="16"/>
      <c r="V23" s="16"/>
      <c r="W23" s="16"/>
      <c r="X23" s="16"/>
      <c r="Y23" s="16"/>
      <c r="Z23" s="16"/>
      <c r="AA23" s="16"/>
    </row>
    <row r="24" spans="1:28" ht="18.75" x14ac:dyDescent="0.3">
      <c r="A24" s="25"/>
      <c r="B24" s="24"/>
      <c r="C24" s="24"/>
      <c r="D24" s="24"/>
      <c r="F24" s="25"/>
      <c r="G24" s="25"/>
      <c r="H24" s="25"/>
      <c r="I24" s="25"/>
      <c r="K24" s="16"/>
      <c r="L24" s="16"/>
      <c r="M24" s="16"/>
    </row>
    <row r="25" spans="1:28" ht="18.75" x14ac:dyDescent="0.3">
      <c r="A25" s="25"/>
      <c r="F25" s="25"/>
      <c r="G25" s="25"/>
      <c r="H25" s="25"/>
      <c r="I25" s="25"/>
      <c r="K25" s="16"/>
      <c r="L25" s="16"/>
      <c r="M25" s="16"/>
    </row>
    <row r="26" spans="1:28" ht="18.75" x14ac:dyDescent="0.3">
      <c r="A26" s="25"/>
      <c r="F26" s="25"/>
      <c r="G26" s="25"/>
      <c r="H26" s="25"/>
      <c r="I26" s="25"/>
      <c r="K26" s="16"/>
      <c r="L26" s="16"/>
      <c r="M26" s="16"/>
    </row>
    <row r="27" spans="1:28" ht="18.75" x14ac:dyDescent="0.3">
      <c r="A27" s="25"/>
    </row>
    <row r="30" spans="1:28" x14ac:dyDescent="0.25">
      <c r="K30" s="27"/>
      <c r="L30" s="27"/>
      <c r="M30" s="27"/>
    </row>
    <row r="32" spans="1:28" x14ac:dyDescent="0.25">
      <c r="AA32" s="16"/>
      <c r="AB32" s="16"/>
    </row>
    <row r="33" spans="27:28" x14ac:dyDescent="0.25">
      <c r="AA33" s="16"/>
      <c r="AB33" s="16"/>
    </row>
  </sheetData>
  <pageMargins left="0.5" right="0.5" top="0.5" bottom="0.5" header="0.25" footer="0.25"/>
  <pageSetup scale="58" orientation="landscape" r:id="rId1"/>
  <headerFooter>
    <oddFooter>&amp;L&amp;D  &amp;T&amp;C* Confidential and Proprietary Information - For Internal Use Only *&amp;RPage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P&amp;L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Glicken, Michael</cp:lastModifiedBy>
  <dcterms:created xsi:type="dcterms:W3CDTF">2016-02-23T19:55:40Z</dcterms:created>
  <dcterms:modified xsi:type="dcterms:W3CDTF">2017-04-26T05:21:42Z</dcterms:modified>
</cp:coreProperties>
</file>