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<sst xmlns="http://schemas.openxmlformats.org/spreadsheetml/2006/main" count="61" uniqueCount="29">
  <si>
    <t xml:space="preserve"> </t>
  </si>
  <si>
    <t>Base</t>
  </si>
  <si>
    <t>Middle</t>
  </si>
  <si>
    <t>Labels</t>
  </si>
  <si>
    <t>Column1</t>
  </si>
  <si>
    <t>NABU</t>
  </si>
  <si>
    <t>APBU</t>
  </si>
  <si>
    <t>LABU</t>
  </si>
  <si>
    <t>EAME</t>
  </si>
  <si>
    <t>FX</t>
  </si>
  <si>
    <t>ALL</t>
  </si>
  <si>
    <t>Bridge by BU FXN</t>
  </si>
  <si>
    <t>FY14 FXN</t>
  </si>
  <si>
    <t>Rec items</t>
  </si>
  <si>
    <t>FY15 FXN</t>
  </si>
  <si>
    <t>FY16 FXN</t>
  </si>
  <si>
    <t>Rev FY14</t>
  </si>
  <si>
    <t>Price</t>
  </si>
  <si>
    <t>Volume</t>
  </si>
  <si>
    <t>Fx</t>
  </si>
  <si>
    <t>RevFY15</t>
  </si>
  <si>
    <t>RevFY16</t>
  </si>
  <si>
    <t>Bridge by BU Reported</t>
  </si>
  <si>
    <t>FY14 Reported</t>
  </si>
  <si>
    <t>FY15 Reported</t>
  </si>
  <si>
    <t>FY16 Reproted</t>
  </si>
  <si>
    <t xml:space="preserve">Source: GT PV calc support. </t>
  </si>
  <si>
    <t>FX Neutral CAGR</t>
  </si>
  <si>
    <t>Reconciling
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</si>
</sst>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44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0" fontId="4" fillId="3" borderId="0" xfId="0" applyFont="1" applyFill="1" applyAlignment="1">
      <alignment horizontal="centerContinuous"/>
    </xf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44" fontId="0" fillId="0" borderId="0" xfId="3" applyFont="1"/>
    <xf numFmtId="165" fontId="0" fillId="0" borderId="0" xfId="2" applyNumberFormat="1" applyFont="1"/>
    <xf numFmtId="165" fontId="0" fillId="0" borderId="0" xfId="2" applyNumberFormat="1" applyFont="1" applyFill="1"/>
    <xf numFmtId="166" fontId="0" fillId="5" borderId="0" xfId="0" applyNumberFormat="1" applyFill="1" applyBorder="1"/>
    <xf numFmtId="166" fontId="0" fillId="0" borderId="0" xfId="0" applyNumberFormat="1" applyBorder="1"/>
    <xf numFmtId="166" fontId="0" fillId="2" borderId="0" xfId="0" applyNumberFormat="1" applyFill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4">
    <dxf>
      <numFmt numFmtId="166" formatCode="_(&quot;$&quot;* #,##0.0_);_(&quot;$&quot;* \(#,##0.0\);_(&quot;$&quot;* &quot;-&quot;??_);_(@_)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" totalsRowShown="0" tableBorderDxfId="3">
  <tableColumns count="5">
    <tableColumn id="1" name=" "/>
    <tableColumn id="2" name="Base"/>
    <tableColumn id="5" name="Column1" dataDxfId="2"/>
    <tableColumn id="3" name="Middle" dataDxfId="1">
      <calculatedColumnFormula>(B7-B1)/4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F8" sqref="F8"/>
    </sheetView>
  </sheetViews>
  <sheetFormatPr defaultRowHeight="15" x14ac:dyDescent="0.25"/>
  <cols>
    <col min="1" max="1" width="14.7109375" customWidth="1"/>
    <col min="2" max="5" width="9.28515625" customWidth="1"/>
    <col min="10" max="10" width="16.28515625" bestFit="1" customWidth="1"/>
    <col min="11" max="12" width="15" bestFit="1" customWidth="1"/>
    <col min="13" max="13" width="16" bestFit="1" customWidth="1"/>
    <col min="14" max="14" width="16.28515625" bestFit="1" customWidth="1"/>
    <col min="15" max="15" width="14.28515625" bestFit="1" customWidth="1"/>
    <col min="16" max="17" width="15" bestFit="1" customWidth="1"/>
    <col min="18" max="18" width="16.28515625" bestFit="1" customWidth="1"/>
    <col min="20" max="20" width="15.7109375" bestFit="1" customWidth="1"/>
  </cols>
  <sheetData>
    <row r="1" spans="1:2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20" customFormat="1" x14ac:dyDescent="0.25">
      <c r="A2" s="1">
        <v>2014</v>
      </c>
      <c r="B2" s="3">
        <f>M11/1000</f>
        <v>235.56134423999995</v>
      </c>
      <c r="C2" s="3"/>
      <c r="D2" s="1"/>
      <c r="E2" s="16">
        <f>Table1[[#This Row],[Column1]]-Table1[[#This Row],[Middle]]</f>
        <v>0</v>
      </c>
    </row>
    <row r="3" spans="1:20" customFormat="1" x14ac:dyDescent="0.25">
      <c r="A3" s="1" t="s">
        <v>8</v>
      </c>
      <c r="B3" s="2">
        <f>B2</f>
        <v>235.56134423999995</v>
      </c>
      <c r="C3" s="14">
        <v>5.64</v>
      </c>
      <c r="D3" s="2">
        <v>0</v>
      </c>
      <c r="E3" s="16">
        <f>Table1[[#This Row],[Column1]]-Table1[[#This Row],[Middle]]</f>
        <v>5.64</v>
      </c>
      <c r="I3" t="s">
        <v>10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17</v>
      </c>
      <c r="P3" t="s">
        <v>18</v>
      </c>
      <c r="Q3" t="s">
        <v>19</v>
      </c>
      <c r="R3" t="s">
        <v>21</v>
      </c>
      <c r="T3" t="s">
        <v>27</v>
      </c>
    </row>
    <row r="4" spans="1:20" customFormat="1" x14ac:dyDescent="0.25">
      <c r="A4" s="1" t="s">
        <v>5</v>
      </c>
      <c r="B4" s="2">
        <f>B3+E3+Table1[[#This Row],[Labels]]</f>
        <v>239.07834423999995</v>
      </c>
      <c r="C4" s="15">
        <v>0</v>
      </c>
      <c r="D4" s="14">
        <v>2.1230000000000002</v>
      </c>
      <c r="E4" s="16">
        <f>Table1[[#This Row],[Column1]]-Table1[[#This Row],[Middle]]</f>
        <v>-2.1230000000000002</v>
      </c>
      <c r="I4" t="s">
        <v>5</v>
      </c>
      <c r="J4" s="11">
        <v>46831000.330000013</v>
      </c>
      <c r="K4" s="11">
        <v>-951688.39089193626</v>
      </c>
      <c r="L4" s="11">
        <v>-1303250.5591080578</v>
      </c>
      <c r="M4" s="11">
        <v>0</v>
      </c>
      <c r="N4" s="11">
        <v>44576061.379999988</v>
      </c>
      <c r="O4" s="11">
        <v>389434.49310357054</v>
      </c>
      <c r="P4" s="11">
        <v>-2742197.1331035774</v>
      </c>
      <c r="Q4" s="11">
        <v>0</v>
      </c>
      <c r="R4" s="11">
        <v>42223298.740000121</v>
      </c>
      <c r="T4" s="6">
        <f>((R4-Q4)/J4)^(1/2)-1</f>
        <v>-5.0468530605748074E-2</v>
      </c>
    </row>
    <row r="5" spans="1:20" customFormat="1" x14ac:dyDescent="0.25">
      <c r="A5" s="5" t="s">
        <v>7</v>
      </c>
      <c r="B5" s="2">
        <f>B4+E5</f>
        <v>229.45234423999995</v>
      </c>
      <c r="C5" s="15">
        <v>0</v>
      </c>
      <c r="D5" s="14">
        <v>9.6259999999999994</v>
      </c>
      <c r="E5" s="16">
        <f>Table1[[#This Row],[Column1]]-Table1[[#This Row],[Middle]]</f>
        <v>-9.6259999999999994</v>
      </c>
      <c r="I5" t="s">
        <v>6</v>
      </c>
      <c r="J5" s="11">
        <v>8464599.2399999984</v>
      </c>
      <c r="K5" s="11">
        <v>-545038.06996091793</v>
      </c>
      <c r="L5" s="11">
        <v>-140414.97003908141</v>
      </c>
      <c r="M5" s="11">
        <v>0</v>
      </c>
      <c r="N5" s="11">
        <v>7779146.200000003</v>
      </c>
      <c r="O5" s="11">
        <v>-893868.91862930835</v>
      </c>
      <c r="P5" s="11">
        <v>-2267614.9713706942</v>
      </c>
      <c r="Q5" s="11">
        <v>9.2370555648813024E-14</v>
      </c>
      <c r="R5" s="11">
        <v>4617662.3099999977</v>
      </c>
      <c r="T5" s="6">
        <f>((R5-Q5)/J5)^(1/2)-1</f>
        <v>-0.26140241323491509</v>
      </c>
    </row>
    <row r="6" spans="1:20" customFormat="1" x14ac:dyDescent="0.25">
      <c r="A6" s="5" t="s">
        <v>6</v>
      </c>
      <c r="B6" s="2">
        <f>B5+E6</f>
        <v>228.42034423999993</v>
      </c>
      <c r="C6" s="15">
        <v>0</v>
      </c>
      <c r="D6" s="14">
        <v>1.032</v>
      </c>
      <c r="E6" s="16">
        <f>Table1[[#This Row],[Column1]]-Table1[[#This Row],[Middle]]</f>
        <v>-1.032</v>
      </c>
      <c r="I6" t="s">
        <v>7</v>
      </c>
      <c r="J6" s="11">
        <v>48619139.226500042</v>
      </c>
      <c r="K6" s="11">
        <v>413523.25673199963</v>
      </c>
      <c r="L6" s="11">
        <v>-6689543.8948320104</v>
      </c>
      <c r="M6" s="11">
        <v>-2921343.0200000019</v>
      </c>
      <c r="N6" s="11">
        <v>39421775.568399891</v>
      </c>
      <c r="O6" s="11">
        <v>2372838.7807560205</v>
      </c>
      <c r="P6" s="11">
        <v>-802733.56535602268</v>
      </c>
      <c r="Q6" s="11">
        <v>-2530174.2000000011</v>
      </c>
      <c r="R6" s="11">
        <v>38461706.583799995</v>
      </c>
      <c r="T6" s="6">
        <f>((R6-Q6)/J6)^(1/2)-1</f>
        <v>-8.1783083323822559E-2</v>
      </c>
    </row>
    <row r="7" spans="1:20" customFormat="1" x14ac:dyDescent="0.25">
      <c r="A7" s="5" t="s">
        <v>9</v>
      </c>
      <c r="B7" s="2">
        <f>B6+E7</f>
        <v>211.97934423999993</v>
      </c>
      <c r="C7" s="15">
        <v>0</v>
      </c>
      <c r="D7" s="14">
        <v>16.440999999999999</v>
      </c>
      <c r="E7" s="16">
        <f>Table1[[#This Row],[Column1]]-Table1[[#This Row],[Middle]]</f>
        <v>-16.440999999999999</v>
      </c>
      <c r="I7" t="s">
        <v>8</v>
      </c>
      <c r="J7" s="11">
        <v>133359912.37000008</v>
      </c>
      <c r="K7" s="11">
        <v>-1797762.3819579075</v>
      </c>
      <c r="L7" s="11">
        <v>6214466.1519578639</v>
      </c>
      <c r="M7" s="11">
        <v>-15091412.900000021</v>
      </c>
      <c r="N7" s="11">
        <v>122685203.24000031</v>
      </c>
      <c r="O7" s="11">
        <v>-881295.1822129545</v>
      </c>
      <c r="P7" s="11">
        <v>-4405536.6277870303</v>
      </c>
      <c r="Q7" s="11">
        <v>-2344170.2800000021</v>
      </c>
      <c r="R7" s="11">
        <v>115054201.15000011</v>
      </c>
      <c r="T7" s="6">
        <f>((R7-Q7)/J7)^(1/2)-1</f>
        <v>-6.1750405367587025E-2</v>
      </c>
    </row>
    <row r="8" spans="1:20" customFormat="1" ht="30" x14ac:dyDescent="0.25">
      <c r="A8" s="5" t="s">
        <v>28</v>
      </c>
      <c r="B8" s="2">
        <f>B7+E8</f>
        <v>212.16234423999992</v>
      </c>
      <c r="C8" s="14">
        <v>0.183</v>
      </c>
      <c r="D8" s="15">
        <v>0</v>
      </c>
      <c r="E8" s="16">
        <f>Table1[[#This Row],[Column1]]-Table1[[#This Row],[Middle]]</f>
        <v>0.183</v>
      </c>
      <c r="F8" s="6">
        <f>E7/(B9-B2)</f>
        <v>0.70263686482328214</v>
      </c>
    </row>
    <row r="9" spans="1:20" x14ac:dyDescent="0.25">
      <c r="A9" s="5">
        <v>2015</v>
      </c>
      <c r="B9" s="2">
        <f>B8</f>
        <v>212.16234423999992</v>
      </c>
      <c r="C9" s="15"/>
      <c r="D9" s="15">
        <v>0</v>
      </c>
      <c r="E9" s="16">
        <v>0</v>
      </c>
    </row>
    <row r="10" spans="1:20" x14ac:dyDescent="0.25">
      <c r="A10" s="1" t="s">
        <v>8</v>
      </c>
      <c r="B10" s="2">
        <f>B9+Table1[[#This Row],[Labels]]</f>
        <v>207.62334423999994</v>
      </c>
      <c r="C10" s="15">
        <v>0</v>
      </c>
      <c r="D10" s="14">
        <v>4.5389999999999997</v>
      </c>
      <c r="E10" s="16">
        <f>Table1[[#This Row],[Column1]]-Table1[[#This Row],[Middle]]</f>
        <v>-4.5389999999999997</v>
      </c>
      <c r="L10" s="7" t="s">
        <v>22</v>
      </c>
      <c r="M10" s="7"/>
      <c r="N10" s="7"/>
    </row>
    <row r="11" spans="1:20" customFormat="1" x14ac:dyDescent="0.25">
      <c r="A11" s="1" t="s">
        <v>5</v>
      </c>
      <c r="B11" s="2">
        <f>B10+Table1[[#This Row],[Labels]]</f>
        <v>205.65134423999993</v>
      </c>
      <c r="C11" s="15">
        <v>0</v>
      </c>
      <c r="D11" s="14">
        <v>1.972</v>
      </c>
      <c r="E11" s="16">
        <f>Table1[[#This Row],[Column1]]-Table1[[#This Row],[Middle]]</f>
        <v>-1.972</v>
      </c>
      <c r="L11" s="8" t="s">
        <v>23</v>
      </c>
      <c r="M11" s="9">
        <v>235561.34423999995</v>
      </c>
      <c r="N11" s="8"/>
    </row>
    <row r="12" spans="1:20" customFormat="1" x14ac:dyDescent="0.25">
      <c r="A12" s="5" t="s">
        <v>7</v>
      </c>
      <c r="B12" s="2">
        <f>B11+Table1[[#This Row],[Labels]]</f>
        <v>204.22434423999994</v>
      </c>
      <c r="C12" s="15"/>
      <c r="D12" s="14">
        <v>1.427</v>
      </c>
      <c r="E12" s="16">
        <f>Table1[[#This Row],[Column1]]-Table1[[#This Row],[Middle]]</f>
        <v>-1.427</v>
      </c>
      <c r="L12" s="8" t="s">
        <v>5</v>
      </c>
      <c r="M12" s="8"/>
      <c r="N12" s="10">
        <f>SUM(K4:M4)/1000</f>
        <v>-2254.9389499999943</v>
      </c>
    </row>
    <row r="13" spans="1:20" customFormat="1" x14ac:dyDescent="0.25">
      <c r="A13" s="5" t="s">
        <v>6</v>
      </c>
      <c r="B13" s="2">
        <f>B12+Table1[[#This Row],[Labels]]</f>
        <v>200.54334423999993</v>
      </c>
      <c r="C13" s="15">
        <v>0</v>
      </c>
      <c r="D13" s="14">
        <v>3.681</v>
      </c>
      <c r="E13" s="16">
        <f>Table1[[#This Row],[Column1]]-Table1[[#This Row],[Middle]]</f>
        <v>-3.681</v>
      </c>
      <c r="L13" s="8" t="s">
        <v>6</v>
      </c>
      <c r="M13" s="10"/>
      <c r="N13" s="10">
        <f t="shared" ref="N13:N15" si="0">SUM(K5:M5)/1000</f>
        <v>-685.45303999999931</v>
      </c>
    </row>
    <row r="14" spans="1:20" customFormat="1" x14ac:dyDescent="0.25">
      <c r="A14" t="s">
        <v>9</v>
      </c>
      <c r="B14" s="2">
        <f>B13+Table1[[#This Row],[Labels]]</f>
        <v>198.31734423999993</v>
      </c>
      <c r="C14" s="15">
        <v>0</v>
      </c>
      <c r="D14" s="14">
        <v>2.226</v>
      </c>
      <c r="E14" s="16">
        <f>Table1[[#This Row],[Column1]]-Table1[[#This Row],[Middle]]</f>
        <v>-2.226</v>
      </c>
      <c r="L14" s="8" t="s">
        <v>7</v>
      </c>
      <c r="M14" s="9"/>
      <c r="N14" s="10">
        <f t="shared" si="0"/>
        <v>-9197.3636581000119</v>
      </c>
    </row>
    <row r="15" spans="1:20" customFormat="1" ht="30" x14ac:dyDescent="0.25">
      <c r="A15" s="5" t="s">
        <v>28</v>
      </c>
      <c r="B15" s="2">
        <f>B14+Table1[[#This Row],[Labels]]</f>
        <v>198.464</v>
      </c>
      <c r="C15" s="14">
        <f>B16-B14</f>
        <v>0.14665576000007263</v>
      </c>
      <c r="D15" s="2">
        <f>0</f>
        <v>0</v>
      </c>
      <c r="E15" s="16">
        <f>Table1[[#This Row],[Column1]]-Table1[[#This Row],[Middle]]</f>
        <v>0.14665576000007263</v>
      </c>
      <c r="F15" s="6">
        <f>-E14/(B9-B16)</f>
        <v>0.16250139148204176</v>
      </c>
      <c r="L15" s="8" t="s">
        <v>8</v>
      </c>
      <c r="M15" s="9"/>
      <c r="N15" s="10">
        <f t="shared" si="0"/>
        <v>-10674.709130000065</v>
      </c>
    </row>
    <row r="16" spans="1:20" customFormat="1" x14ac:dyDescent="0.25">
      <c r="A16">
        <v>2016</v>
      </c>
      <c r="B16" s="2">
        <v>198.464</v>
      </c>
      <c r="C16" s="2">
        <v>0</v>
      </c>
      <c r="D16" s="2">
        <v>0</v>
      </c>
      <c r="E16" s="16">
        <f>Table1[[#This Row],[Column1]]-Table1[[#This Row],[Middle]]</f>
        <v>0</v>
      </c>
      <c r="L16" s="8" t="s">
        <v>13</v>
      </c>
      <c r="M16" s="9"/>
      <c r="N16" s="9">
        <v>-587.64745189938901</v>
      </c>
    </row>
    <row r="17" spans="1:18" customFormat="1" x14ac:dyDescent="0.25">
      <c r="L17" s="8" t="s">
        <v>24</v>
      </c>
      <c r="M17" s="10">
        <f>SUM(M11:N16)</f>
        <v>212161.2320100005</v>
      </c>
      <c r="N17" s="9"/>
    </row>
    <row r="18" spans="1:18" customFormat="1" x14ac:dyDescent="0.25">
      <c r="L18" s="8" t="s">
        <v>5</v>
      </c>
      <c r="M18" s="8"/>
      <c r="N18" s="10">
        <f>SUM(O4:Q4)/1000</f>
        <v>-2352.7626400000072</v>
      </c>
    </row>
    <row r="19" spans="1:18" x14ac:dyDescent="0.25">
      <c r="A19" t="s">
        <v>26</v>
      </c>
      <c r="D19" s="4"/>
      <c r="L19" s="8" t="s">
        <v>6</v>
      </c>
      <c r="M19" s="8"/>
      <c r="N19" s="10">
        <f t="shared" ref="N19:N21" si="1">SUM(O5:Q5)/1000</f>
        <v>-3161.4838900000022</v>
      </c>
    </row>
    <row r="20" spans="1:18" x14ac:dyDescent="0.25">
      <c r="L20" s="8" t="s">
        <v>7</v>
      </c>
      <c r="M20" s="8"/>
      <c r="N20" s="10">
        <f t="shared" si="1"/>
        <v>-960.06898460000332</v>
      </c>
    </row>
    <row r="21" spans="1:18" x14ac:dyDescent="0.25">
      <c r="L21" s="8" t="s">
        <v>8</v>
      </c>
      <c r="M21" s="9"/>
      <c r="N21" s="10">
        <f t="shared" si="1"/>
        <v>-7631.0020899999872</v>
      </c>
    </row>
    <row r="22" spans="1:18" x14ac:dyDescent="0.25">
      <c r="L22" s="8" t="s">
        <v>13</v>
      </c>
      <c r="M22" s="9"/>
      <c r="N22" s="9">
        <v>407.98049459949402</v>
      </c>
    </row>
    <row r="23" spans="1:18" x14ac:dyDescent="0.25">
      <c r="L23" s="8" t="s">
        <v>25</v>
      </c>
      <c r="M23" s="10">
        <f>SUM(M17:N22)</f>
        <v>198463.89489999998</v>
      </c>
      <c r="N23" s="9"/>
    </row>
    <row r="24" spans="1:18" x14ac:dyDescent="0.25">
      <c r="M24" s="12"/>
      <c r="N24" s="13"/>
    </row>
    <row r="25" spans="1:18" x14ac:dyDescent="0.25">
      <c r="M25" s="12"/>
      <c r="N25" s="13"/>
    </row>
    <row r="26" spans="1:18" x14ac:dyDescent="0.25">
      <c r="L26" s="7" t="s">
        <v>11</v>
      </c>
      <c r="M26" s="7"/>
      <c r="N26" s="7"/>
    </row>
    <row r="27" spans="1:18" x14ac:dyDescent="0.25">
      <c r="L27" s="8" t="s">
        <v>12</v>
      </c>
      <c r="M27" s="9">
        <v>210868.72818252302</v>
      </c>
      <c r="N27" s="8"/>
    </row>
    <row r="28" spans="1:18" x14ac:dyDescent="0.25">
      <c r="L28" s="8" t="s">
        <v>5</v>
      </c>
      <c r="M28" s="8"/>
      <c r="N28" s="9">
        <f>SUM(K4:L4)/1000</f>
        <v>-2254.9389499999943</v>
      </c>
    </row>
    <row r="29" spans="1:18" x14ac:dyDescent="0.25">
      <c r="L29" s="8" t="s">
        <v>6</v>
      </c>
      <c r="M29" s="10"/>
      <c r="N29" s="9">
        <f t="shared" ref="N29:N31" si="2">SUM(K5:L5)/1000</f>
        <v>-685.45303999999931</v>
      </c>
    </row>
    <row r="30" spans="1:18" x14ac:dyDescent="0.25">
      <c r="L30" s="8" t="s">
        <v>7</v>
      </c>
      <c r="M30" s="9"/>
      <c r="N30" s="9">
        <f t="shared" si="2"/>
        <v>-6276.0206381000107</v>
      </c>
    </row>
    <row r="31" spans="1:18" x14ac:dyDescent="0.25">
      <c r="L31" s="8" t="s">
        <v>8</v>
      </c>
      <c r="M31" s="9"/>
      <c r="N31" s="9">
        <f t="shared" si="2"/>
        <v>4416.7037699999564</v>
      </c>
    </row>
    <row r="32" spans="1:18" x14ac:dyDescent="0.25">
      <c r="L32" s="8" t="s">
        <v>13</v>
      </c>
      <c r="M32" s="9"/>
      <c r="N32" s="9">
        <v>-423.92875206999901</v>
      </c>
    </row>
    <row r="33" spans="1:14" x14ac:dyDescent="0.25">
      <c r="L33" s="8" t="s">
        <v>14</v>
      </c>
      <c r="M33" s="10">
        <f>SUM(M27:N32)</f>
        <v>205645.09057235299</v>
      </c>
      <c r="N33" s="9"/>
    </row>
    <row r="34" spans="1:14" x14ac:dyDescent="0.25">
      <c r="L34" s="8" t="s">
        <v>5</v>
      </c>
      <c r="M34" s="8"/>
      <c r="N34" s="9">
        <f>SUM(O4:P4)/1000</f>
        <v>-2352.7626400000072</v>
      </c>
    </row>
    <row r="35" spans="1:14" x14ac:dyDescent="0.25">
      <c r="L35" s="8" t="s">
        <v>6</v>
      </c>
      <c r="M35" s="8"/>
      <c r="N35" s="9">
        <f t="shared" ref="N35:N37" si="3">SUM(O5:P5)/1000</f>
        <v>-3161.4838900000022</v>
      </c>
    </row>
    <row r="36" spans="1:14" x14ac:dyDescent="0.25">
      <c r="L36" s="8" t="s">
        <v>7</v>
      </c>
      <c r="M36" s="8"/>
      <c r="N36" s="9">
        <f t="shared" si="3"/>
        <v>1570.1052153999979</v>
      </c>
    </row>
    <row r="37" spans="1:14" x14ac:dyDescent="0.25">
      <c r="L37" s="8" t="s">
        <v>8</v>
      </c>
      <c r="M37" s="9"/>
      <c r="N37" s="9">
        <f t="shared" si="3"/>
        <v>-5286.8318099999851</v>
      </c>
    </row>
    <row r="38" spans="1:14" x14ac:dyDescent="0.25">
      <c r="L38" s="8" t="s">
        <v>13</v>
      </c>
      <c r="M38" s="9"/>
      <c r="N38" s="9">
        <v>483.71444525793311</v>
      </c>
    </row>
    <row r="39" spans="1:14" x14ac:dyDescent="0.25">
      <c r="L39" s="8" t="s">
        <v>15</v>
      </c>
      <c r="M39" s="10">
        <f>SUM(M33:N38)</f>
        <v>196897.83189301094</v>
      </c>
      <c r="N39" s="9"/>
    </row>
    <row r="40" spans="1:14" x14ac:dyDescent="0.25"/>
    <row r="41" spans="1:14" x14ac:dyDescent="0.25"/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2017-04-24T22:08:14Z</dcterms:modified>
</cp:coreProperties>
</file>