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80" windowHeight="873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comments1.xml><?xml version="1.0" encoding="utf-8"?>
<comments xmlns="http://schemas.openxmlformats.org/spreadsheetml/2006/main">
  <authors>
    <author>Mehta, Vishva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</commentList>
</comments>
</file>

<file path=xl/sharedStrings.xml><?xml version="1.0" encoding="utf-8"?>
<sst xmlns="http://schemas.openxmlformats.org/spreadsheetml/2006/main" count="60" uniqueCount="28">
  <si>
    <t xml:space="preserve"> </t>
  </si>
  <si>
    <t>Base</t>
  </si>
  <si>
    <t>Middle</t>
  </si>
  <si>
    <t>Labels</t>
  </si>
  <si>
    <t>Column1</t>
  </si>
  <si>
    <t>FX</t>
  </si>
  <si>
    <t>ALL</t>
  </si>
  <si>
    <t>FY14 FXN</t>
  </si>
  <si>
    <t>Rec items</t>
  </si>
  <si>
    <t>FY15 FXN</t>
  </si>
  <si>
    <t>FY16 FXN</t>
  </si>
  <si>
    <t>Rev FY14</t>
  </si>
  <si>
    <t>Price</t>
  </si>
  <si>
    <t>Volume</t>
  </si>
  <si>
    <t>Fx</t>
  </si>
  <si>
    <t>RevFY15</t>
  </si>
  <si>
    <t>RevFY16</t>
  </si>
  <si>
    <t>FY14 Reported</t>
  </si>
  <si>
    <t>FY15 Reported</t>
  </si>
  <si>
    <t>FY16 Reproted</t>
  </si>
  <si>
    <t xml:space="preserve">Source: GT PV calc support. </t>
  </si>
  <si>
    <t>Color</t>
  </si>
  <si>
    <t>OEM</t>
  </si>
  <si>
    <t>Printer</t>
  </si>
  <si>
    <t>Mono-
chrome</t>
  </si>
  <si>
    <t>Bridge by Category Reported</t>
  </si>
  <si>
    <t>Bridge by Category FXN</t>
  </si>
  <si>
    <t>Reconciling 
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</si>
</sst>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44" fontId="0" fillId="0" borderId="0" xfId="0" applyNumberFormat="1"/>
    <xf numFmtId="0" fontId="0" fillId="0" borderId="0" xfId="0" applyBorder="1" applyAlignment="1">
      <alignment wrapText="1"/>
    </xf>
    <xf numFmtId="164" fontId="0" fillId="0" borderId="0" xfId="1" applyNumberFormat="1" applyFont="1"/>
    <xf numFmtId="0" fontId="4" fillId="3" borderId="0" xfId="0" applyFont="1" applyFill="1" applyAlignment="1">
      <alignment horizontal="centerContinuous"/>
    </xf>
    <xf numFmtId="0" fontId="0" fillId="4" borderId="0" xfId="0" applyFill="1"/>
    <xf numFmtId="165" fontId="0" fillId="4" borderId="0" xfId="2" applyNumberFormat="1" applyFont="1" applyFill="1"/>
    <xf numFmtId="165" fontId="0" fillId="4" borderId="0" xfId="0" applyNumberFormat="1" applyFill="1"/>
    <xf numFmtId="44" fontId="0" fillId="0" borderId="0" xfId="3" applyFont="1"/>
    <xf numFmtId="165" fontId="0" fillId="0" borderId="0" xfId="2" applyNumberFormat="1" applyFont="1"/>
    <xf numFmtId="165" fontId="0" fillId="0" borderId="0" xfId="2" applyNumberFormat="1" applyFont="1" applyFill="1"/>
    <xf numFmtId="0" fontId="0" fillId="0" borderId="0" xfId="0" applyAlignment="1">
      <alignment wrapText="1"/>
    </xf>
    <xf numFmtId="166" fontId="0" fillId="2" borderId="0" xfId="0" applyNumberFormat="1" applyFill="1" applyBorder="1"/>
    <xf numFmtId="166" fontId="0" fillId="0" borderId="0" xfId="0" applyNumberFormat="1" applyBorder="1"/>
    <xf numFmtId="44" fontId="0" fillId="2" borderId="0" xfId="0" applyNumberFormat="1" applyFill="1" applyBorder="1"/>
    <xf numFmtId="44" fontId="0" fillId="0" borderId="0" xfId="0" applyNumberFormat="1" applyBorder="1"/>
    <xf numFmtId="166" fontId="0" fillId="5" borderId="0" xfId="0" applyNumberFormat="1" applyFill="1" applyBorder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5">
    <dxf>
      <numFmt numFmtId="166" formatCode="_(&quot;$&quot;* #,##0.0_);_(&quot;$&quot;* \(#,##0.0\);_(&quot;$&quot;* &quot;-&quot;??_);_(@_)"/>
    </dxf>
    <dxf>
      <numFmt numFmtId="166" formatCode="_(&quot;$&quot;* #,##0.0_);_(&quot;$&quot;* \(#,##0.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6" totalsRowShown="0" tableBorderDxfId="4">
  <tableColumns count="5">
    <tableColumn id="1" name=" "/>
    <tableColumn id="2" name="Base" dataDxfId="3"/>
    <tableColumn id="5" name="Column1" dataDxfId="2"/>
    <tableColumn id="3" name="Middle" dataDxfId="1">
      <calculatedColumnFormula>(B7-B1)/4</calculatedColumnFormula>
    </tableColumn>
    <tableColumn id="4" name="Labels" dataDxfId="0">
      <calculatedColumnFormula>+Table1[[#This Row],[Base]]+Table1[[#This Row],[Middle]]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P14" sqref="P14"/>
    </sheetView>
  </sheetViews>
  <sheetFormatPr defaultRowHeight="15" x14ac:dyDescent="0.25"/>
  <cols>
    <col min="1" max="1" width="14.7109375" customWidth="1"/>
    <col min="2" max="2" width="9.7109375" customWidth="1"/>
    <col min="3" max="5" width="9.28515625" customWidth="1"/>
    <col min="10" max="10" width="16.28515625" bestFit="1" customWidth="1"/>
    <col min="11" max="12" width="15" bestFit="1" customWidth="1"/>
    <col min="13" max="13" width="16" bestFit="1" customWidth="1"/>
    <col min="14" max="14" width="16.28515625" bestFit="1" customWidth="1"/>
    <col min="15" max="15" width="14.28515625" bestFit="1" customWidth="1"/>
    <col min="16" max="17" width="15" bestFit="1" customWidth="1"/>
    <col min="18" max="18" width="16.28515625" bestFit="1" customWidth="1"/>
  </cols>
  <sheetData>
    <row r="1" spans="1:18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18" customFormat="1" x14ac:dyDescent="0.25">
      <c r="A2" s="1">
        <v>2014</v>
      </c>
      <c r="B2" s="15">
        <f>M11/1000</f>
        <v>235.56134423999995</v>
      </c>
      <c r="C2" s="13"/>
      <c r="D2" s="14"/>
      <c r="E2" s="13">
        <f>Table1[[#This Row],[Column1]]-Table1[[#This Row],[Middle]]</f>
        <v>0</v>
      </c>
    </row>
    <row r="3" spans="1:18" customFormat="1" x14ac:dyDescent="0.25">
      <c r="A3" s="1" t="s">
        <v>21</v>
      </c>
      <c r="B3" s="16">
        <f>B2</f>
        <v>235.56134423999995</v>
      </c>
      <c r="C3" s="17">
        <v>11.443</v>
      </c>
      <c r="D3" s="14">
        <v>0</v>
      </c>
      <c r="E3" s="13">
        <f>Table1[[#This Row],[Column1]]-Table1[[#This Row],[Middle]]</f>
        <v>11.443</v>
      </c>
      <c r="I3" t="s">
        <v>6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12</v>
      </c>
      <c r="P3" t="s">
        <v>13</v>
      </c>
      <c r="Q3" t="s">
        <v>14</v>
      </c>
      <c r="R3" t="s">
        <v>16</v>
      </c>
    </row>
    <row r="4" spans="1:18" customFormat="1" ht="30" x14ac:dyDescent="0.25">
      <c r="A4" s="3" t="s">
        <v>24</v>
      </c>
      <c r="B4" s="16">
        <f>B3+Table1[[#This Row],[Labels]]+E3</f>
        <v>233.15734423999996</v>
      </c>
      <c r="C4" s="14">
        <v>0</v>
      </c>
      <c r="D4" s="17">
        <v>13.847</v>
      </c>
      <c r="E4" s="13">
        <f>Table1[[#This Row],[Column1]]-Table1[[#This Row],[Middle]]</f>
        <v>-13.847</v>
      </c>
      <c r="I4" t="s">
        <v>21</v>
      </c>
      <c r="J4" s="9">
        <v>66974552.957900047</v>
      </c>
      <c r="K4" s="9">
        <v>-1714125.5315386523</v>
      </c>
      <c r="L4" s="9">
        <v>11769136.234338639</v>
      </c>
      <c r="M4" s="9">
        <v>-5792931.609999991</v>
      </c>
      <c r="N4" s="9">
        <v>71236632.050699994</v>
      </c>
      <c r="O4" s="9">
        <v>-314659.87045396486</v>
      </c>
      <c r="P4" s="9">
        <v>5940296.1902539777</v>
      </c>
      <c r="Q4" s="9">
        <v>-1688703.8600000029</v>
      </c>
      <c r="R4" s="9">
        <v>75173564.510499954</v>
      </c>
    </row>
    <row r="5" spans="1:18" customFormat="1" x14ac:dyDescent="0.25">
      <c r="A5" s="3" t="s">
        <v>23</v>
      </c>
      <c r="B5" s="16">
        <f>B4+Table1[[#This Row],[Labels]]</f>
        <v>231.03634423999995</v>
      </c>
      <c r="C5" s="14">
        <v>0</v>
      </c>
      <c r="D5" s="17">
        <v>2.121</v>
      </c>
      <c r="E5" s="13">
        <f>Table1[[#This Row],[Column1]]-Table1[[#This Row],[Middle]]</f>
        <v>-2.121</v>
      </c>
      <c r="I5" t="s">
        <v>22</v>
      </c>
      <c r="J5" s="9">
        <v>23520787.42000002</v>
      </c>
      <c r="K5" s="9">
        <v>45977.288475044297</v>
      </c>
      <c r="L5" s="9">
        <v>-1558139.8784750458</v>
      </c>
      <c r="M5" s="9">
        <v>-2983356.5799999963</v>
      </c>
      <c r="N5" s="9">
        <v>19025268.249999996</v>
      </c>
      <c r="O5" s="9">
        <v>-331325.65301176789</v>
      </c>
      <c r="P5" s="9">
        <v>-1486456.4469882282</v>
      </c>
      <c r="Q5" s="9">
        <v>-296902.08000000042</v>
      </c>
      <c r="R5" s="9">
        <v>16910584.069999985</v>
      </c>
    </row>
    <row r="6" spans="1:18" customFormat="1" x14ac:dyDescent="0.25">
      <c r="A6" s="3" t="s">
        <v>22</v>
      </c>
      <c r="B6" s="16">
        <f>B5+Table1[[#This Row],[Labels]]</f>
        <v>229.29834423999995</v>
      </c>
      <c r="C6" s="14">
        <v>0</v>
      </c>
      <c r="D6" s="17">
        <v>1.738</v>
      </c>
      <c r="E6" s="13">
        <f>Table1[[#This Row],[Column1]]-Table1[[#This Row],[Middle]]</f>
        <v>-1.738</v>
      </c>
      <c r="I6" t="s">
        <v>23</v>
      </c>
      <c r="J6" s="9">
        <v>58252102.528500065</v>
      </c>
      <c r="K6" s="9">
        <v>-937985.04709729564</v>
      </c>
      <c r="L6" s="9">
        <v>-626008.47080269898</v>
      </c>
      <c r="M6" s="9">
        <v>-3658953.0400000042</v>
      </c>
      <c r="N6" s="9">
        <v>53029155.970599957</v>
      </c>
      <c r="O6" s="9">
        <v>608122.79932106414</v>
      </c>
      <c r="P6" s="9">
        <v>-3957128.2340210746</v>
      </c>
      <c r="Q6" s="9">
        <v>-1138255.9999999995</v>
      </c>
      <c r="R6" s="9">
        <v>48541894.535899989</v>
      </c>
    </row>
    <row r="7" spans="1:18" customFormat="1" x14ac:dyDescent="0.25">
      <c r="A7" s="3" t="s">
        <v>5</v>
      </c>
      <c r="B7" s="16">
        <f>B6+Table1[[#This Row],[Labels]]</f>
        <v>212.85734423999995</v>
      </c>
      <c r="C7" s="14">
        <v>0</v>
      </c>
      <c r="D7" s="17">
        <v>16.440999999999999</v>
      </c>
      <c r="E7" s="13">
        <f>Table1[[#This Row],[Column1]]-Table1[[#This Row],[Middle]]</f>
        <v>-16.440999999999999</v>
      </c>
      <c r="I7" t="s">
        <v>24</v>
      </c>
      <c r="J7" s="9">
        <v>88527208.260099992</v>
      </c>
      <c r="K7" s="9">
        <v>-274832.29591785738</v>
      </c>
      <c r="L7" s="9">
        <v>-11503731.15708214</v>
      </c>
      <c r="M7" s="9">
        <v>-5577514.6900000013</v>
      </c>
      <c r="N7" s="9">
        <v>71171130.117099941</v>
      </c>
      <c r="O7" s="9">
        <v>1024971.8971619976</v>
      </c>
      <c r="P7" s="9">
        <v>-10714793.806861972</v>
      </c>
      <c r="Q7" s="9">
        <v>-1750482.5399999982</v>
      </c>
      <c r="R7" s="9">
        <v>59730825.667399868</v>
      </c>
    </row>
    <row r="8" spans="1:18" customFormat="1" ht="30" x14ac:dyDescent="0.25">
      <c r="A8" s="12" t="s">
        <v>27</v>
      </c>
      <c r="B8" s="16">
        <f>B7+Table1[[#This Row],[Labels]]</f>
        <v>212.16234423999995</v>
      </c>
      <c r="C8" s="14">
        <v>0</v>
      </c>
      <c r="D8" s="17">
        <v>0.69499999999999995</v>
      </c>
      <c r="E8" s="13">
        <f>Table1[[#This Row],[Column1]]-Table1[[#This Row],[Middle]]</f>
        <v>-0.69499999999999995</v>
      </c>
      <c r="F8" s="4">
        <f>E7/(B9-B2)</f>
        <v>0.70263686482328302</v>
      </c>
    </row>
    <row r="9" spans="1:18" x14ac:dyDescent="0.25">
      <c r="A9" s="3">
        <v>2015</v>
      </c>
      <c r="B9" s="16">
        <f>B8+Table1[[#This Row],[Labels]]</f>
        <v>212.16234423999995</v>
      </c>
      <c r="C9" s="14"/>
      <c r="D9" s="14">
        <v>0</v>
      </c>
      <c r="E9" s="13">
        <v>0</v>
      </c>
    </row>
    <row r="10" spans="1:18" x14ac:dyDescent="0.25">
      <c r="A10" s="1" t="s">
        <v>21</v>
      </c>
      <c r="B10" s="16">
        <f>B9</f>
        <v>212.16234423999995</v>
      </c>
      <c r="C10" s="17">
        <v>6.1749999999999998</v>
      </c>
      <c r="D10" s="14">
        <v>0</v>
      </c>
      <c r="E10" s="13">
        <f>Table1[[#This Row],[Column1]]-Table1[[#This Row],[Middle]]</f>
        <v>6.1749999999999998</v>
      </c>
      <c r="L10" s="5" t="s">
        <v>25</v>
      </c>
      <c r="M10" s="5"/>
      <c r="N10" s="5"/>
    </row>
    <row r="11" spans="1:18" customFormat="1" ht="30" x14ac:dyDescent="0.25">
      <c r="A11" s="3" t="s">
        <v>24</v>
      </c>
      <c r="B11" s="16">
        <f>B10+Table1[[#This Row],[Labels]]+E10</f>
        <v>206.75134423999995</v>
      </c>
      <c r="C11" s="14">
        <v>0</v>
      </c>
      <c r="D11" s="17">
        <v>11.586</v>
      </c>
      <c r="E11" s="13">
        <f>Table1[[#This Row],[Column1]]-Table1[[#This Row],[Middle]]</f>
        <v>-11.586</v>
      </c>
      <c r="L11" s="6" t="s">
        <v>17</v>
      </c>
      <c r="M11" s="7">
        <v>235561.34423999995</v>
      </c>
      <c r="N11" s="6"/>
    </row>
    <row r="12" spans="1:18" customFormat="1" x14ac:dyDescent="0.25">
      <c r="A12" s="3" t="s">
        <v>23</v>
      </c>
      <c r="B12" s="16">
        <f>B11+Table1[[#This Row],[Labels]]</f>
        <v>202.43234423999996</v>
      </c>
      <c r="C12" s="14">
        <v>0</v>
      </c>
      <c r="D12" s="17">
        <v>4.319</v>
      </c>
      <c r="E12" s="13">
        <f>Table1[[#This Row],[Column1]]-Table1[[#This Row],[Middle]]</f>
        <v>-4.319</v>
      </c>
      <c r="L12" s="6" t="s">
        <v>21</v>
      </c>
      <c r="M12" s="6"/>
      <c r="N12" s="8">
        <f>SUM(K4:M4)/1000</f>
        <v>4262.079092799996</v>
      </c>
    </row>
    <row r="13" spans="1:18" customFormat="1" x14ac:dyDescent="0.25">
      <c r="A13" s="3" t="s">
        <v>22</v>
      </c>
      <c r="B13" s="16">
        <f>B12+Table1[[#This Row],[Labels]]</f>
        <v>200.21434423999997</v>
      </c>
      <c r="C13" s="14">
        <v>0</v>
      </c>
      <c r="D13" s="17">
        <v>2.218</v>
      </c>
      <c r="E13" s="13">
        <f>Table1[[#This Row],[Column1]]-Table1[[#This Row],[Middle]]</f>
        <v>-2.218</v>
      </c>
      <c r="L13" s="6" t="s">
        <v>22</v>
      </c>
      <c r="M13" s="8"/>
      <c r="N13" s="8">
        <f t="shared" ref="N13:N15" si="0">SUM(K5:M5)/1000</f>
        <v>-4495.5191699999978</v>
      </c>
    </row>
    <row r="14" spans="1:18" customFormat="1" x14ac:dyDescent="0.25">
      <c r="A14" t="s">
        <v>5</v>
      </c>
      <c r="B14" s="16">
        <f>B13+Table1[[#This Row],[Labels]]</f>
        <v>197.98834423999998</v>
      </c>
      <c r="C14" s="14">
        <v>0</v>
      </c>
      <c r="D14" s="17">
        <v>2.226</v>
      </c>
      <c r="E14" s="13">
        <f>Table1[[#This Row],[Column1]]-Table1[[#This Row],[Middle]]</f>
        <v>-2.226</v>
      </c>
      <c r="L14" s="6" t="s">
        <v>23</v>
      </c>
      <c r="M14" s="7"/>
      <c r="N14" s="8">
        <f t="shared" si="0"/>
        <v>-5222.9465578999989</v>
      </c>
    </row>
    <row r="15" spans="1:18" customFormat="1" ht="30" x14ac:dyDescent="0.25">
      <c r="A15" s="12" t="s">
        <v>27</v>
      </c>
      <c r="B15" s="16">
        <f>B14</f>
        <v>197.98834423999998</v>
      </c>
      <c r="C15" s="14">
        <f>B16-B14</f>
        <v>0.47565576000002352</v>
      </c>
      <c r="D15" s="14">
        <f>0</f>
        <v>0</v>
      </c>
      <c r="E15" s="13">
        <f>Table1[[#This Row],[Column1]]-Table1[[#This Row],[Middle]]</f>
        <v>0.47565576000002352</v>
      </c>
      <c r="F15" s="4">
        <f>-E14/(B9-B16)</f>
        <v>0.16250139148204143</v>
      </c>
      <c r="L15" s="6" t="s">
        <v>24</v>
      </c>
      <c r="M15" s="7"/>
      <c r="N15" s="8">
        <f t="shared" si="0"/>
        <v>-17356.078142999999</v>
      </c>
    </row>
    <row r="16" spans="1:18" customFormat="1" x14ac:dyDescent="0.25">
      <c r="A16">
        <v>2016</v>
      </c>
      <c r="B16" s="16">
        <v>198.464</v>
      </c>
      <c r="C16" s="14">
        <v>0</v>
      </c>
      <c r="D16" s="14">
        <v>0</v>
      </c>
      <c r="E16" s="13">
        <f>Table1[[#This Row],[Column1]]-Table1[[#This Row],[Middle]]</f>
        <v>0</v>
      </c>
      <c r="L16" s="6" t="s">
        <v>8</v>
      </c>
      <c r="M16" s="7"/>
      <c r="N16" s="7">
        <v>-587.64745189938913</v>
      </c>
    </row>
    <row r="17" spans="1:18" customFormat="1" x14ac:dyDescent="0.25">
      <c r="L17" s="6" t="s">
        <v>18</v>
      </c>
      <c r="M17" s="8">
        <f>SUM(M11:N16)</f>
        <v>212161.23201000059</v>
      </c>
      <c r="N17" s="7"/>
    </row>
    <row r="18" spans="1:18" customFormat="1" x14ac:dyDescent="0.25">
      <c r="L18" s="6" t="s">
        <v>21</v>
      </c>
      <c r="M18" s="6"/>
      <c r="N18" s="8">
        <f>SUM(O4:Q4)/1000</f>
        <v>3936.9324598000098</v>
      </c>
    </row>
    <row r="19" spans="1:18" x14ac:dyDescent="0.25">
      <c r="A19" t="s">
        <v>20</v>
      </c>
      <c r="D19" s="2"/>
      <c r="L19" s="6" t="s">
        <v>22</v>
      </c>
      <c r="M19" s="6"/>
      <c r="N19" s="8">
        <f t="shared" ref="N19:N21" si="1">SUM(O5:Q5)/1000</f>
        <v>-2114.6841799999966</v>
      </c>
    </row>
    <row r="20" spans="1:18" x14ac:dyDescent="0.25">
      <c r="L20" s="6" t="s">
        <v>23</v>
      </c>
      <c r="M20" s="6"/>
      <c r="N20" s="8">
        <f t="shared" si="1"/>
        <v>-4487.2614347000108</v>
      </c>
    </row>
    <row r="21" spans="1:18" x14ac:dyDescent="0.25">
      <c r="L21" s="6" t="s">
        <v>24</v>
      </c>
      <c r="M21" s="7"/>
      <c r="N21" s="8">
        <f t="shared" si="1"/>
        <v>-11440.304449699972</v>
      </c>
    </row>
    <row r="22" spans="1:18" x14ac:dyDescent="0.25">
      <c r="L22" s="6" t="s">
        <v>8</v>
      </c>
      <c r="M22" s="7"/>
      <c r="N22" s="7">
        <v>407.98049459949448</v>
      </c>
    </row>
    <row r="23" spans="1:18" x14ac:dyDescent="0.25">
      <c r="L23" s="6" t="s">
        <v>19</v>
      </c>
      <c r="M23" s="8">
        <f>SUM(M17:N22)</f>
        <v>198463.89490000013</v>
      </c>
      <c r="N23" s="7"/>
    </row>
    <row r="24" spans="1:18" x14ac:dyDescent="0.25">
      <c r="M24" s="10"/>
      <c r="N24" s="11"/>
    </row>
    <row r="25" spans="1:18" x14ac:dyDescent="0.25">
      <c r="M25" s="10"/>
      <c r="N25" s="11"/>
    </row>
    <row r="26" spans="1:18" x14ac:dyDescent="0.25">
      <c r="L26" s="5" t="s">
        <v>26</v>
      </c>
      <c r="M26" s="5"/>
      <c r="N26" s="5"/>
    </row>
    <row r="27" spans="1:18" x14ac:dyDescent="0.25">
      <c r="L27" s="6" t="s">
        <v>7</v>
      </c>
      <c r="M27" s="7">
        <v>210868.72818252302</v>
      </c>
      <c r="N27" s="6"/>
    </row>
    <row r="28" spans="1:18" x14ac:dyDescent="0.25">
      <c r="L28" s="6" t="s">
        <v>21</v>
      </c>
      <c r="M28" s="6"/>
      <c r="N28" s="7">
        <f>SUM(K4:L4)/1000</f>
        <v>10055.010702799987</v>
      </c>
    </row>
    <row r="29" spans="1:18" x14ac:dyDescent="0.25">
      <c r="L29" s="6" t="s">
        <v>22</v>
      </c>
      <c r="M29" s="8"/>
      <c r="N29" s="7">
        <f t="shared" ref="N29:N31" si="2">SUM(K5:L5)/1000</f>
        <v>-1512.1625900000015</v>
      </c>
    </row>
    <row r="30" spans="1:18" x14ac:dyDescent="0.25">
      <c r="L30" s="6" t="s">
        <v>23</v>
      </c>
      <c r="M30" s="7"/>
      <c r="N30" s="7">
        <f t="shared" si="2"/>
        <v>-1563.9935178999947</v>
      </c>
    </row>
    <row r="31" spans="1:18" x14ac:dyDescent="0.25">
      <c r="L31" s="6" t="s">
        <v>24</v>
      </c>
      <c r="M31" s="7"/>
      <c r="N31" s="7">
        <f t="shared" si="2"/>
        <v>-11778.563452999997</v>
      </c>
    </row>
    <row r="32" spans="1:18" x14ac:dyDescent="0.25">
      <c r="L32" s="6" t="s">
        <v>8</v>
      </c>
      <c r="M32" s="7"/>
      <c r="N32" s="7">
        <v>-423.92875206999918</v>
      </c>
    </row>
    <row r="33" spans="1:14" x14ac:dyDescent="0.25">
      <c r="L33" s="6" t="s">
        <v>9</v>
      </c>
      <c r="M33" s="8">
        <f>SUM(M27:N32)</f>
        <v>205645.09057235299</v>
      </c>
      <c r="N33" s="7"/>
    </row>
    <row r="34" spans="1:14" x14ac:dyDescent="0.25">
      <c r="L34" s="6" t="s">
        <v>21</v>
      </c>
      <c r="M34" s="6"/>
      <c r="N34" s="7">
        <f>SUM(O4:P4)/1000</f>
        <v>5625.6363198000126</v>
      </c>
    </row>
    <row r="35" spans="1:14" x14ac:dyDescent="0.25">
      <c r="L35" s="6" t="s">
        <v>22</v>
      </c>
      <c r="M35" s="6"/>
      <c r="N35" s="7">
        <f t="shared" ref="N35:N37" si="3">SUM(O5:P5)/1000</f>
        <v>-1817.782099999996</v>
      </c>
    </row>
    <row r="36" spans="1:14" x14ac:dyDescent="0.25">
      <c r="L36" s="6" t="s">
        <v>23</v>
      </c>
      <c r="M36" s="6"/>
      <c r="N36" s="7">
        <f t="shared" si="3"/>
        <v>-3349.0054347000105</v>
      </c>
    </row>
    <row r="37" spans="1:14" x14ac:dyDescent="0.25">
      <c r="L37" s="6" t="s">
        <v>24</v>
      </c>
      <c r="M37" s="7"/>
      <c r="N37" s="7">
        <f t="shared" si="3"/>
        <v>-9689.8219096999746</v>
      </c>
    </row>
    <row r="38" spans="1:14" x14ac:dyDescent="0.25">
      <c r="L38" s="6" t="s">
        <v>8</v>
      </c>
      <c r="M38" s="7"/>
      <c r="N38" s="7">
        <v>483.71444525793311</v>
      </c>
    </row>
    <row r="39" spans="1:14" x14ac:dyDescent="0.25">
      <c r="L39" s="6" t="s">
        <v>10</v>
      </c>
      <c r="M39" s="8">
        <f>SUM(M33:N38)</f>
        <v>196897.831893011</v>
      </c>
      <c r="N39" s="7"/>
    </row>
    <row r="40" spans="1:14" x14ac:dyDescent="0.25"/>
    <row r="41" spans="1:14" x14ac:dyDescent="0.25"/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Vishva</dc:creator>
  <cp:lastModifiedBy>Glicken, Michael</cp:lastModifiedBy>
  <dcterms:created xsi:type="dcterms:W3CDTF">2015-09-04T17:31:15Z</dcterms:created>
  <dcterms:modified xsi:type="dcterms:W3CDTF">2017-04-24T21:47:18Z</dcterms:modified>
</cp:coreProperties>
</file>