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Citations of CMV\"/>
    </mc:Choice>
  </mc:AlternateContent>
  <bookViews>
    <workbookView xWindow="-120" yWindow="-120" windowWidth="29040" windowHeight="15840"/>
  </bookViews>
  <sheets>
    <sheet name="Sheet1" sheetId="1" r:id="rId1"/>
    <sheet name="Sheet3" sheetId="7" r:id="rId2"/>
    <sheet name="Correct Cite" sheetId="2" r:id="rId3"/>
    <sheet name="Discipline" sheetId="9" r:id="rId4"/>
    <sheet name="Sheet4" sheetId="8" r:id="rId5"/>
    <sheet name="Incorrect Cite" sheetId="3" r:id="rId6"/>
    <sheet name="Incorrect for impact" sheetId="6" r:id="rId7"/>
    <sheet name="Sheet2" sheetId="4" r:id="rId8"/>
    <sheet name="Correct for impact" sheetId="5" r:id="rId9"/>
    <sheet name="Impact for out of context" sheetId="10" r:id="rId10"/>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1" i="10" l="1"/>
  <c r="A19" i="10"/>
  <c r="L221" i="5" l="1"/>
  <c r="L220" i="5"/>
  <c r="K153" i="9" l="1"/>
  <c r="J159" i="9"/>
  <c r="J158" i="9"/>
  <c r="J157" i="9"/>
  <c r="J153" i="9"/>
  <c r="K152" i="9"/>
  <c r="J152" i="9"/>
  <c r="K150" i="9"/>
  <c r="J150" i="9"/>
  <c r="K149" i="9"/>
  <c r="J149" i="9"/>
  <c r="F161" i="9"/>
  <c r="G153" i="9"/>
  <c r="F153" i="9"/>
  <c r="B155" i="9"/>
  <c r="B154" i="9"/>
  <c r="B153" i="9"/>
  <c r="B152" i="9"/>
  <c r="G152" i="9" s="1"/>
  <c r="B151" i="9"/>
  <c r="G151" i="9" s="1"/>
  <c r="B150" i="9"/>
  <c r="G150" i="9" s="1"/>
  <c r="B148" i="9"/>
  <c r="G148" i="9" s="1"/>
  <c r="A148" i="9"/>
  <c r="F148" i="9" s="1"/>
  <c r="B149" i="9"/>
  <c r="G149" i="9" s="1"/>
  <c r="A155" i="9"/>
  <c r="A154" i="9"/>
  <c r="A153" i="9"/>
  <c r="A152" i="9"/>
  <c r="I152" i="9" s="1"/>
  <c r="A151" i="9"/>
  <c r="F151" i="9" s="1"/>
  <c r="A150" i="9"/>
  <c r="F150" i="9" s="1"/>
  <c r="A149" i="9"/>
  <c r="F149" i="9" s="1"/>
  <c r="I148" i="9" l="1"/>
  <c r="B156" i="9"/>
  <c r="F152" i="9"/>
  <c r="I149" i="9"/>
  <c r="A156" i="9"/>
  <c r="AE223" i="1"/>
  <c r="A131" i="4" l="1"/>
  <c r="A130" i="4"/>
  <c r="B98" i="4"/>
  <c r="B97" i="4"/>
  <c r="F40" i="4" l="1"/>
  <c r="E40" i="4"/>
  <c r="D40" i="4"/>
  <c r="C40" i="4"/>
  <c r="D20" i="7" l="1"/>
  <c r="C20" i="7"/>
  <c r="Z82" i="6" l="1"/>
  <c r="T138" i="5"/>
  <c r="S138" i="5"/>
  <c r="S139" i="5" s="1"/>
  <c r="U82" i="6"/>
  <c r="T82" i="6"/>
  <c r="X84" i="6"/>
  <c r="X83" i="6"/>
  <c r="X82" i="6"/>
  <c r="W142" i="5"/>
  <c r="W141" i="5"/>
  <c r="W140" i="5"/>
  <c r="W139" i="5"/>
  <c r="AH82" i="5"/>
  <c r="AG49" i="6"/>
  <c r="AG48" i="6"/>
  <c r="AH81" i="5"/>
  <c r="T139" i="5"/>
  <c r="F26" i="4"/>
  <c r="J26" i="4" s="1"/>
  <c r="E26" i="4"/>
  <c r="I26" i="4" s="1"/>
  <c r="D26" i="4"/>
  <c r="H26" i="4" s="1"/>
  <c r="C26" i="4"/>
  <c r="G26" i="4" s="1"/>
  <c r="B26" i="4"/>
  <c r="F12" i="4"/>
  <c r="J12" i="4" s="1"/>
  <c r="E12" i="4"/>
  <c r="I12" i="4" s="1"/>
  <c r="D12" i="4"/>
  <c r="H12" i="4" s="1"/>
  <c r="C12" i="4"/>
  <c r="G12" i="4" s="1"/>
  <c r="B12" i="4"/>
  <c r="J25" i="4"/>
  <c r="I25" i="4"/>
  <c r="H25" i="4"/>
  <c r="J24" i="4"/>
  <c r="I24" i="4"/>
  <c r="H24" i="4"/>
  <c r="J23" i="4"/>
  <c r="I23" i="4"/>
  <c r="H23" i="4"/>
  <c r="J22" i="4"/>
  <c r="I22" i="4"/>
  <c r="H22" i="4"/>
  <c r="J21" i="4"/>
  <c r="I21" i="4"/>
  <c r="H21" i="4"/>
  <c r="J20" i="4"/>
  <c r="I20" i="4"/>
  <c r="H20" i="4"/>
  <c r="J19" i="4"/>
  <c r="I19" i="4"/>
  <c r="H19" i="4"/>
  <c r="J18" i="4"/>
  <c r="I18" i="4"/>
  <c r="H18" i="4"/>
  <c r="J17" i="4"/>
  <c r="I17" i="4"/>
  <c r="H17" i="4"/>
  <c r="G25" i="4"/>
  <c r="G24" i="4"/>
  <c r="G23" i="4"/>
  <c r="G22" i="4"/>
  <c r="G21" i="4"/>
  <c r="G20" i="4"/>
  <c r="G19" i="4"/>
  <c r="G18" i="4"/>
  <c r="G17" i="4"/>
  <c r="J11" i="4"/>
  <c r="I11" i="4"/>
  <c r="H11" i="4"/>
  <c r="J10" i="4"/>
  <c r="I10" i="4"/>
  <c r="H10" i="4"/>
  <c r="J9" i="4"/>
  <c r="I9" i="4"/>
  <c r="H9" i="4"/>
  <c r="J8" i="4"/>
  <c r="I8" i="4"/>
  <c r="H8" i="4"/>
  <c r="J7" i="4"/>
  <c r="I7" i="4"/>
  <c r="H7" i="4"/>
  <c r="J6" i="4"/>
  <c r="I6" i="4"/>
  <c r="H6" i="4"/>
  <c r="J5" i="4"/>
  <c r="I5" i="4"/>
  <c r="H5" i="4"/>
  <c r="J4" i="4"/>
  <c r="I4" i="4"/>
  <c r="H4" i="4"/>
  <c r="J3" i="4"/>
  <c r="I3" i="4"/>
  <c r="H3" i="4"/>
  <c r="G11" i="4"/>
  <c r="G10" i="4"/>
  <c r="G9" i="4"/>
  <c r="G8" i="4"/>
  <c r="G7" i="4"/>
  <c r="G6" i="4"/>
  <c r="G5" i="4"/>
  <c r="G4" i="4"/>
  <c r="G3" i="4"/>
  <c r="T163" i="2"/>
  <c r="S163" i="2"/>
  <c r="T143" i="2"/>
  <c r="S143" i="2"/>
  <c r="T123" i="2"/>
  <c r="S123" i="2"/>
  <c r="T101" i="2"/>
  <c r="S101" i="2"/>
  <c r="T87" i="2"/>
  <c r="S87" i="2"/>
  <c r="T50" i="2"/>
  <c r="S50" i="2"/>
  <c r="T23" i="2"/>
  <c r="S23" i="2"/>
  <c r="T11" i="2"/>
  <c r="S11" i="2"/>
  <c r="S141" i="5" l="1"/>
  <c r="S143" i="5" s="1"/>
  <c r="T141" i="5"/>
  <c r="P194" i="2"/>
  <c r="N186" i="2"/>
  <c r="M186" i="2"/>
  <c r="N185" i="2"/>
  <c r="M185" i="2"/>
  <c r="N184" i="2"/>
  <c r="M184" i="2"/>
  <c r="N183" i="2"/>
  <c r="M183" i="2"/>
  <c r="N182" i="2"/>
  <c r="M182" i="2"/>
  <c r="N181" i="2"/>
  <c r="M181" i="2"/>
  <c r="N180" i="2"/>
  <c r="M180" i="2"/>
  <c r="N179" i="2"/>
  <c r="M179" i="2"/>
  <c r="N178" i="2"/>
  <c r="M178" i="2"/>
  <c r="U240" i="1"/>
  <c r="S232" i="1"/>
  <c r="S231" i="1"/>
  <c r="S230" i="1"/>
  <c r="S229" i="1"/>
  <c r="S228" i="1"/>
  <c r="S227" i="1"/>
  <c r="S226" i="1"/>
  <c r="Q232" i="1"/>
  <c r="Q231" i="1"/>
  <c r="Q230" i="1"/>
  <c r="Q229" i="1"/>
  <c r="Q228" i="1"/>
  <c r="Q227" i="1"/>
  <c r="Q226" i="1"/>
  <c r="S225" i="1"/>
  <c r="Q225" i="1"/>
  <c r="S224" i="1"/>
  <c r="Q224" i="1"/>
  <c r="S233" i="1" l="1"/>
  <c r="S147" i="5"/>
  <c r="S149" i="5" s="1"/>
  <c r="T143" i="5"/>
  <c r="N187" i="2"/>
  <c r="S151" i="5" l="1"/>
  <c r="S153" i="5" s="1"/>
  <c r="T147" i="5"/>
  <c r="T149" i="5" l="1"/>
  <c r="T151" i="5" s="1"/>
  <c r="T153" i="5" l="1"/>
</calcChain>
</file>

<file path=xl/sharedStrings.xml><?xml version="1.0" encoding="utf-8"?>
<sst xmlns="http://schemas.openxmlformats.org/spreadsheetml/2006/main" count="4641" uniqueCount="708">
  <si>
    <t xml:space="preserve">authors </t>
  </si>
  <si>
    <t>title</t>
  </si>
  <si>
    <t>publication</t>
  </si>
  <si>
    <t>year published</t>
  </si>
  <si>
    <t>status (ZO=citation and pdf in zoterolibrary,OL=paper is in language other than english, NTS=need to search other databases,  ILL=request to ILL has been made-would not do this until have exhausted other ways to find paper, CNF=cannot find-mark this only when you have tried the relevant databases and ILL and still cannot get a copy of the paper).</t>
  </si>
  <si>
    <t>cite fuller et al</t>
  </si>
  <si>
    <t>cite richardson et al 2009</t>
  </si>
  <si>
    <t>1=cited pods 03, 2= cite Lindell, 3 =cite williams 2010, 4 cited others 5 cited wrong chin paper/cited conf paper with mlmv)</t>
  </si>
  <si>
    <t>discipline (according to australian dean's list). Not sure if journals can be more than one discipline on this list.</t>
  </si>
  <si>
    <t>australian dean's level (if possible by year published)</t>
  </si>
  <si>
    <t>impact factor</t>
  </si>
  <si>
    <t>0=cited incorrectly, 1=cited correctly (general harman's is crap, as justification for doing cfa marker, umlc is crap). 2=used multiple techniques and not all used correctly.3=cite is too ambiguous to determine (zhang et al 2019) Add: richardson or chin to say other techniques are problematic. Do we need to distinguish between cited specifically in reference to the test we evaluated vs other correct citations of our work</t>
  </si>
  <si>
    <t>cmv concerns are minimal in our study (1=concerns are minimal, blank otherwise)</t>
  </si>
  <si>
    <t>0= did no test,1=used harman's, 2= used cfa marker, 3=used correlational marker, 4=used uml, 5= did not use any technique (such as just cited to say cmv is not an issue), 6=other or cannot be sure (such as didn't distinguish between corr marker and cfa marker)</t>
  </si>
  <si>
    <t>1 = cited fuller as justification for doing harmans, 2 =cited richardson technique other than cfa marker, 4 = cited chin as justification for ulmc 0 = did not do a technique. 5=something else (such as did a technique, but didn't cite one of the 3 papers)</t>
  </si>
  <si>
    <t>used harman's used our table (how is this different than column aa)(1 if used harman's used our table, blank otherwise)</t>
  </si>
  <si>
    <t>reference to cmv in general, debate in the field about cmv (1 if yes, blank if no)</t>
  </si>
  <si>
    <t>used procedural remedies (time lag, multisource) online and paper does not count as procedural (1 if yes, blank if no)</t>
  </si>
  <si>
    <t>rigorous survey design (1 if yes, blank if no)</t>
  </si>
  <si>
    <t>cite to say people often used harman's (1 if yes, blank otherwise)</t>
  </si>
  <si>
    <t>0=did not find CMV; 1=if used a technique (column m), did they find cmv/cmb; 2=used a correction; 3=no conclusion</t>
  </si>
  <si>
    <t>open ended (copy sentence here if they cited us for methodological issue unrelated to cmv)</t>
  </si>
  <si>
    <t>quote or cite out of context (1 if yes, blank otherwise)</t>
  </si>
  <si>
    <t>Al-Hattami, Hamood Mohd;</t>
  </si>
  <si>
    <t>Validation of the D&amp;M IS success model in the context of accounting information system of the banking sector in the least developed countries</t>
  </si>
  <si>
    <t>Journal of Management Control</t>
  </si>
  <si>
    <t>zo</t>
  </si>
  <si>
    <t>Sui, Yujia; Zhang, Bin;</t>
  </si>
  <si>
    <t>Determinants of the Perceived Credibility of Rebuttals Concerning Health Misinformation</t>
  </si>
  <si>
    <t>International Journal of Environmental Research and Public Health</t>
  </si>
  <si>
    <t>Oliveira, Tiago; Barbeitos, Iolanda; Calado, Antonela;</t>
  </si>
  <si>
    <t>The role of intrinsic and extrinsic motivations in sharing economy post-adoption</t>
  </si>
  <si>
    <t>Information Technology &amp; People</t>
  </si>
  <si>
    <t>Sardesai, Semele Jatin;</t>
  </si>
  <si>
    <t>Impact of Event Quality on the Quality of Life of Residents and the Mediating Role of Event Experience</t>
  </si>
  <si>
    <t>Horng, Jeou-Shyan; Hsu, Hsuan;</t>
  </si>
  <si>
    <t>Esthetic Dining Experience: The relations among aesthetic stimulation, pleasantness, memorable experience, and behavioral intentions</t>
  </si>
  <si>
    <t>Journal of Hospitality Marketing &amp; Management</t>
  </si>
  <si>
    <t>Salem, Islam Elbayoumi; Elbaz, Ahmed Mohamed; Elkhwesky, Zakaria; Ghazi, Karam Mansour;</t>
  </si>
  <si>
    <t>The COVID-19 Pandemic: The Mitigating Role of Government and Hotel Support of Hotel Employees in Egypt</t>
  </si>
  <si>
    <t>Tourism Management</t>
  </si>
  <si>
    <t>Chang, Yu-Wei; Chen, Jiahe;</t>
  </si>
  <si>
    <t>What motivates customers to shop in smart shops? The impacts of smart technology and technology readiness</t>
  </si>
  <si>
    <t>Journal of Retailing and Consumer Services</t>
  </si>
  <si>
    <t>Liu, Gloria HW; Sun, Mengdi; Lee, Neil Chueh-An;</t>
  </si>
  <si>
    <t>How can live streamers enhance viewer engagement in eCommerce streaming?</t>
  </si>
  <si>
    <t>Proceedings of the 54th Hawaii International Conference on System Sciences</t>
  </si>
  <si>
    <t>Lee, Neil CA; Liu, Gloria Hui Wen; Wang, Cheng-Hui;</t>
  </si>
  <si>
    <t>Does organizational mindfulness facilitate enterprise system adaptation and organizational agility?</t>
  </si>
  <si>
    <t>Pacific Asia Conference on Information Systems</t>
  </si>
  <si>
    <t>Elbashir, Mohamed Z; Sutton, Steve G; Mahama, Habib; Arnold, Vicky;</t>
  </si>
  <si>
    <t>Unravelling the integrated information systems and management control paradox: enhancing dynamic capability through business intelligence</t>
  </si>
  <si>
    <t>Accounting &amp; Finance</t>
  </si>
  <si>
    <t>Schuetz, Sebastian; Lowry, Paul Benjamin; Pienta, Daniel; Thatcher, Jason;</t>
  </si>
  <si>
    <t>Improving the design of information security messages by leveraging the effects of temporal distance and argument nature</t>
  </si>
  <si>
    <t>Journal of the Association for Information Systems (JAIS)(accepted 20-Oct-2020)</t>
  </si>
  <si>
    <t>Huang, Chien-Che; Chang, Yu-Wei; Hsu, Ping Yu; Prassida, Grandys Frieska;</t>
  </si>
  <si>
    <t>A cross-country investigation of customer transactions from online to offline channels</t>
  </si>
  <si>
    <t>Industrial Management &amp; Data Systems</t>
  </si>
  <si>
    <t>Janson, Andreas; Ernst, Sissy-Josefina; Söllner, Matthias;</t>
  </si>
  <si>
    <t>Wan, Yan; Zhang, Yifan; Yan, Mengling;</t>
  </si>
  <si>
    <t>What influences patients' willingness to choose in online health consultation? An empirical study with PLS–SEM</t>
  </si>
  <si>
    <t>Wirth, Jakob;</t>
  </si>
  <si>
    <t>Information Privacy in the Digital Age: Theoretical Foundation and Empirical Evidence</t>
  </si>
  <si>
    <t>de Frutos‐Belizón, Jesús; Martín‐Alcázar, Fernando; Sánchez‐Gardey, Gonzalo;</t>
  </si>
  <si>
    <t>An Intellectual Capital Approach to Explaining the Determinants of Scientific Productivity in the Field of Management</t>
  </si>
  <si>
    <t>European Management Review</t>
  </si>
  <si>
    <t>Söllner, Matthias;</t>
  </si>
  <si>
    <t>Same Same But Different? A Two-Foci Perspective on Trust in Information Systems</t>
  </si>
  <si>
    <t>HICSS 2020</t>
  </si>
  <si>
    <t>Galy, Edith;</t>
  </si>
  <si>
    <t>Perceiving Value In Organisational Innovation: Building A Culture Of Change</t>
  </si>
  <si>
    <t>International Journal of Innovation Management</t>
  </si>
  <si>
    <t>Helm, Roland; Kloyer, Martin; Aust, Christin;</t>
  </si>
  <si>
    <t>R&amp;D Collaboration between firms: Hard and soft antecedents of supplier knowledge sharing</t>
  </si>
  <si>
    <t>Bauer, Katharina; Krinner, Stephanie; Helm, Roland; Raabe, Katharina;</t>
  </si>
  <si>
    <t>PRODUCT DEVELOPMENT CAPABILITIES: EXPLORING MEDIATING AND MODERATING LINKS BETWEEN INTERNATIONAL PRODUCT ADAPTATION AND INDUSTRIAL MANUFACTURERS’BUSINESS PERFORMANCE</t>
  </si>
  <si>
    <t>Assessing cloud computing value in firms through socio-technical determinants</t>
  </si>
  <si>
    <t>Information &amp; Management</t>
  </si>
  <si>
    <t>Chen, Chuanhong; Li, Xueyan;</t>
  </si>
  <si>
    <t>The effect of online shopping festival promotion strategies on consumer participation intention</t>
  </si>
  <si>
    <t>Hurni, Thomas; Huber, Thomas L; Dibbern, Jens; Krancher, Oliver;</t>
  </si>
  <si>
    <t>Complementor dedication in platform ecosystems: rule adequacy and the moderating role of flexible and benevolent practices</t>
  </si>
  <si>
    <t>European journal of information systems</t>
  </si>
  <si>
    <t>Lee, Hyeri; Chae, Myung-Su; Lew, Yong Kyu;</t>
  </si>
  <si>
    <t>The application of categorization and stereotype content theories to country of origin image: Vietnamese perceptions towards Korean wave brands</t>
  </si>
  <si>
    <t>Asia Pacific Business Review</t>
  </si>
  <si>
    <t>Shall we follow? Impact of reputation concern on information security managers’ investment decisions</t>
  </si>
  <si>
    <t>Computers &amp; Security</t>
  </si>
  <si>
    <t>Yazdanmehr, Adel; Wang, Jingguo; Yang, Zhiyong;</t>
  </si>
  <si>
    <t>Peers matter: The moderating role of social influence on information security policy compliance</t>
  </si>
  <si>
    <t>Information Systems Journal</t>
  </si>
  <si>
    <t>Rehman, Nabeel; Razaq, Sadaf; Farooq, Ammara; Zohaib, Nayab Mufti; Nazri, Mohammad;</t>
  </si>
  <si>
    <t>Information technology and firm performance: mediation role of absorptive capacity and corporate entrepreneurship in manufacturing SMEs</t>
  </si>
  <si>
    <t>Technology Analysis &amp; Strategic Management</t>
  </si>
  <si>
    <t>Romero, Jaime; Ruiz-Equihua, Daniel;</t>
  </si>
  <si>
    <t>Be a part of it: promoting WOM, eWOM, and content creation through customer identification</t>
  </si>
  <si>
    <t>Spanish Journal of Marketing-ESIC</t>
  </si>
  <si>
    <t>Durward, David; Blohm, Ivo; Leimeister, Jan Marco;</t>
  </si>
  <si>
    <t>The nature of crowd work and its effects on individuals’ work perception</t>
  </si>
  <si>
    <t>Journal of Management Information Systems</t>
  </si>
  <si>
    <t>Panagopoulos, Nikolaos G; Rapp, Adam; Pimentel, Michael A;</t>
  </si>
  <si>
    <t>Firm actions to develop an ambidextrous sales force</t>
  </si>
  <si>
    <t>Journal of Service Research</t>
  </si>
  <si>
    <t>Paré, Guy; Guillemette, Manon G; Raymond, Louis;</t>
  </si>
  <si>
    <t>IT centrality, IT management model, and contribution of the IT function to organizational performance: A study in Canadian hospitals</t>
  </si>
  <si>
    <t>Krishen, Anjala S; Lee, Michael T; Raschke, Robyn L;</t>
  </si>
  <si>
    <t>The story only few can tell: Exploring the disproportionately gendered professoriate in business schools</t>
  </si>
  <si>
    <t>Journal of Marketing Education</t>
  </si>
  <si>
    <t>Chen, Ching-Fu; White, Christopher; Hsieh, Yi-En;</t>
  </si>
  <si>
    <t>The role of consumer participation readiness in automated parcel station usage intentions</t>
  </si>
  <si>
    <t>Kim, Myung Ja; Bonn, Mark; Lee, Choong-Ki;</t>
  </si>
  <si>
    <t>The effects of motivation, deterrents, trust, and risk on tourism crowdfunding behavior</t>
  </si>
  <si>
    <t>Asia Pacific Journal of Tourism Research</t>
  </si>
  <si>
    <t>Yin, Chunxiao; Zhang, Xiaofei; Liu, Libo;</t>
  </si>
  <si>
    <t>Reposting negative information on microblogs: Do personality traits matter?</t>
  </si>
  <si>
    <t>Information Processing &amp; Management</t>
  </si>
  <si>
    <t>Shah, Iqtidar A; Amjed, Sohail; Jaboob, Said;</t>
  </si>
  <si>
    <t>The moderating role of entrepreneurship education in shaping entrepreneurial intentions</t>
  </si>
  <si>
    <t>Journal of Economic Structures</t>
  </si>
  <si>
    <t>Kim, Myung Ja; Lee, Choong-Ki; Preis, Michael W;</t>
  </si>
  <si>
    <t>The impact of innovation and gratification on authentic experience, subjective well-being, and behavioral intention in tourism virtual reality: The moderating role of technology readiness</t>
  </si>
  <si>
    <t>Telematics and Informatics</t>
  </si>
  <si>
    <t>Janson, Andreas; Sӧllner, Matthias; Leimeister, Jan Marco;</t>
  </si>
  <si>
    <t>Ladders for Learning: Is Scaffolding the Key to Teaching Problem-Solving in Technology-Mediated Learning Contexts?</t>
  </si>
  <si>
    <t>Academy of Management Learning &amp; Education</t>
  </si>
  <si>
    <t>Understanding fintech continuance: perspectives from self-efficacy and ECT-IS theories</t>
  </si>
  <si>
    <t>Kim, Myung Ja; Hall, C Michael;</t>
  </si>
  <si>
    <t>Investment crowdfunding in the visitor economy: the roles of venture quality, uncertainty, and funding amount</t>
  </si>
  <si>
    <t>Current Issues in Tourism</t>
  </si>
  <si>
    <t>Jordan, Peter J; Troth, Ashlea C;</t>
  </si>
  <si>
    <t>Common method bias in applied settings: The dilemma of researching in organizations</t>
  </si>
  <si>
    <t>Australian Journal of Management</t>
  </si>
  <si>
    <t>Sarstedt, Marko; Ringle, Christian M; Cheah, Jun-Hwa; Ting, Hiram; Moisescu, Ovidiu I; Radomir, Lacramioara;</t>
  </si>
  <si>
    <t>Structural model robustness checks in PLS-SEM</t>
  </si>
  <si>
    <t>Tourism Economics</t>
  </si>
  <si>
    <t>Li, Zixiang; Kucukkoc, Ibrahim; Zhang, Zikai;</t>
  </si>
  <si>
    <t>Iterated local search method and mathematical model for sequence-dependent U-shaped disassembly line balancing problem</t>
  </si>
  <si>
    <t>Hurni, Thomas;</t>
  </si>
  <si>
    <t>Inter-Organizational Ecosystems in Software Development</t>
  </si>
  <si>
    <t>Zwanenburg, Sander Paul; Qureshi, Israr;</t>
  </si>
  <si>
    <t>Anticipating, avoiding, and alleviating measurement error: A synthesis of the literature with practical recommendations</t>
  </si>
  <si>
    <t>Australasian Journal of Information Systems</t>
  </si>
  <si>
    <t>Wang, Cheng Hui; Liu, Gloria HW; Lee, Neil Chueh-An; Chen, Kuang-Jung;</t>
  </si>
  <si>
    <t>Passive leadership and online interaction: The mediating effects of job autonomy and employee resilience.</t>
  </si>
  <si>
    <t>PACIS</t>
  </si>
  <si>
    <t>Punnakitikashem, Prattana; Maimun, Atthapong; Rakthin, Sirisuhk;</t>
  </si>
  <si>
    <t>Supportive factors of job and life satisfaction: Empirical evidence from disclosed lesbian, gay, and bisexual (LGB) workforce in Thailand</t>
  </si>
  <si>
    <t>Journal of Management and Organization</t>
  </si>
  <si>
    <t>Lord, Stephanie R;</t>
  </si>
  <si>
    <t>Decisional Influence in Voters for Criminal Justice Practices</t>
  </si>
  <si>
    <t>Shah, Vishal; Soror, Amr;</t>
  </si>
  <si>
    <t>An Empirical Examination of Cognitive Absorption in a Computer-based Simulation Training Context</t>
  </si>
  <si>
    <t>AIS Transactions on Replication Research</t>
  </si>
  <si>
    <t>Nasir, Akhyari; Abdullah Arshah, Ruzaini; Ab Hamid, Mohd Rashid;</t>
  </si>
  <si>
    <t>A dimension-based information security culture model and its relationship with employees’ security behavior: A case study in Malaysian higher educational institutions</t>
  </si>
  <si>
    <t>Information Security Journal: A Global Perspective</t>
  </si>
  <si>
    <t>Guan, Zhengzhi; Hou, Fangfang; Li, Boying; Chong, Alain Yee-Loong; Phang, Chee Wei David;</t>
  </si>
  <si>
    <t>What Encourages Purchase of Virtual Gifts in Live Streaming: Cognitive Absorption, Social Experience and Technological Environment.</t>
  </si>
  <si>
    <t>ICIS</t>
  </si>
  <si>
    <t>London, Jackie Patrick;</t>
  </si>
  <si>
    <t>Creativity and Information Systems: A Theoretical and Empirical Investigation of Creativity in IS</t>
  </si>
  <si>
    <t>Vaezi, Reza; Mills, Annette; Chin, Wynne;</t>
  </si>
  <si>
    <t>User satisfaction with information systems: A comprehensive model of attribute-level satisfaction</t>
  </si>
  <si>
    <t>Communications of the Association for Information Systems</t>
  </si>
  <si>
    <t>Ivens, Stefan; Schaarschmidt, Mario; Könsgen, Raoul;</t>
  </si>
  <si>
    <t>When employees speak as they like: Bad mouthing in social media</t>
  </si>
  <si>
    <t>Corporate Reputation Review</t>
  </si>
  <si>
    <t>Rötzel, Peter Gordon; Fehrenbacher, Dennis D;</t>
  </si>
  <si>
    <t>On the Role of Information Overload in Information Systems (IS) Success: Empirical Evidence from Decision Support Systems.</t>
  </si>
  <si>
    <t>Haag, Steffi; Eckhardt, Andreas; Schwarz, Andrew;</t>
  </si>
  <si>
    <t>The acceptance of justifications among shadow IT users and nonusers–an empirical analysis</t>
  </si>
  <si>
    <t>Li, Ying; Zhang, Nan; Siponen, Mikko;</t>
  </si>
  <si>
    <t>Keeping secure to the end: a long-term perspective to understand employees’ consequence-delayed information security violation</t>
  </si>
  <si>
    <t>Behaviour &amp; Information Technology</t>
  </si>
  <si>
    <t>Fan, Jun; Zhou, Wangyue; Yang, Xue; Li, Boying; Xiang, Ying;</t>
  </si>
  <si>
    <t>Impact of social support and presence on swift guanxi and trust in social commerce</t>
  </si>
  <si>
    <t>Sun, Heshan; Wright, Ryan T; Thatcher, Jason;</t>
  </si>
  <si>
    <t>Revisiting the impact of system use on task performance: An exploitative-explorative system use framework</t>
  </si>
  <si>
    <t>Journal of the Association for Information Systems</t>
  </si>
  <si>
    <t>Weinert, Christoph; Maier, Christian; Laumer, Sven; Weitzel, Tim;</t>
  </si>
  <si>
    <t>How do users respond to technostress? An empirical analysis of proactive and reactive coping</t>
  </si>
  <si>
    <t>Kumi, Richard; Sabherwal, Rajiv;</t>
  </si>
  <si>
    <t>Knowledge sharing behavior in online discussion communities: Examining behavior motivation from social and individual perspectives</t>
  </si>
  <si>
    <t>Knowledge and Process Management</t>
  </si>
  <si>
    <t>Ormond, Dustin; Warkentin, Merrill; Crossler, Robert E;</t>
  </si>
  <si>
    <t>Integrating Cognition with an Affective Lens to Better Understand Information Security Policy Compliance</t>
  </si>
  <si>
    <t>Mattke, Jens; Müller, Lea; Maier, Christian;</t>
  </si>
  <si>
    <t>Proceedings of the 52nd Hawaii International Conference on System Sciences DOI</t>
  </si>
  <si>
    <t>Pflügner, Katharina; Mattke, Jens; Maier, Christian;</t>
  </si>
  <si>
    <t>Who is stressed by using ICTS? A qualitative comparison analysis with the big five personality traits to understand technostress</t>
  </si>
  <si>
    <t>Chang, Younghoon; Wong, Siew Fan; Eze, Uchenna; Lee, Hwansoo;</t>
  </si>
  <si>
    <t>The effect of IT ambidexterity and cloud computing absorptive capacity on competitive advantage</t>
  </si>
  <si>
    <t>Casaló, Luis V; Romero, Jaime;</t>
  </si>
  <si>
    <t>Social media promotions and travelers’ value-creating behaviors: the role of perceived support</t>
  </si>
  <si>
    <t>International Journal of Contemporary Hospitality Management</t>
  </si>
  <si>
    <t>Aguirre-Urreta, Miguel I; Hu, Jiang;</t>
  </si>
  <si>
    <t>Detecting common method bias: Performance of the Harman's single-factor test</t>
  </si>
  <si>
    <t>ACM SIGMIS Database: the DATABASE for Advances in Information Systems</t>
  </si>
  <si>
    <t>zo search by title</t>
  </si>
  <si>
    <t>Kim, Myung Ja; Lee, Choong-Ki; Contractor, Noshir S;</t>
  </si>
  <si>
    <t>Seniors' usage of mobile social network sites: Applying theories of innovation diffusion and uses and gratifications</t>
  </si>
  <si>
    <t>Computers in Human Behavior</t>
  </si>
  <si>
    <t>Silva, Graça Miranda; Gomes, Paulo J; Sarkis, Joseph;</t>
  </si>
  <si>
    <t>The role of innovation in the implementation of green supply chain management practices</t>
  </si>
  <si>
    <t>Business Strategy and the Environment</t>
  </si>
  <si>
    <t>Zadeh, Arash H; Zolfagharian, Mohammadali; Hofacker, Charles F;</t>
  </si>
  <si>
    <t>Customer–customer value co-creation in social media: conceptualization and antecedents</t>
  </si>
  <si>
    <t>Journal of Strategic Marketing</t>
  </si>
  <si>
    <t>A hedonic motivation model in virtual reality tourism: Comparing visitors and non-visitors</t>
  </si>
  <si>
    <t>International Journal of Information Management</t>
  </si>
  <si>
    <t>Sharma, Pratyush; Sarstedt, Marko; Shmueli, Galit; Kim, Kevin H; Thiele, Kai Oliver;</t>
  </si>
  <si>
    <t>PLS-based model selection: The role of alternative explanations in information systems research</t>
  </si>
  <si>
    <t>Cram, W Alec; D'arcy, John; Proudfoot, Jeffrey G;</t>
  </si>
  <si>
    <t>Seeing the forest and the trees: a meta-analysis of the antecedents to information security policy compliance</t>
  </si>
  <si>
    <t>MIS Quarterly</t>
  </si>
  <si>
    <t>Ebrahimi, Sepideh;</t>
  </si>
  <si>
    <t>Demographic Transparency to Combat Discriminatory Data Analytics Recommendations</t>
  </si>
  <si>
    <t>Tsiga, Zayyad Danlami; Tan, Kim Hua; Chong, Alain Yee-Loong;</t>
  </si>
  <si>
    <t>The Effects of Coordination Mechanisms and Embeddedness on The Adoption of Open Standards.</t>
  </si>
  <si>
    <t>CONF-IRM</t>
  </si>
  <si>
    <t>Eidgahi, Sarah Etemadi; Moghaddam, Mohammad Reza Eghbali; Amirnezhad, Elmira Naji;</t>
  </si>
  <si>
    <t>Studying the use of costing systems and its impact on managers’ performance in Tehran stock exchange</t>
  </si>
  <si>
    <t>Amazonia Investiga</t>
  </si>
  <si>
    <t>zo (search by title)</t>
  </si>
  <si>
    <t>Tsiga, Zayyad Danlami; Chong, Alain Yee-Loong; Tan, Kim Hua;</t>
  </si>
  <si>
    <t>The Effects of Coordination Mechanisms and Tie Strength on the Adoption and Diffusion of Open Standards.</t>
  </si>
  <si>
    <t>Ali Mohamed Bu Hazzaa, Hayfa Mohamed;</t>
  </si>
  <si>
    <t>The impact of enterprise information management capability on sustainable competitive advantage</t>
  </si>
  <si>
    <t>Schaarschmidt, Mario; Stol, Klaas-Jan;</t>
  </si>
  <si>
    <t>Company soldiers and gone-natives: role conflict and career ambition among firm-employed open source developers</t>
  </si>
  <si>
    <t>Harun, Ahasan; Rokonuzzaman, Md; Prybutok, Gayle; Prybutok, Victor R;</t>
  </si>
  <si>
    <t>Influencing perception of justice to leverage behavioral outcome: A perspective from restaurant service failure setting</t>
  </si>
  <si>
    <t>Quality Management Journal</t>
  </si>
  <si>
    <t>Bandyopadhyay, Tridib; Meso, Peter; Negash, Solomon;</t>
  </si>
  <si>
    <t>Mobile IT in health–the case of short messaging service in an HIV awareness program</t>
  </si>
  <si>
    <t>Information Technology for Development</t>
  </si>
  <si>
    <t>Bozbay, Zehra; Karami, Azhdar; Arghashi, Vahideh;</t>
  </si>
  <si>
    <t>The Relationship between Brand Love and Brand Attitude</t>
  </si>
  <si>
    <t>2nd International Conference on Management and Business, Tebriz, Iran</t>
  </si>
  <si>
    <t>Gu, Rui; Jiang, Zhenhui; Oh, Lih-Bin; Wang, Kanliang;</t>
  </si>
  <si>
    <t>Exploring the impact of optimum stimulation level on individual perceptions of IT innovations: a trait hierarchical model perspective</t>
  </si>
  <si>
    <t>Alzoubi, Yehia Ibrahim; Gill, Asif Qumer; Moulton, Bruce;</t>
  </si>
  <si>
    <t>A measurement model to analyze the effect of agile enterprise architecture on geographically distributed agile development</t>
  </si>
  <si>
    <t>Journal of Software Engineering Research and Development</t>
  </si>
  <si>
    <t>Nguyen, Thuy D; Paswan, Audhesh; Dubinsky, Alan J;</t>
  </si>
  <si>
    <t>Allocation of Salespeople's resources for generating new sales opportunities across four types of customers</t>
  </si>
  <si>
    <t>Industrial Marketing Management</t>
  </si>
  <si>
    <t>Liu, Wenlong; Ji, Rongrong;</t>
  </si>
  <si>
    <t>Examining the Role of Online Reviews in Chinese Online Group Buying Context: The Moderating Effect of Promotional Marketing</t>
  </si>
  <si>
    <t>Social Sciences</t>
  </si>
  <si>
    <t>Journal of Knowledge Management</t>
  </si>
  <si>
    <t>Yang, Heetae; Lee, Hwansoo;</t>
  </si>
  <si>
    <t>Exploring user acceptance of streaming media devices: an extended perspective of flow theory</t>
  </si>
  <si>
    <t>Information Systems and e-Business Management</t>
  </si>
  <si>
    <t>Mattke, Jens; Maier, Christian; Müller, Lea; Weitzel, Tim;</t>
  </si>
  <si>
    <t>Bitcoin resistance behavior: A QCA study explaining why individuals resist bitcoin as a means of payment</t>
  </si>
  <si>
    <t>Moon, Yun Ji; Choi, Myeonggil; Armstrong, Deborah J;</t>
  </si>
  <si>
    <t>The impact of relational leadership and social alignment on information security system effectiveness in Korean governmental organizations</t>
  </si>
  <si>
    <t>Fan, Hanmei; Lederman, Reeva;</t>
  </si>
  <si>
    <t>Online health communities: how do community members build the trust required to adopt information and form close relationships?</t>
  </si>
  <si>
    <t>European Journal of information systems</t>
  </si>
  <si>
    <t>Zhou, Wangyue; Tsiga, Zayyad; Li, Boying; Zheng, Shuning; Jiang, Shuli;</t>
  </si>
  <si>
    <t>What influence users’e-finance continuance intention? The moderating role of trust</t>
  </si>
  <si>
    <t>Söllner, Matthias; Bitzer, Philipp; Janson, Andreas; Leimeister, Jan Marco;</t>
  </si>
  <si>
    <t>Process is king: Evaluating the performance of technology-mediated learning in vocational software training</t>
  </si>
  <si>
    <t>Journal of Information Technology</t>
  </si>
  <si>
    <t>Al-Mahdy, Yasser F Hendawy; Emam, Mahmoud Mohamed; Hallinger, Philip;</t>
  </si>
  <si>
    <t>Assessing the contribution of principal instructional leadership and collective teacher efficacy to teacher commitment in Oman</t>
  </si>
  <si>
    <t>Teaching and Teacher Education: An International Journal of Research and Studies</t>
  </si>
  <si>
    <t>Menard, Philip; Warkentin, Merrill; Lowry, Paul Benjamin;</t>
  </si>
  <si>
    <t>The impact of collectivism and psychological ownership on protection motivation: A cross-cultural examination</t>
  </si>
  <si>
    <t>Yoon, Cheolho;</t>
  </si>
  <si>
    <t>Extending the TAM for Green IT: A normative perspective</t>
  </si>
  <si>
    <t>Schaarschmidt, Mario; Walsh, Gianfranco; Evanschitzky, Heiner;</t>
  </si>
  <si>
    <t>Customer interaction and innovation in hybrid offerings: Investigating moderation and mediation effects for goods and services innovation</t>
  </si>
  <si>
    <t>Queiroz, Magno; Tallon, Paul P; Sharma, Rajeev; Coltman, Tim;</t>
  </si>
  <si>
    <t>The role of IT application orchestration capability in improving agility and performance</t>
  </si>
  <si>
    <t>The Journal of Strategic Information Systems</t>
  </si>
  <si>
    <t>Han, Sangyeal; Yang, Heetae;</t>
  </si>
  <si>
    <t>Understanding adoption of intelligent personal assistants</t>
  </si>
  <si>
    <t>Speklé, Roland F; Widener, Sally K;</t>
  </si>
  <si>
    <t>Challenging issues in survey research: Discussion and suggestions</t>
  </si>
  <si>
    <t>Journal of Management Accounting Research</t>
  </si>
  <si>
    <t>Wu, Long; Chiu, Mai-Lun;</t>
  </si>
  <si>
    <t>Examining supply chain collaboration with determinants and performance impact: Social capital, justice, and technology use perspectives</t>
  </si>
  <si>
    <t>Kock, Ned; Hadaya, Pierre;</t>
  </si>
  <si>
    <t>Minimum sample size estimation in PLS‐SEM: The inverse square root and gamma‐exponential methods</t>
  </si>
  <si>
    <t>Simon, Françoise; Tossan, Vesselina;</t>
  </si>
  <si>
    <t>Does brand-consumer social sharing matter? A relational framework of customer engagement to brand-hosted social media</t>
  </si>
  <si>
    <t>Journal of Business Research</t>
  </si>
  <si>
    <t>Kunz, Michael; Englisch, Oliver; Bretschneider, Ulrich;</t>
  </si>
  <si>
    <t>BUILD YOUR CITY!–ENGAGING CITIZENS IN CROWDFUNDING PROJECTS</t>
  </si>
  <si>
    <t>Zwanenburg, Sander Paul;</t>
  </si>
  <si>
    <t>Towards a Synthesis of the Guidelines for the Development of Measurement</t>
  </si>
  <si>
    <t>Jonsen, Richard Harvey;</t>
  </si>
  <si>
    <t>Workplace Community in Strategic Human Resource Management: The Role of Social Mediators in the Strategic Human Resource Management Black Box</t>
  </si>
  <si>
    <t>Taylor, Charles Chad;</t>
  </si>
  <si>
    <t>Developing Capabilities and Creating Value Across a Global Platform Ecosystem: Design and Assessment of The Drucker MBA Essentials for Salesforce Ecosystem Learning Program</t>
  </si>
  <si>
    <t>Ivens, Stefan; Schaarschmidt, Mario; Höber, Björn;</t>
  </si>
  <si>
    <t>Enemy in the house? Antecedents of employees’ company-related bad mouthing in social media</t>
  </si>
  <si>
    <t>Chen, Qi; Feng, Yuqiang; Liu, Luning; Ju, Jingrui;</t>
  </si>
  <si>
    <t>Understanding Consumers' Reactance of Personalized Online Advertising Services: from a Perspective of Negative Effects</t>
  </si>
  <si>
    <t>Proceedings of the 50th Hawaii International Conference on System Sciences</t>
  </si>
  <si>
    <t>Woods, Terrance;</t>
  </si>
  <si>
    <t>Gender-Based Variations in Leadership Style of Leaders in Financial Institutions: A Quantitative Study</t>
  </si>
  <si>
    <t>Treiblmaier, Horst;</t>
  </si>
  <si>
    <t>The world isn’t static, so why are we? How agent based modeling helps to create and test dynamic IS models and theories</t>
  </si>
  <si>
    <t>French, Aaron M;</t>
  </si>
  <si>
    <t>Let’s meet offline: A mixed-methods approach exploring new trends in social networking</t>
  </si>
  <si>
    <t>Wirth, Jakob; Maier, Christian;</t>
  </si>
  <si>
    <t>Why individuals switch to using mobile payment: A migration-theoretic, empirical study</t>
  </si>
  <si>
    <t>Hassandoust, Farkhondeh;</t>
  </si>
  <si>
    <t>The Impact of Individual's Identities on the Infusion of Information Systems Within an Organisation</t>
  </si>
  <si>
    <t>Sony, Michael; Mekoth, Nandakumar;</t>
  </si>
  <si>
    <t>Workplace spirituality, frontline employee adaptability and job outcomes: an empirical study</t>
  </si>
  <si>
    <t>International Journal of Process Management and Benchmarking</t>
  </si>
  <si>
    <t>The mediation role of frontline employee adaptability between service orientation and job outcomes: evidence from Indian power sector</t>
  </si>
  <si>
    <t>International Journal of Business Excellence</t>
  </si>
  <si>
    <t>Chari, Simos; Balabanis, George; Robson, Matthew J; Slater, Stanley;</t>
  </si>
  <si>
    <t>Alignments and misalignments of realized marketing strategies with administrative systems: Performance implications</t>
  </si>
  <si>
    <t>Thananusak, Trin; Rakthin, Sirisuhk; Tavewatanaphan, Thiti; Punnakitikashem, Prattana;</t>
  </si>
  <si>
    <t>Factors affecting the intention to buy electric vehicles: empirical evidence from Thailand</t>
  </si>
  <si>
    <t>International Journal of Electric and Hybrid Vehicles</t>
  </si>
  <si>
    <t>Chang, Wen; Busser, James A;</t>
  </si>
  <si>
    <t>Hospitality employees promotional attitude: Findings from graduates of a twelve-month management training program</t>
  </si>
  <si>
    <t>International Journal of Hospitality Management</t>
  </si>
  <si>
    <t>Warkentin, Merrill; Goel, Sanjay; Menard, Philip;</t>
  </si>
  <si>
    <t>Shared benefits and information privacy: what determines smart meter technology adoption?</t>
  </si>
  <si>
    <t>Janson, Andreas; Söllner, Matthias; Leimeister, Jan Marco;</t>
  </si>
  <si>
    <t>Individual appropriation of learning management systems—antecedents and consequences</t>
  </si>
  <si>
    <t>AIS Transactions on Human-Computer Interaction</t>
  </si>
  <si>
    <t>Furneaux, Brent; Wade, Michael;</t>
  </si>
  <si>
    <t>Impediments to information systems replacement: a calculus of discontinuance</t>
  </si>
  <si>
    <t>McCoy, Scott; Everard, Andrea; Galletta, Dennis F; Moody, Gregory D;</t>
  </si>
  <si>
    <t>Here we go again! The impact of website ad repetition on recall, intrusiveness, attitudes, and site revisit intentions</t>
  </si>
  <si>
    <t>Lu, June; Yu, Chun-sheng; Liu, Chang; Wei, June;</t>
  </si>
  <si>
    <t>Comparison of mobile shopping continuance intention between China and USA from an espoused cultural perspective</t>
  </si>
  <si>
    <t>Wamba, Samuel Fosso; Bhattacharya, Mithu; Trinchera, Laura; Ngai, Eric WT;</t>
  </si>
  <si>
    <t>Role of intrinsic and extrinsic factors in user social media acceptance within workspace: Assessing unobserved heterogeneity</t>
  </si>
  <si>
    <t>Lu, June; Wei, June; Yu, Chun-Sheng; Liu, Chang;</t>
  </si>
  <si>
    <t>How do post-usage factors and espoused cultural values impact mobile payment continuation?</t>
  </si>
  <si>
    <t>Behaviour &amp; information technology</t>
  </si>
  <si>
    <t>Walsh, Gianfranco; Schaarschmidt, Mario; Ivens, Stefan;</t>
  </si>
  <si>
    <t>Effects of customer-based corporate reputation on perceived risk and relational outcomes: empirical evidence from gender moderation in fashion retailing</t>
  </si>
  <si>
    <t>Journal of Product &amp; Brand Management</t>
  </si>
  <si>
    <t>Burns, AJ; Posey, Clay; Roberts, Tom L; Lowry, Paul Benjamin;</t>
  </si>
  <si>
    <t>Examining the relationship of organizational insiders' psychological capital with information security threat and coping appraisals</t>
  </si>
  <si>
    <t>Malhotra, Naresh K; Schaller, Tracey King; Patil, Ashutosh;</t>
  </si>
  <si>
    <t>Common method variance in advertising research: When to be concerned and how to control for it</t>
  </si>
  <si>
    <t>Journal of Advertising</t>
  </si>
  <si>
    <t>Laumer, Sven; Maier, Christian; Weitzel, Tim;</t>
  </si>
  <si>
    <t>Information quality, user satisfaction, and the manifestation of workarounds: a qualitative and quantitative study of enterprise content management system users</t>
  </si>
  <si>
    <t>European Journal of Information Systems</t>
  </si>
  <si>
    <t>Schwarz, Andrew; Rizzuto, Tracey; Carraher-Wolverton, Colleen; Roldán, José L; Barrera-Barrera, Ramon;</t>
  </si>
  <si>
    <t>Examining the impact and detection of the" urban legend" of common method bias</t>
  </si>
  <si>
    <t>ACM SIGMIS Database: The DATABASE for Advances in Information Systems</t>
  </si>
  <si>
    <t>Elbaz, Ahmed Mohamed; Haddoud, Mohamed Yacine;</t>
  </si>
  <si>
    <t>The role of wisdom leadership in increasing job performance: Evidence from the Egyptian tourism sector</t>
  </si>
  <si>
    <t>Tourism management</t>
  </si>
  <si>
    <t>Tehseen, Shehnaz; Ramayah, T; Sajilan, Sulaiman;</t>
  </si>
  <si>
    <t>Testing and controlling for common method variance: A review of available methods</t>
  </si>
  <si>
    <t>Journal of Management Sciences</t>
  </si>
  <si>
    <t>Nguyen, Thi Thu; Mia, Lokman; Winata, Lanita; Chong, Vincent K;</t>
  </si>
  <si>
    <t>Effect of transformational-leadership style and management control system on managerial performance</t>
  </si>
  <si>
    <t>Zhang, Meng;</t>
  </si>
  <si>
    <t>Systems thinking in the construction of information systems theory: A set of methodological inquiries</t>
  </si>
  <si>
    <t>Weinert, Christoph; Laumer, Sven; Maier, Christian; Weitzel, Tim;</t>
  </si>
  <si>
    <t>Is Information Technology Solely to Blame? The Influence of Work-home Conflict Dimensions on Work Exhaustion</t>
  </si>
  <si>
    <t>The influence of change-related stress on user resistance when an enterprise system is implemented: a longitudinal field study</t>
  </si>
  <si>
    <t>Müller, Britta Annette;</t>
  </si>
  <si>
    <t>Managing global product development teams: A mixed-methods study of (knowledge) governance mechanisms</t>
  </si>
  <si>
    <t>Midha, Vishal;</t>
  </si>
  <si>
    <t>Cognitive absorption an empirical examination of 3-D immersive virtual world users</t>
  </si>
  <si>
    <t>Beck, Roman; Pahlke, Immanuel; Vykoukal, Jens;</t>
  </si>
  <si>
    <t>Colocation as a hybrid ICT sourcing strategy to improve operational agility</t>
  </si>
  <si>
    <t>How Cultural Values Influence the Appropriation of Technology-Mediated Learning</t>
  </si>
  <si>
    <t>Young, Diana K; Carpenter, Darrell; McLeod, Alexander;</t>
  </si>
  <si>
    <t>Malware avoidance motivations and behaviors: A technology threat avoidance replication</t>
  </si>
  <si>
    <t>Kumar, Gopal; Banerjee, Rabindra Nath; Meena, Purushottam Lal; Ganguly, Kunal;</t>
  </si>
  <si>
    <t>Collaborative culture and relationship strength roles in collaborative relationships: a supply chain perspective</t>
  </si>
  <si>
    <t>Journal of Business &amp; Industrial Marketing</t>
  </si>
  <si>
    <t>Yuliansyah, Yuliansyah; Rammal, Hussain G; Rose, Elizabeth;</t>
  </si>
  <si>
    <t>Business strategy and performance in Indonesia’s service sector</t>
  </si>
  <si>
    <t>Journal of Asia Business Studies</t>
  </si>
  <si>
    <t>Laux, Dawn; Luse, Andy; Mennecke, Brian E;</t>
  </si>
  <si>
    <t>Collaboration, connectedness, and community: An examination of the factors influencing student persistence in virtual communities</t>
  </si>
  <si>
    <t>Sheel, Rahul Chandra; Vohra, Neharika;</t>
  </si>
  <si>
    <t>Relationship between perceptions of corporate social responsibility and organizational cynicism: the role of employee volunteering</t>
  </si>
  <si>
    <t>The International Journal of Human Resource Management</t>
  </si>
  <si>
    <t>Laumer, Sven; Maier, Christian; Eckhardt, Andreas; Weitzel, Tim;</t>
  </si>
  <si>
    <t>User personality and resistance to mandatory information systems in organizations: A theoretical model and empirical test of dispositional resistance to change</t>
  </si>
  <si>
    <t>Work routines as an object of resistance during information systems implementations: Theoretical foundation and empirical evidence</t>
  </si>
  <si>
    <t>Henseler, Jörg; Ringle, Christian M; Sarstedt, Marko;</t>
  </si>
  <si>
    <t>Testing measurement invariance of composites using partial least squares</t>
  </si>
  <si>
    <t>International marketing review</t>
  </si>
  <si>
    <t>Nitzl, Christian;</t>
  </si>
  <si>
    <t>The use of partial least squares structural equation modelling (PLS-SEM) in management accounting research: Directions for future theory development</t>
  </si>
  <si>
    <t>Journal of Accounting Literature</t>
  </si>
  <si>
    <t>Richter, Nicole Franziska; Cepeda-Carrion, Gabriel; Roldán Salgueiro, José Luis; Ringle, Christian M;</t>
  </si>
  <si>
    <t>European management research using partial least squares structural equation modeling (PLS-SEM)</t>
  </si>
  <si>
    <t>European Management Journal, 34 (6), 589-597.</t>
  </si>
  <si>
    <t>Rönkkö, Mikko; McIntosh, Cameron N; Antonakis, John; Edwards, Jeffrey R;</t>
  </si>
  <si>
    <t>Partial least squares path modeling: Time for some serious second thoughts</t>
  </si>
  <si>
    <t>Journal of Operations Management</t>
  </si>
  <si>
    <t>The relationship between emotional intelligence, frontline employee adaptability, job satisfaction and job performance</t>
  </si>
  <si>
    <t>Tripp, John F; Riemenschneider, Cindy; Thatcher, Jason B;</t>
  </si>
  <si>
    <t>Job satisfaction in agile development teams: Agile development as work redesign</t>
  </si>
  <si>
    <t>Lee, Hyung Koo;</t>
  </si>
  <si>
    <t>Affect and Decision Making in Troubled Information Technology Projects</t>
  </si>
  <si>
    <t>Fayena, Izak Zahi;</t>
  </si>
  <si>
    <t>International High-Tech Entrepreneurship and Learning: A Mixed Methods Study on the Ways International Israeli High-Tech Entrepreneurs Learn about Business Opportunities</t>
  </si>
  <si>
    <t>McNeill, Thomas J;</t>
  </si>
  <si>
    <t>Social capital and channel members and risk reduction</t>
  </si>
  <si>
    <t>Gierczak, Michael; Nitze, Hans-Kristian;</t>
  </si>
  <si>
    <t>Shine Bright like a Diamond-Exploring the Effects of Online-Product Presentation on Backing Behavior in Reward-based Crowdfunding</t>
  </si>
  <si>
    <t>McKinley, Joe Bryan;</t>
  </si>
  <si>
    <t>The influence of transactive memory systems on software development agility: A quantitative study of agility in teams</t>
  </si>
  <si>
    <t>How to Tie a Construct to Indicators: Guidelines for Valid Measurement</t>
  </si>
  <si>
    <t>Gierczak, Michael; Englisch, Oliver; Bretschneider, Ulrich;</t>
  </si>
  <si>
    <t>Minding the gap-An expectation-disconfirmation approach to reward-based crowdfunding</t>
  </si>
  <si>
    <t>Weeger, Andy; Ohmayer, Lea; Gewald, Heiko;</t>
  </si>
  <si>
    <t>Operational Alignment in Hospitals-The Role of Social Capital between IT and Medical Departments</t>
  </si>
  <si>
    <t>Lee, Michael T; Scott, Kit;</t>
  </si>
  <si>
    <t>Leveraging IT resources, embeddedness, and dependence: A supplier's perspective on appropriating benefits with powerful buyers</t>
  </si>
  <si>
    <t>Maier, Christian; Laumer, Sven; Weinert, Christoph;</t>
  </si>
  <si>
    <t>Enterprise resource planning systems induced stress: a comparative empirical analysis with young and elderly SAP users.</t>
  </si>
  <si>
    <t>Wirtschaftsinformatik</t>
  </si>
  <si>
    <t>Extending Moore's exhaustion model: Including further dimensions of burnout and investigating their influence on turnover intention among IT professionals</t>
  </si>
  <si>
    <t>Proceedings of the 2015 ACM SIGMIS Conference on Computers and People Research</t>
  </si>
  <si>
    <t>Maier, Christian; Laumer, Sven; Eckhardt, Andreas; Weitzel, Tim;</t>
  </si>
  <si>
    <t>Who really quits? A longitudinal analysis of voluntary turnover among IT personnel</t>
  </si>
  <si>
    <t>Schaarschmidt, Mario; Walsh, Gianfranco; Ivens, Stefan;</t>
  </si>
  <si>
    <t>Perceived external reputation as a driver of organizational citizenship behavior: Replication and extension</t>
  </si>
  <si>
    <t>Corporate reputation review</t>
  </si>
  <si>
    <t>Grgecic, Daniel; Holten, Roland; Rosenkranz, Christoph;</t>
  </si>
  <si>
    <t>The impact of functional affordances and symbolic expressions on the formation of beliefs</t>
  </si>
  <si>
    <t>Dinger, Michael; Thatcher, Jason B; Treadway, Darren; Stepina, Lee; Breland, Jacob;</t>
  </si>
  <si>
    <t>Does professionalism matter in the IT workforce? An empirical examination of IT professionals</t>
  </si>
  <si>
    <t>Miltgen, Caroline Lancelot; Smith, H Jeff;</t>
  </si>
  <si>
    <t>Exploring information privacy regulation, risks, trust, and behavior</t>
  </si>
  <si>
    <t>Wei, Jie; Lowry, Paul Benjamin; Seedorf, Stefan;</t>
  </si>
  <si>
    <t>The assimilation of RFID technology by Chinese companies: A technology diffusion perspective</t>
  </si>
  <si>
    <t>Dijkstra, Theo K; Henseler, Jörg;</t>
  </si>
  <si>
    <t>Consistent partial least squares path modeling</t>
  </si>
  <si>
    <t>MIS quarterly</t>
  </si>
  <si>
    <t>Consistent and asymptotically normal PLS estimators for linear structural equations</t>
  </si>
  <si>
    <t>Computational statistics &amp; data analysis</t>
  </si>
  <si>
    <t>Karimi, Jahangir; Walter, Zhiping;</t>
  </si>
  <si>
    <t>The role of dynamic capabilities in responding to digital disruption: A factor-based study of the newspaper industry</t>
  </si>
  <si>
    <t>Maier, Christian; Laumer, Sven; Weinert, Christoph; Weitzel, Tim;</t>
  </si>
  <si>
    <t>The effects of technostress and switching stress on discontinued use of social networking services: a study of Facebook use</t>
  </si>
  <si>
    <t>Gerow, Jennifer E; Thatcher, Jason Bennett; Grover, Varun;</t>
  </si>
  <si>
    <t>Six types of IT-business strategic alignment: an investigation of the constructs and their measurement</t>
  </si>
  <si>
    <t>Wang, Wei-Tsong; Hou, Ya-Pei;</t>
  </si>
  <si>
    <t>Motivations of employees’ knowledge sharing behaviors: A self-determination perspective</t>
  </si>
  <si>
    <t>Information and Organization</t>
  </si>
  <si>
    <t>Karpen, Ingo O; Bove, Liliana L; Lukas, Bryan A; Zyphur, Michael J;</t>
  </si>
  <si>
    <t>Service-dominant orientation: measurement and impact on performance outcomes</t>
  </si>
  <si>
    <t>Journal of Retailing</t>
  </si>
  <si>
    <t>Iyengar, Kishen; Sweeney, Jeffrey R; Montealegre, Ramiro;</t>
  </si>
  <si>
    <t>Information Technology Use as a Learning Mechanism</t>
  </si>
  <si>
    <t>Mis Quarterly</t>
  </si>
  <si>
    <t>Deriving trust supporting components for ubiquitous information systems</t>
  </si>
  <si>
    <t>Sharma, Rajeev; Safadi, Murad; Andrews, Megan; Ogunbona, Philip O; Crawford, Jeff;</t>
  </si>
  <si>
    <t>Estimating the magnitude of method bias on account of text similarity using a natural language processing-based technique</t>
  </si>
  <si>
    <t>Hsu, Chia-Shiang; Chou, Shih-Wei; Min, Hui-Tzu;</t>
  </si>
  <si>
    <t>Understanding Post-Adoption of Online Shopping continuance Usage through the Social Exchange Theory.</t>
  </si>
  <si>
    <t>Tennant, Vanesa Monique;</t>
  </si>
  <si>
    <t>Understanding changes in post-adoption use of information systems (IS): A generalized Darwinism perspective</t>
  </si>
  <si>
    <t>Harrison, Andrew Justin;</t>
  </si>
  <si>
    <t>The effects of technology on interpersonal fraud</t>
  </si>
  <si>
    <t>Why are they grumbling about my new system? Theoretical foundation and empirical evidence of employee grumbling as a user resistance behavior</t>
  </si>
  <si>
    <t>Hamid, Suhaila Abdul;</t>
  </si>
  <si>
    <t>Tax compliance behaviour of tax agents: a comparative study of Malaysia and New Zealand.</t>
  </si>
  <si>
    <t>Partial least squares structural equation modelling (PLS-SEM) in management accounting research: Critical analysis, advances, and future directions</t>
  </si>
  <si>
    <t>AAA 2015 Management Accounting Section Meeting</t>
  </si>
  <si>
    <t>Nemati, Hamid; Wall, Jeffrey D; Chow, Anthony;</t>
  </si>
  <si>
    <t>Privacy coping and information-sharing behaviors in social media: a comparison of Chinese and US users</t>
  </si>
  <si>
    <t>Journal of Global Information Technology Management</t>
  </si>
  <si>
    <t>Keith, Mark J; Maynes, Courtenay; Lowry, Paul Benjamin; Babb, Jeffry;</t>
  </si>
  <si>
    <t>Privacy fatigue: The effect of privacy control complexity on consumer electronic information disclosure</t>
  </si>
  <si>
    <t>International Conference on Information Systems (ICIS 2014), Auckland, New Zealand, December</t>
  </si>
  <si>
    <t>Koubaa, Yamen; Tabbane, Rym Srarfi; Jallouli, Rim Chaabouni;</t>
  </si>
  <si>
    <t>On the use of structural equation modeling in marketing image research</t>
  </si>
  <si>
    <t>Asia Pacific Journal of Marketing and Logistics</t>
  </si>
  <si>
    <t>Gierczak, Michael; Bretschneider, Ulrich; Leimeister, Jan Marco;</t>
  </si>
  <si>
    <t>Is all that glitters gold? Exploring the effects of perceived risk on backing behavior in reward-based crowdfunding</t>
  </si>
  <si>
    <t>Gregor, Shirley; Klein, Gary;</t>
  </si>
  <si>
    <t>Eight obstacles to overcome in the theory testing genre</t>
  </si>
  <si>
    <t>Atapattu, AWMM; Jayakody, JASK;</t>
  </si>
  <si>
    <t>The interaction effect of organizational practices and employee values on knowledge management (KM) success</t>
  </si>
  <si>
    <t>Schwarz, Colleen; Schwarz, Andrew; Rizzuto, Tracey E; Thatcher, Jason Bennett; Chin, Wynne;</t>
  </si>
  <si>
    <t>Understanding the Impact of Individual Creativity with Information Technology upon the Deep Usage of IT Systems</t>
  </si>
  <si>
    <t>Erskine, Michael A;</t>
  </si>
  <si>
    <t>Decision performance using spatial decision support systems: A geospatial reasoning ability perspective</t>
  </si>
  <si>
    <t>Alkhalifah, Ali; D’Ambra, John;</t>
  </si>
  <si>
    <t>Factors affecting user adoption of identity management systems: an empirical study.</t>
  </si>
  <si>
    <t>Allam, Hesham;</t>
  </si>
  <si>
    <t>SOCIAL, TECHNICAL, AND ORGANIZATIONAL DETERMINANTS OF EMPLOYEES’PARTICIPATION IN ENTERPRISE SOCIAL TAGGING TOOLS: A CONCEPTUAL MODEL AND AN EMPIRICAL INVESTIGATION</t>
  </si>
  <si>
    <t>Daglish, David;</t>
  </si>
  <si>
    <t>Electronic Personal Health Records: A Matter of Trust</t>
  </si>
  <si>
    <t>Assadi, Vahid;</t>
  </si>
  <si>
    <t>Adoption of integrated personal health record systems: a self-determination theory perspective</t>
  </si>
  <si>
    <t>Laugesen, David John;</t>
  </si>
  <si>
    <t>Adoption of electronic personal health records by chronic disease patients: integrating protection motivation theory and Task-Technology Fit</t>
  </si>
  <si>
    <t>Spagnoletti, Paolo; Za, Stefano; Winter, Robert;</t>
  </si>
  <si>
    <t>Exploring foundations for using simulations in IS research</t>
  </si>
  <si>
    <t>Mahama, Habib; Cheng, Mandy M;</t>
  </si>
  <si>
    <t>The effect of managers' enabling perceptions on costing system use, psychological empowerment, and task performance</t>
  </si>
  <si>
    <t>Behavioral Research in Accounting</t>
  </si>
  <si>
    <t>Messerschmidt, Christian M; Hinz, Oliver;</t>
  </si>
  <si>
    <t>Explaining the adoption of grid computing: An integrated institutional theory and organizational capability approach</t>
  </si>
  <si>
    <t>Goldsby, Thomas J; Michael Knemeyer, A; Miller, Jason W; Wallenburg, Carl Marcus;</t>
  </si>
  <si>
    <t>Measurement and moderation: Finding the boundary conditions in logistics and supply chain research</t>
  </si>
  <si>
    <t>Journal of Business Logistics</t>
  </si>
  <si>
    <t>Becker, Jan-Michael; Rai, Arun; Rigdon, Edward;</t>
  </si>
  <si>
    <t>Predictive validity and formative measurement in structural equation modeling: Embracing practical relevance</t>
  </si>
  <si>
    <t>NASIR, AKHYARI BIN;</t>
  </si>
  <si>
    <t>A DIMENSION-BASED INFORMATION SECURITY CULTURE MODEL FOR INFORMATION SECURITY POLICY COMPLIANCE BEHAVIOR IN MALAYSIAN PUBLIC UNIVERSITIES</t>
  </si>
  <si>
    <t>information security journal</t>
  </si>
  <si>
    <t>Lim, Xin-Jean; Cheah, Jun-Hwa; Ng, Siew Imm; Basha, Norazlyn Kamal; Liu, Yide;</t>
  </si>
  <si>
    <t>Are men from Mars, women from Venus? Examining gender differences towards continuous use intention of branded apps</t>
  </si>
  <si>
    <t>Karami, Azhdar; Bozbay, Zehra; Arghashi, Vahideh;</t>
  </si>
  <si>
    <t>The influence of social media trust on consumer behavioral intention in tourism industry</t>
  </si>
  <si>
    <t>Chaubrey, A., Sahoo, C.K.</t>
  </si>
  <si>
    <t>Assimilation of Business Intelligence: The effect of external pressures and top leaders commitment during pandemic crisis</t>
  </si>
  <si>
    <t>Manzoor, F., Wei, L., Sahito, M.</t>
  </si>
  <si>
    <t>The role of smes in rural development: access of smes to finance as a mediator</t>
  </si>
  <si>
    <t>PLOS one</t>
  </si>
  <si>
    <t>varma, A. and Malhotra, G.</t>
  </si>
  <si>
    <t>psychological empowerment and job satisfaction of accountants: the mediating effect of task performance</t>
  </si>
  <si>
    <t>international journal of organizational analysis</t>
  </si>
  <si>
    <t>cite chin et al 2012</t>
  </si>
  <si>
    <t>1,6</t>
  </si>
  <si>
    <t>1,2,4</t>
  </si>
  <si>
    <t>1,4</t>
  </si>
  <si>
    <t>type of pub(1-journal, 2 published dissertation/thesis, 3 unpublished dissertation/thesis, 4=conference paper</t>
  </si>
  <si>
    <t>it appears they cited wrong chin 2012 paper</t>
  </si>
  <si>
    <t>1,3,6</t>
  </si>
  <si>
    <t>1,2</t>
  </si>
  <si>
    <t>2,4</t>
  </si>
  <si>
    <t>1,3</t>
  </si>
  <si>
    <t>cite us (or thatcher) for mechanism/rule of test (as in kram 2017/50% cutoff), 0.2 cutoff (1 if yes, blank otherwise)</t>
  </si>
  <si>
    <t>1,2.4</t>
  </si>
  <si>
    <t>1,2,3,4</t>
  </si>
  <si>
    <t>does not cite chin or any other cmv papers</t>
  </si>
  <si>
    <t>1,4,6</t>
  </si>
  <si>
    <t>1,2,3</t>
  </si>
  <si>
    <t>4,6</t>
  </si>
  <si>
    <t>ICIS 2018</t>
  </si>
  <si>
    <t>ECIS 2017</t>
  </si>
  <si>
    <t>ACIS 2017</t>
  </si>
  <si>
    <t>amcis 2017</t>
  </si>
  <si>
    <t>ICIS 2017</t>
  </si>
  <si>
    <t>1,3,4</t>
  </si>
  <si>
    <t>ICIS 2014</t>
  </si>
  <si>
    <t>ICIS 2015</t>
  </si>
  <si>
    <t>icis 2014</t>
  </si>
  <si>
    <t>ECIS 2015</t>
  </si>
  <si>
    <t>methods paper</t>
  </si>
  <si>
    <t>AMCIS 2013</t>
  </si>
  <si>
    <t>ICIS 2013</t>
  </si>
  <si>
    <t>cite chin to refer to marker variable</t>
  </si>
  <si>
    <t>paid, owned and earned media</t>
  </si>
  <si>
    <t>A</t>
  </si>
  <si>
    <t>X</t>
  </si>
  <si>
    <t>A*</t>
  </si>
  <si>
    <t>C</t>
  </si>
  <si>
    <t>B</t>
  </si>
  <si>
    <t>does corporate social responsibility matter to financial service representatives in faith-expressive firms</t>
  </si>
  <si>
    <t>al-wugayan</t>
  </si>
  <si>
    <t>journal of services marketing</t>
  </si>
  <si>
    <t>understanding the antecedents of organic food purchases: the important roles of beliefs, subjective norms, and identity expressiveness</t>
  </si>
  <si>
    <t>bai wang and gong</t>
  </si>
  <si>
    <t>sustainability</t>
  </si>
  <si>
    <t>how ability, motivation and opportunity influence travel agents performance: the moderating role of absorptive capacity</t>
  </si>
  <si>
    <t>elbaz, agag, and alkathiri</t>
  </si>
  <si>
    <t>journal of knowledge management</t>
  </si>
  <si>
    <t>a social commerce investigation of the role of trust in a social networking site on purchase intentions</t>
  </si>
  <si>
    <t>hajli, sims, zadeh, and richard</t>
  </si>
  <si>
    <t xml:space="preserve">journal of business research </t>
  </si>
  <si>
    <t>the effect of online social value on satisfaction and continued use of social media</t>
  </si>
  <si>
    <t xml:space="preserve">hu, kettinger and </t>
  </si>
  <si>
    <t>european journal of information systems</t>
  </si>
  <si>
    <t>exploring consumer behavior in virtual reality tourism using an extended stimulus-organism-response model</t>
  </si>
  <si>
    <t>kim, lee and jung</t>
  </si>
  <si>
    <t>journal of travel research</t>
  </si>
  <si>
    <t>does brand-consumer social sharing matter? A relational framework of customer engagement to brand-hosted social media</t>
  </si>
  <si>
    <t>simon and tossan</t>
  </si>
  <si>
    <t>surface-acting outcomes among service employees with two jobs: investigating moderation and mediation effects</t>
  </si>
  <si>
    <t>walsh, dahling, schaarschmidt and brach</t>
  </si>
  <si>
    <t>journal of service management</t>
  </si>
  <si>
    <t>out of context; cited chin as reason to do harman's</t>
  </si>
  <si>
    <t>turning information quality into firm performance in the big data economy</t>
  </si>
  <si>
    <t>wamba, akter, trinchera and de bourmont</t>
  </si>
  <si>
    <t>management decision</t>
  </si>
  <si>
    <t>the effects of consumption values and relational benefits on smartphone brand switching behavior</t>
  </si>
  <si>
    <t>wong, chang and yeh</t>
  </si>
  <si>
    <t>information technology &amp; people</t>
  </si>
  <si>
    <t>out of context: cited chin as reason to do harman's</t>
  </si>
  <si>
    <t>first 10</t>
  </si>
  <si>
    <t>hsu et al</t>
  </si>
  <si>
    <t>liu et al</t>
  </si>
  <si>
    <t>shiau et al</t>
  </si>
  <si>
    <t>shao siponen liu</t>
  </si>
  <si>
    <t>lee and chang</t>
  </si>
  <si>
    <t>Value co-creation and co-destruction in self-service technology: A customer’s perspective</t>
  </si>
  <si>
    <t>Adapting ERP Systems in the Post-implementation Stage: 
Dynamic IT Capabilities for ERP</t>
  </si>
  <si>
    <t>electronic commerce research and applications</t>
  </si>
  <si>
    <t>information &amp; management</t>
  </si>
  <si>
    <t>industrial management &amp; data systems</t>
  </si>
  <si>
    <t>computers &amp; security</t>
  </si>
  <si>
    <t>pacific asia journal of the association for information systems</t>
  </si>
  <si>
    <t>first 5</t>
  </si>
  <si>
    <t>1,5</t>
  </si>
  <si>
    <t xml:space="preserve"> </t>
  </si>
  <si>
    <t>Used ulmc</t>
  </si>
  <si>
    <t>Correct citation</t>
  </si>
  <si>
    <t>Total</t>
  </si>
  <si>
    <t>Incorrect citation</t>
  </si>
  <si>
    <t>A* Journals</t>
  </si>
  <si>
    <t>A Journals</t>
  </si>
  <si>
    <t>Correct</t>
  </si>
  <si>
    <t>Incorrect</t>
  </si>
  <si>
    <t>Avg i.f. correct</t>
  </si>
  <si>
    <t>Incorrect i.f.</t>
  </si>
  <si>
    <t>Impact Factor</t>
  </si>
  <si>
    <t>Correct Cite</t>
  </si>
  <si>
    <t>Incorrect Cite</t>
  </si>
  <si>
    <t xml:space="preserve">discipline   </t>
  </si>
  <si>
    <t>Info Systems</t>
  </si>
  <si>
    <t>Statistics</t>
  </si>
  <si>
    <t>Accounting</t>
  </si>
  <si>
    <t>Finance</t>
  </si>
  <si>
    <t>Management</t>
  </si>
  <si>
    <t>Marketing/Tourism/Logistics</t>
  </si>
  <si>
    <t>Ulrich's Discipline</t>
  </si>
  <si>
    <t>Ulrich's second</t>
  </si>
  <si>
    <t>business and economics-management</t>
  </si>
  <si>
    <t>education</t>
  </si>
  <si>
    <t>business and economics-accounting</t>
  </si>
  <si>
    <t>education-higher education</t>
  </si>
  <si>
    <t>computers-data base management</t>
  </si>
  <si>
    <t>computers-artificial intelligence</t>
  </si>
  <si>
    <t>business and economics</t>
  </si>
  <si>
    <t>business and economics-marketing and purchasing</t>
  </si>
  <si>
    <t>travel and tourism</t>
  </si>
  <si>
    <t>computers-computer systems</t>
  </si>
  <si>
    <t>psychology</t>
  </si>
  <si>
    <t>sociology-computer applications</t>
  </si>
  <si>
    <t>environmental studies</t>
  </si>
  <si>
    <t>computers-information science and information theory</t>
  </si>
  <si>
    <t>mathematics-computer applications</t>
  </si>
  <si>
    <t>computers-computer security</t>
  </si>
  <si>
    <t>criminology and law enforcement-security</t>
  </si>
  <si>
    <t>business and economics-economic situation and conditions</t>
  </si>
  <si>
    <t>business and economics-computer applications</t>
  </si>
  <si>
    <t>library and information sciences</t>
  </si>
  <si>
    <t>computers-internet</t>
  </si>
  <si>
    <t>library and information sciences-computer applications</t>
  </si>
  <si>
    <t>computers</t>
  </si>
  <si>
    <t>business and economics-international development and assistance</t>
  </si>
  <si>
    <t>hotels and restaurants</t>
  </si>
  <si>
    <t>transportation-automobiles</t>
  </si>
  <si>
    <t>energy-electrical energy</t>
  </si>
  <si>
    <t>sciences: comprehensive works</t>
  </si>
  <si>
    <t>social sciences: comprehensive works</t>
  </si>
  <si>
    <t>advertising and public relations</t>
  </si>
  <si>
    <t>business and economics-domestic commerce</t>
  </si>
  <si>
    <t>business and economics-international commerce</t>
  </si>
  <si>
    <t>business and economics-economic systems and theories, economic history</t>
  </si>
  <si>
    <t>leisure and recreation</t>
  </si>
  <si>
    <t>education-teaching methods and curriculum</t>
  </si>
  <si>
    <t>engineering-industrial engineering</t>
  </si>
  <si>
    <t>business and economics-production of goods and services</t>
  </si>
  <si>
    <t>computers-computer programming</t>
  </si>
  <si>
    <t>computers-software</t>
  </si>
  <si>
    <t>medical sciences</t>
  </si>
  <si>
    <t>technology: comprehensive works</t>
  </si>
  <si>
    <t>communications</t>
  </si>
  <si>
    <t>business and economics-personnel management</t>
  </si>
  <si>
    <t>computers-electronic data processing</t>
  </si>
  <si>
    <t>Ulrich</t>
  </si>
  <si>
    <t>Disc 1</t>
  </si>
  <si>
    <t>Disc 2</t>
  </si>
  <si>
    <t>Disc</t>
  </si>
  <si>
    <t>In-depth coding for "incorrect"</t>
  </si>
  <si>
    <t>3, 5</t>
  </si>
  <si>
    <t>1, 6</t>
  </si>
  <si>
    <t>called their test the Multiple Factor Method Test</t>
  </si>
  <si>
    <t>First, PLS is ideal when estimating complex models with medium-sizes samples and is preferred for testing interactions, because it does not influate measurement error (Chin, Thatcher, and Wright, 2012). (p. 94)</t>
  </si>
  <si>
    <t>discriminant validity</t>
  </si>
  <si>
    <t>???</t>
  </si>
  <si>
    <t>1, 5</t>
  </si>
  <si>
    <t>CMB not a threat to validity in PLS</t>
  </si>
  <si>
    <t>cited for test of moderation</t>
  </si>
  <si>
    <t xml:space="preserve">1,2 </t>
  </si>
  <si>
    <t>3,5</t>
  </si>
  <si>
    <t>summarized chin's conclusions all wrong</t>
  </si>
  <si>
    <t xml:space="preserve">  </t>
  </si>
  <si>
    <t>Impact for out of context</t>
  </si>
  <si>
    <t>Impact with no out of context</t>
  </si>
  <si>
    <t>Rating for out of context</t>
  </si>
  <si>
    <t>Rating for no out of context</t>
  </si>
  <si>
    <t>Out of Context</t>
  </si>
  <si>
    <t>Same Discipline?</t>
  </si>
  <si>
    <t># of other cites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</si>
</sst>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0"/>
  </numFmts>
  <fonts count="19">
    <font>
      <sz val="10"/>
      <color rgb="FF000000"/>
      <name val="Arial"/>
    </font>
    <font>
      <sz val="11"/>
      <color rgb="FF000000"/>
      <name val="Calibri"/>
      <family val="2"/>
    </font>
    <font>
      <sz val="10"/>
      <color theme="1"/>
      <name val="Arial"/>
      <family val="2"/>
    </font>
    <font>
      <sz val="10"/>
      <color rgb="FF0000FF"/>
      <name val="Arial"/>
      <family val="2"/>
    </font>
    <font>
      <sz val="10"/>
      <color rgb="FF000000"/>
      <name val="Arial"/>
      <family val="2"/>
    </font>
    <font>
      <sz val="10"/>
      <name val="Arial"/>
      <family val="2"/>
    </font>
    <font>
      <sz val="10"/>
      <color rgb="FF505050"/>
      <name val="NexusSerif"/>
    </font>
    <font>
      <u/>
      <sz val="10"/>
      <color theme="10"/>
      <name val="Arial"/>
      <family val="2"/>
    </font>
    <font>
      <sz val="10"/>
      <color theme="1"/>
      <name val="Arial"/>
      <family val="2"/>
    </font>
    <font>
      <sz val="10"/>
      <color rgb="FF000000"/>
      <name val="Arial"/>
      <family val="2"/>
    </font>
    <font>
      <sz val="10"/>
      <color rgb="FF505050"/>
      <name val="Arial"/>
      <family val="2"/>
    </font>
    <font>
      <sz val="8"/>
      <name val="Arial"/>
      <family val="2"/>
    </font>
    <font>
      <sz val="10"/>
      <color rgb="FF000000"/>
      <name val="Open Sans"/>
      <family val="2"/>
    </font>
    <font>
      <b/>
      <sz val="10"/>
      <color rgb="FF000000"/>
      <name val="Arial"/>
      <family val="2"/>
    </font>
    <font>
      <sz val="10"/>
      <color rgb="FF000000"/>
      <name val="Arial"/>
      <family val="2"/>
    </font>
    <font>
      <sz val="11"/>
      <color theme="1"/>
      <name val="Calibri"/>
      <family val="2"/>
    </font>
    <font>
      <sz val="9"/>
      <color rgb="FF000000"/>
      <name val="Calibri"/>
      <family val="2"/>
    </font>
    <font>
      <sz val="11"/>
      <color rgb="FFFF0000"/>
      <name val="Calibri"/>
      <family val="2"/>
    </font>
    <font>
      <sz val="12"/>
      <color rgb="FF000000"/>
      <name val="Times New Roman"/>
      <family val="1"/>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B0F0"/>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3">
    <xf numFmtId="0" fontId="0" fillId="0" borderId="0"/>
    <xf numFmtId="0" fontId="7" fillId="0" borderId="0" applyNumberFormat="0" applyFill="0" applyBorder="0" applyAlignment="0" applyProtection="0"/>
    <xf numFmtId="9" fontId="14" fillId="0" borderId="0" applyFont="0" applyFill="0" applyBorder="0" applyAlignment="0" applyProtection="0"/>
  </cellStyleXfs>
  <cellXfs count="53">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horizontal="right"/>
    </xf>
    <xf numFmtId="0" fontId="2" fillId="0" borderId="0" xfId="0" applyFont="1"/>
    <xf numFmtId="0" fontId="5" fillId="0" borderId="0" xfId="0" applyFont="1"/>
    <xf numFmtId="0" fontId="7" fillId="0" borderId="0" xfId="1" applyAlignment="1">
      <alignment horizontal="left" vertical="center" indent="2"/>
    </xf>
    <xf numFmtId="0" fontId="1" fillId="0" borderId="0" xfId="0" applyFont="1"/>
    <xf numFmtId="0" fontId="0" fillId="0" borderId="0" xfId="0" applyAlignment="1">
      <alignment wrapText="1"/>
    </xf>
    <xf numFmtId="0" fontId="8" fillId="0" borderId="0" xfId="0" applyFont="1"/>
    <xf numFmtId="0" fontId="9" fillId="0" borderId="0" xfId="0" applyFont="1"/>
    <xf numFmtId="0" fontId="4" fillId="0" borderId="0" xfId="0" applyFont="1"/>
    <xf numFmtId="0" fontId="10" fillId="0" borderId="0" xfId="0" applyFont="1"/>
    <xf numFmtId="0" fontId="4" fillId="0" borderId="1" xfId="0" applyFont="1" applyBorder="1" applyAlignment="1">
      <alignment wrapText="1"/>
    </xf>
    <xf numFmtId="0" fontId="1" fillId="0" borderId="1" xfId="0" applyFont="1" applyBorder="1"/>
    <xf numFmtId="0" fontId="1" fillId="0" borderId="1" xfId="0" applyFont="1" applyBorder="1" applyAlignment="1">
      <alignment horizontal="right"/>
    </xf>
    <xf numFmtId="0" fontId="0" fillId="0" borderId="1" xfId="0" applyBorder="1"/>
    <xf numFmtId="0" fontId="2" fillId="0" borderId="1" xfId="0" applyFont="1" applyBorder="1"/>
    <xf numFmtId="0" fontId="13" fillId="0" borderId="2" xfId="0" applyFont="1" applyBorder="1"/>
    <xf numFmtId="0" fontId="13" fillId="0" borderId="0" xfId="0" applyFont="1"/>
    <xf numFmtId="0" fontId="1" fillId="0" borderId="3" xfId="0" applyFont="1" applyBorder="1" applyAlignment="1">
      <alignment vertical="center" wrapText="1"/>
    </xf>
    <xf numFmtId="0" fontId="1" fillId="0" borderId="4" xfId="0" applyFont="1" applyBorder="1" applyAlignment="1">
      <alignment vertical="center" wrapText="1"/>
    </xf>
    <xf numFmtId="0" fontId="6" fillId="0" borderId="0" xfId="0" applyFont="1"/>
    <xf numFmtId="0" fontId="4" fillId="0" borderId="0" xfId="0" applyFont="1" applyAlignment="1">
      <alignment horizontal="right"/>
    </xf>
    <xf numFmtId="0" fontId="12" fillId="2" borderId="0" xfId="0" applyFont="1" applyFill="1"/>
    <xf numFmtId="9" fontId="0" fillId="0" borderId="0" xfId="2" applyFont="1" applyAlignment="1"/>
    <xf numFmtId="10" fontId="0" fillId="0" borderId="0" xfId="2" applyNumberFormat="1" applyFont="1" applyAlignment="1"/>
    <xf numFmtId="10" fontId="13" fillId="0" borderId="0" xfId="2" applyNumberFormat="1" applyFont="1" applyAlignment="1"/>
    <xf numFmtId="0" fontId="4" fillId="0" borderId="1" xfId="0" applyFont="1" applyBorder="1"/>
    <xf numFmtId="0" fontId="1" fillId="0" borderId="3" xfId="0" applyFont="1" applyBorder="1" applyAlignment="1">
      <alignment vertical="center"/>
    </xf>
    <xf numFmtId="0" fontId="1" fillId="0" borderId="4" xfId="0" applyFont="1" applyBorder="1" applyAlignment="1">
      <alignment vertical="center"/>
    </xf>
    <xf numFmtId="0" fontId="15" fillId="0" borderId="0" xfId="0" applyFont="1"/>
    <xf numFmtId="0" fontId="16" fillId="0" borderId="3" xfId="0" applyFont="1" applyBorder="1" applyAlignment="1">
      <alignment vertical="center" wrapText="1"/>
    </xf>
    <xf numFmtId="0" fontId="16" fillId="0" borderId="5" xfId="0" applyFont="1" applyBorder="1" applyAlignment="1">
      <alignment vertical="center" wrapText="1"/>
    </xf>
    <xf numFmtId="0" fontId="16" fillId="0" borderId="4" xfId="0" applyFont="1" applyBorder="1" applyAlignment="1">
      <alignment vertical="center" wrapText="1"/>
    </xf>
    <xf numFmtId="0" fontId="16" fillId="0" borderId="6" xfId="0" applyFont="1" applyBorder="1" applyAlignment="1">
      <alignment vertical="center" wrapText="1"/>
    </xf>
    <xf numFmtId="0" fontId="1" fillId="0" borderId="0" xfId="0" applyFont="1" applyAlignment="1">
      <alignment wrapText="1"/>
    </xf>
    <xf numFmtId="164" fontId="0" fillId="0" borderId="0" xfId="2" applyNumberFormat="1" applyFont="1" applyAlignment="1"/>
    <xf numFmtId="164" fontId="0" fillId="0" borderId="0" xfId="0" applyNumberFormat="1"/>
    <xf numFmtId="165" fontId="13" fillId="0" borderId="0" xfId="0" applyNumberFormat="1" applyFont="1"/>
    <xf numFmtId="0" fontId="17" fillId="0" borderId="0" xfId="0" applyFont="1"/>
    <xf numFmtId="0" fontId="2" fillId="3" borderId="0" xfId="0" applyFont="1" applyFill="1"/>
    <xf numFmtId="0" fontId="0" fillId="3" borderId="0" xfId="0" applyFill="1"/>
    <xf numFmtId="0" fontId="18" fillId="0" borderId="0" xfId="0" applyFont="1"/>
    <xf numFmtId="0" fontId="1" fillId="3" borderId="0" xfId="0" applyFont="1" applyFill="1"/>
    <xf numFmtId="0" fontId="1" fillId="4" borderId="0" xfId="0" applyFont="1" applyFill="1"/>
    <xf numFmtId="0" fontId="1" fillId="0" borderId="0" xfId="0" applyFont="1" applyBorder="1"/>
    <xf numFmtId="0" fontId="2" fillId="0" borderId="0" xfId="0" applyFont="1" applyBorder="1"/>
    <xf numFmtId="0" fontId="1" fillId="0" borderId="0" xfId="0" applyFont="1" applyBorder="1" applyAlignment="1">
      <alignment horizontal="right"/>
    </xf>
    <xf numFmtId="0" fontId="0" fillId="0" borderId="0" xfId="0" applyBorder="1"/>
    <xf numFmtId="0" fontId="4" fillId="0" borderId="0" xfId="0" applyFont="1" applyBorder="1"/>
    <xf numFmtId="0" fontId="7" fillId="0" borderId="1" xfId="1" applyBorder="1" applyAlignment="1">
      <alignment horizontal="left" vertical="center"/>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Chin et al. Correct</a:t>
            </a:r>
            <a:r>
              <a:rPr lang="en-US" baseline="0"/>
              <a:t> and Incorrect Citations by Journal Quality Rating</a:t>
            </a:r>
            <a:r>
              <a:rPr lang="en-US"/>
              <a:t>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Sheet2!$O$3</c:f>
              <c:strCache>
                <c:ptCount val="1"/>
                <c:pt idx="0">
                  <c:v>Correct</c:v>
                </c:pt>
              </c:strCache>
            </c:strRef>
          </c:tx>
          <c:spPr>
            <a:solidFill>
              <a:schemeClr val="accent1"/>
            </a:solidFill>
            <a:ln>
              <a:noFill/>
            </a:ln>
            <a:effectLst/>
          </c:spPr>
          <c:invertIfNegative val="0"/>
          <c:cat>
            <c:strRef>
              <c:f>Sheet2!$N$4:$N$7</c:f>
              <c:strCache>
                <c:ptCount val="4"/>
                <c:pt idx="0">
                  <c:v>A*</c:v>
                </c:pt>
                <c:pt idx="1">
                  <c:v>A</c:v>
                </c:pt>
                <c:pt idx="2">
                  <c:v>B</c:v>
                </c:pt>
                <c:pt idx="3">
                  <c:v>C</c:v>
                </c:pt>
              </c:strCache>
            </c:strRef>
          </c:cat>
          <c:val>
            <c:numRef>
              <c:f>Sheet2!$O$4:$O$7</c:f>
              <c:numCache>
                <c:formatCode>General</c:formatCode>
                <c:ptCount val="4"/>
                <c:pt idx="0">
                  <c:v>31</c:v>
                </c:pt>
                <c:pt idx="1">
                  <c:v>25</c:v>
                </c:pt>
                <c:pt idx="2">
                  <c:v>8</c:v>
                </c:pt>
                <c:pt idx="3">
                  <c:v>0</c:v>
                </c:pt>
              </c:numCache>
            </c:numRef>
          </c:val>
          <c:extLst>
            <c:ext xmlns:c16="http://schemas.microsoft.com/office/drawing/2014/chart" uri="{C3380CC4-5D6E-409C-BE32-E72D297353CC}">
              <c16:uniqueId val="{00000000-24C2-436E-94D8-FF644E6A1765}"/>
            </c:ext>
          </c:extLst>
        </c:ser>
        <c:ser>
          <c:idx val="1"/>
          <c:order val="1"/>
          <c:tx>
            <c:strRef>
              <c:f>Sheet2!$P$3</c:f>
              <c:strCache>
                <c:ptCount val="1"/>
                <c:pt idx="0">
                  <c:v>Incorrect</c:v>
                </c:pt>
              </c:strCache>
            </c:strRef>
          </c:tx>
          <c:spPr>
            <a:solidFill>
              <a:schemeClr val="accent2"/>
            </a:solidFill>
            <a:ln>
              <a:noFill/>
            </a:ln>
            <a:effectLst/>
          </c:spPr>
          <c:invertIfNegative val="0"/>
          <c:cat>
            <c:strRef>
              <c:f>Sheet2!$N$4:$N$7</c:f>
              <c:strCache>
                <c:ptCount val="4"/>
                <c:pt idx="0">
                  <c:v>A*</c:v>
                </c:pt>
                <c:pt idx="1">
                  <c:v>A</c:v>
                </c:pt>
                <c:pt idx="2">
                  <c:v>B</c:v>
                </c:pt>
                <c:pt idx="3">
                  <c:v>C</c:v>
                </c:pt>
              </c:strCache>
            </c:strRef>
          </c:cat>
          <c:val>
            <c:numRef>
              <c:f>Sheet2!$P$4:$P$7</c:f>
              <c:numCache>
                <c:formatCode>General</c:formatCode>
                <c:ptCount val="4"/>
                <c:pt idx="0">
                  <c:v>9</c:v>
                </c:pt>
                <c:pt idx="1">
                  <c:v>29</c:v>
                </c:pt>
                <c:pt idx="2">
                  <c:v>5</c:v>
                </c:pt>
                <c:pt idx="3">
                  <c:v>6</c:v>
                </c:pt>
              </c:numCache>
            </c:numRef>
          </c:val>
          <c:extLst>
            <c:ext xmlns:c16="http://schemas.microsoft.com/office/drawing/2014/chart" uri="{C3380CC4-5D6E-409C-BE32-E72D297353CC}">
              <c16:uniqueId val="{00000001-24C2-436E-94D8-FF644E6A1765}"/>
            </c:ext>
          </c:extLst>
        </c:ser>
        <c:dLbls>
          <c:showLegendKey val="0"/>
          <c:showVal val="0"/>
          <c:showCatName val="0"/>
          <c:showSerName val="0"/>
          <c:showPercent val="0"/>
          <c:showBubbleSize val="0"/>
        </c:dLbls>
        <c:gapWidth val="219"/>
        <c:overlap val="-27"/>
        <c:axId val="453460520"/>
        <c:axId val="453462480"/>
      </c:barChart>
      <c:catAx>
        <c:axId val="453460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462480"/>
        <c:crosses val="autoZero"/>
        <c:auto val="1"/>
        <c:lblAlgn val="ctr"/>
        <c:lblOffset val="100"/>
        <c:noMultiLvlLbl val="0"/>
      </c:catAx>
      <c:valAx>
        <c:axId val="45346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46052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Sheet2!$O$3</c:f>
              <c:strCache>
                <c:ptCount val="1"/>
                <c:pt idx="0">
                  <c:v>Correct</c:v>
                </c:pt>
              </c:strCache>
            </c:strRef>
          </c:tx>
          <c:spPr>
            <a:solidFill>
              <a:schemeClr val="accent1"/>
            </a:solidFill>
            <a:ln>
              <a:noFill/>
            </a:ln>
            <a:effectLst/>
          </c:spPr>
          <c:invertIfNegative val="0"/>
          <c:cat>
            <c:strRef>
              <c:f>Sheet2!$N$4:$N$7</c:f>
              <c:strCache>
                <c:ptCount val="4"/>
                <c:pt idx="0">
                  <c:v>A*</c:v>
                </c:pt>
                <c:pt idx="1">
                  <c:v>A</c:v>
                </c:pt>
                <c:pt idx="2">
                  <c:v>B</c:v>
                </c:pt>
                <c:pt idx="3">
                  <c:v>C</c:v>
                </c:pt>
              </c:strCache>
            </c:strRef>
          </c:cat>
          <c:val>
            <c:numRef>
              <c:f>Sheet2!$O$4:$O$7</c:f>
              <c:numCache>
                <c:formatCode>General</c:formatCode>
                <c:ptCount val="4"/>
                <c:pt idx="0">
                  <c:v>31</c:v>
                </c:pt>
                <c:pt idx="1">
                  <c:v>25</c:v>
                </c:pt>
                <c:pt idx="2">
                  <c:v>8</c:v>
                </c:pt>
                <c:pt idx="3">
                  <c:v>0</c:v>
                </c:pt>
              </c:numCache>
            </c:numRef>
          </c:val>
          <c:extLst>
            <c:ext xmlns:c16="http://schemas.microsoft.com/office/drawing/2014/chart" uri="{C3380CC4-5D6E-409C-BE32-E72D297353CC}">
              <c16:uniqueId val="{00000000-E966-410F-A73A-1BC593629770}"/>
            </c:ext>
          </c:extLst>
        </c:ser>
        <c:ser>
          <c:idx val="1"/>
          <c:order val="1"/>
          <c:tx>
            <c:strRef>
              <c:f>Sheet2!$P$3</c:f>
              <c:strCache>
                <c:ptCount val="1"/>
                <c:pt idx="0">
                  <c:v>Incorrect</c:v>
                </c:pt>
              </c:strCache>
            </c:strRef>
          </c:tx>
          <c:spPr>
            <a:solidFill>
              <a:schemeClr val="accent2"/>
            </a:solidFill>
            <a:ln>
              <a:noFill/>
            </a:ln>
            <a:effectLst/>
          </c:spPr>
          <c:invertIfNegative val="0"/>
          <c:cat>
            <c:strRef>
              <c:f>Sheet2!$N$4:$N$7</c:f>
              <c:strCache>
                <c:ptCount val="4"/>
                <c:pt idx="0">
                  <c:v>A*</c:v>
                </c:pt>
                <c:pt idx="1">
                  <c:v>A</c:v>
                </c:pt>
                <c:pt idx="2">
                  <c:v>B</c:v>
                </c:pt>
                <c:pt idx="3">
                  <c:v>C</c:v>
                </c:pt>
              </c:strCache>
            </c:strRef>
          </c:cat>
          <c:val>
            <c:numRef>
              <c:f>Sheet2!$P$4:$P$7</c:f>
              <c:numCache>
                <c:formatCode>General</c:formatCode>
                <c:ptCount val="4"/>
                <c:pt idx="0">
                  <c:v>9</c:v>
                </c:pt>
                <c:pt idx="1">
                  <c:v>29</c:v>
                </c:pt>
                <c:pt idx="2">
                  <c:v>5</c:v>
                </c:pt>
                <c:pt idx="3">
                  <c:v>6</c:v>
                </c:pt>
              </c:numCache>
            </c:numRef>
          </c:val>
          <c:extLst>
            <c:ext xmlns:c16="http://schemas.microsoft.com/office/drawing/2014/chart" uri="{C3380CC4-5D6E-409C-BE32-E72D297353CC}">
              <c16:uniqueId val="{00000001-E966-410F-A73A-1BC593629770}"/>
            </c:ext>
          </c:extLst>
        </c:ser>
        <c:ser>
          <c:idx val="2"/>
          <c:order val="2"/>
          <c:tx>
            <c:strRef>
              <c:f>Sheet2!$Q$3</c:f>
              <c:strCache>
                <c:ptCount val="1"/>
                <c:pt idx="0">
                  <c:v>Out of Context</c:v>
                </c:pt>
              </c:strCache>
            </c:strRef>
          </c:tx>
          <c:spPr>
            <a:solidFill>
              <a:schemeClr val="accent3"/>
            </a:solidFill>
            <a:ln>
              <a:noFill/>
            </a:ln>
            <a:effectLst/>
          </c:spPr>
          <c:invertIfNegative val="0"/>
          <c:cat>
            <c:strRef>
              <c:f>Sheet2!$N$4:$N$7</c:f>
              <c:strCache>
                <c:ptCount val="4"/>
                <c:pt idx="0">
                  <c:v>A*</c:v>
                </c:pt>
                <c:pt idx="1">
                  <c:v>A</c:v>
                </c:pt>
                <c:pt idx="2">
                  <c:v>B</c:v>
                </c:pt>
                <c:pt idx="3">
                  <c:v>C</c:v>
                </c:pt>
              </c:strCache>
            </c:strRef>
          </c:cat>
          <c:val>
            <c:numRef>
              <c:f>Sheet2!$Q$4:$Q$7</c:f>
              <c:numCache>
                <c:formatCode>General</c:formatCode>
                <c:ptCount val="4"/>
                <c:pt idx="0">
                  <c:v>4</c:v>
                </c:pt>
                <c:pt idx="1">
                  <c:v>9</c:v>
                </c:pt>
                <c:pt idx="2">
                  <c:v>3</c:v>
                </c:pt>
                <c:pt idx="3">
                  <c:v>2</c:v>
                </c:pt>
              </c:numCache>
            </c:numRef>
          </c:val>
          <c:extLst>
            <c:ext xmlns:c16="http://schemas.microsoft.com/office/drawing/2014/chart" uri="{C3380CC4-5D6E-409C-BE32-E72D297353CC}">
              <c16:uniqueId val="{00000002-E966-410F-A73A-1BC593629770}"/>
            </c:ext>
          </c:extLst>
        </c:ser>
        <c:dLbls>
          <c:showLegendKey val="0"/>
          <c:showVal val="0"/>
          <c:showCatName val="0"/>
          <c:showSerName val="0"/>
          <c:showPercent val="0"/>
          <c:showBubbleSize val="0"/>
        </c:dLbls>
        <c:gapWidth val="219"/>
        <c:overlap val="-27"/>
        <c:axId val="453460912"/>
        <c:axId val="453463656"/>
      </c:barChart>
      <c:catAx>
        <c:axId val="45346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463656"/>
        <c:crosses val="autoZero"/>
        <c:auto val="1"/>
        <c:lblAlgn val="ctr"/>
        <c:lblOffset val="100"/>
        <c:noMultiLvlLbl val="0"/>
      </c:catAx>
      <c:valAx>
        <c:axId val="453463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46091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585787</xdr:colOff>
      <xdr:row>13</xdr:row>
      <xdr:rowOff>61912</xdr:rowOff>
    </xdr:from>
    <xdr:to>
      <xdr:col>22</xdr:col>
      <xdr:colOff>95250</xdr:colOff>
      <xdr:row>30</xdr:row>
      <xdr:rowOff>52387</xdr:rowOff>
    </xdr:to>
    <xdr:graphicFrame macro="">
      <xdr:nvGraphicFramePr>
        <xdr:cNvPr id="6" name="Chart 5">
          <a:extLst>
            <a:ext uri="{FF2B5EF4-FFF2-40B4-BE49-F238E27FC236}">
              <a16:creationId xmlns:a16="http://schemas.microsoft.com/office/drawing/2014/main" id="{00000000-0008-0000-07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600075</xdr:colOff>
      <xdr:row>32</xdr:row>
      <xdr:rowOff>14287</xdr:rowOff>
    </xdr:from>
    <xdr:to>
      <xdr:col>22</xdr:col>
      <xdr:colOff>295275</xdr:colOff>
      <xdr:row>49</xdr:row>
      <xdr:rowOff>4762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240"/>
  <sheetViews>
    <sheetView tabSelected="1" workbookViewId="0">
      <selection activeCell="A2" sqref="A2"/>
    </sheetView>
  </sheetViews>
  <sheetFormatPr defaultColWidth="14.42578125" defaultRowHeight="15.75" customHeight="1"/>
  <cols>
    <col min="1" max="1" width="18.7109375" customWidth="1"/>
    <col min="2" max="2" width="30.85546875" customWidth="1"/>
    <col min="3" max="3" width="27.42578125" customWidth="1"/>
    <col min="4" max="4" width="7" customWidth="1"/>
    <col min="5" max="5" width="12" customWidth="1"/>
    <col min="6" max="6" width="6.140625" customWidth="1"/>
    <col min="7" max="7" width="6.28515625" customWidth="1"/>
    <col min="8" max="8" width="4.7109375" customWidth="1"/>
    <col min="9" max="10" width="6.7109375" customWidth="1"/>
    <col min="11" max="11" width="12.140625" customWidth="1"/>
    <col min="12" max="12" width="12" customWidth="1"/>
    <col min="13" max="14" width="10.5703125" customWidth="1"/>
    <col min="15" max="15" width="7.42578125" customWidth="1"/>
    <col min="16" max="16" width="6.85546875" customWidth="1"/>
    <col min="17" max="17" width="7.42578125" customWidth="1"/>
    <col min="18" max="18" width="13.140625" customWidth="1"/>
    <col min="19" max="19" width="5.28515625" customWidth="1"/>
    <col min="20" max="20" width="8.28515625" customWidth="1"/>
    <col min="21" max="21" width="10.42578125" customWidth="1"/>
    <col min="22" max="22" width="6" hidden="1" customWidth="1"/>
    <col min="23" max="23" width="11.5703125" hidden="1" customWidth="1"/>
    <col min="24" max="24" width="9.42578125" hidden="1" customWidth="1"/>
    <col min="25" max="25" width="8.42578125" hidden="1" customWidth="1"/>
    <col min="26" max="26" width="8.7109375" hidden="1" customWidth="1"/>
    <col min="28" max="28" width="10.5703125" customWidth="1"/>
    <col min="29" max="29" width="10.140625" customWidth="1"/>
    <col min="30" max="30" width="10.5703125" customWidth="1"/>
    <col min="32" max="32" width="14.7109375" customWidth="1"/>
  </cols>
  <sheetData>
    <row r="1" spans="1:33" s="9" customFormat="1" ht="188.45" customHeight="1">
      <c r="A1" s="37" t="s">
        <v>0</v>
      </c>
      <c r="B1" s="37" t="s">
        <v>1</v>
      </c>
      <c r="C1" s="1" t="s">
        <v>2</v>
      </c>
      <c r="D1" s="1" t="s">
        <v>3</v>
      </c>
      <c r="E1" s="1" t="s">
        <v>4</v>
      </c>
      <c r="F1" s="1" t="s">
        <v>5</v>
      </c>
      <c r="G1" s="1" t="s">
        <v>6</v>
      </c>
      <c r="H1" s="1" t="s">
        <v>533</v>
      </c>
      <c r="I1" s="2" t="s">
        <v>7</v>
      </c>
      <c r="J1" s="2" t="s">
        <v>707</v>
      </c>
      <c r="K1" s="3" t="s">
        <v>637</v>
      </c>
      <c r="L1" s="3" t="s">
        <v>638</v>
      </c>
      <c r="M1" s="3" t="s">
        <v>8</v>
      </c>
      <c r="N1" s="3" t="s">
        <v>706</v>
      </c>
      <c r="O1" s="3" t="s">
        <v>9</v>
      </c>
      <c r="P1" s="3" t="s">
        <v>10</v>
      </c>
      <c r="Q1" s="3" t="s">
        <v>11</v>
      </c>
      <c r="R1" s="3" t="s">
        <v>687</v>
      </c>
      <c r="S1" s="3" t="s">
        <v>12</v>
      </c>
      <c r="T1" s="3" t="s">
        <v>13</v>
      </c>
      <c r="U1" s="3" t="s">
        <v>14</v>
      </c>
      <c r="V1" s="3" t="s">
        <v>15</v>
      </c>
      <c r="W1" s="3" t="s">
        <v>16</v>
      </c>
      <c r="X1" s="3" t="s">
        <v>17</v>
      </c>
      <c r="Y1" s="3" t="s">
        <v>18</v>
      </c>
      <c r="Z1" s="3" t="s">
        <v>19</v>
      </c>
      <c r="AA1" s="3" t="s">
        <v>20</v>
      </c>
      <c r="AB1" s="3" t="s">
        <v>537</v>
      </c>
      <c r="AC1" s="3" t="s">
        <v>21</v>
      </c>
      <c r="AD1" s="3" t="s">
        <v>22</v>
      </c>
      <c r="AE1" s="3" t="s">
        <v>543</v>
      </c>
      <c r="AF1" s="9" t="s">
        <v>560</v>
      </c>
    </row>
    <row r="2" spans="1:33" ht="15">
      <c r="A2" s="8" t="s">
        <v>196</v>
      </c>
      <c r="B2" s="8" t="s">
        <v>197</v>
      </c>
      <c r="C2" s="8" t="s">
        <v>198</v>
      </c>
      <c r="D2" s="4">
        <v>2019</v>
      </c>
      <c r="E2" s="5" t="s">
        <v>199</v>
      </c>
      <c r="G2">
        <v>1</v>
      </c>
      <c r="H2">
        <v>1</v>
      </c>
      <c r="I2" t="s">
        <v>536</v>
      </c>
      <c r="J2" s="12">
        <v>2</v>
      </c>
      <c r="K2" t="s">
        <v>643</v>
      </c>
      <c r="M2" s="5">
        <v>0</v>
      </c>
      <c r="N2" s="5">
        <v>1</v>
      </c>
      <c r="O2" s="5" t="s">
        <v>566</v>
      </c>
      <c r="Q2">
        <v>1</v>
      </c>
      <c r="T2">
        <v>1</v>
      </c>
      <c r="U2">
        <v>5</v>
      </c>
      <c r="AA2">
        <v>0</v>
      </c>
      <c r="AB2">
        <v>1</v>
      </c>
    </row>
    <row r="3" spans="1:33" ht="15">
      <c r="A3" s="8" t="s">
        <v>23</v>
      </c>
      <c r="B3" s="8" t="s">
        <v>24</v>
      </c>
      <c r="C3" s="8" t="s">
        <v>25</v>
      </c>
      <c r="D3" s="4">
        <v>2021</v>
      </c>
      <c r="E3" s="5" t="s">
        <v>26</v>
      </c>
      <c r="H3">
        <v>1</v>
      </c>
      <c r="I3">
        <v>4</v>
      </c>
      <c r="K3" t="s">
        <v>645</v>
      </c>
      <c r="M3" s="5">
        <v>1501</v>
      </c>
      <c r="N3" s="5">
        <v>0</v>
      </c>
      <c r="O3" s="5" t="s">
        <v>565</v>
      </c>
      <c r="P3" s="5">
        <v>0.86</v>
      </c>
      <c r="Q3">
        <v>1</v>
      </c>
      <c r="T3">
        <v>6</v>
      </c>
      <c r="U3">
        <v>5</v>
      </c>
      <c r="W3">
        <v>1</v>
      </c>
      <c r="AA3">
        <v>0</v>
      </c>
      <c r="AB3">
        <v>1</v>
      </c>
    </row>
    <row r="4" spans="1:33" ht="15">
      <c r="A4" s="8" t="s">
        <v>227</v>
      </c>
      <c r="B4" s="8" t="s">
        <v>228</v>
      </c>
      <c r="D4" s="4">
        <v>2018</v>
      </c>
      <c r="E4" s="5" t="s">
        <v>26</v>
      </c>
      <c r="H4">
        <v>1</v>
      </c>
      <c r="I4" t="s">
        <v>536</v>
      </c>
      <c r="J4" s="12">
        <v>2</v>
      </c>
      <c r="M4" s="5">
        <v>0</v>
      </c>
      <c r="N4" s="5"/>
      <c r="O4" s="5" t="s">
        <v>566</v>
      </c>
      <c r="Q4">
        <v>0</v>
      </c>
      <c r="R4" s="5">
        <v>1</v>
      </c>
      <c r="T4">
        <v>4</v>
      </c>
      <c r="U4">
        <v>4</v>
      </c>
      <c r="AA4">
        <v>0</v>
      </c>
      <c r="AB4">
        <v>2</v>
      </c>
    </row>
    <row r="5" spans="1:33" ht="15">
      <c r="A5" s="8" t="s">
        <v>496</v>
      </c>
      <c r="B5" s="8" t="s">
        <v>497</v>
      </c>
      <c r="D5" s="4">
        <v>2013</v>
      </c>
      <c r="E5" s="5" t="s">
        <v>26</v>
      </c>
      <c r="G5">
        <v>1</v>
      </c>
      <c r="H5">
        <v>1</v>
      </c>
      <c r="I5" t="s">
        <v>535</v>
      </c>
      <c r="J5">
        <v>3</v>
      </c>
      <c r="M5" s="5">
        <v>0</v>
      </c>
      <c r="N5" s="5"/>
      <c r="O5" s="5" t="s">
        <v>566</v>
      </c>
      <c r="Q5">
        <v>1</v>
      </c>
      <c r="T5">
        <v>1</v>
      </c>
      <c r="U5">
        <v>5</v>
      </c>
      <c r="W5">
        <v>1</v>
      </c>
      <c r="Y5">
        <v>1</v>
      </c>
      <c r="AA5">
        <v>0</v>
      </c>
      <c r="AB5">
        <v>2</v>
      </c>
      <c r="AD5">
        <v>1</v>
      </c>
    </row>
    <row r="6" spans="1:33" ht="15">
      <c r="A6" s="8" t="s">
        <v>498</v>
      </c>
      <c r="B6" s="8" t="s">
        <v>499</v>
      </c>
      <c r="D6" s="4">
        <v>2013</v>
      </c>
      <c r="E6" s="5" t="s">
        <v>26</v>
      </c>
      <c r="H6">
        <v>1</v>
      </c>
      <c r="I6" t="s">
        <v>536</v>
      </c>
      <c r="J6">
        <v>2</v>
      </c>
      <c r="M6" s="5">
        <v>0</v>
      </c>
      <c r="N6" s="5"/>
      <c r="O6" s="5" t="s">
        <v>566</v>
      </c>
      <c r="Q6">
        <v>1</v>
      </c>
      <c r="T6">
        <v>1</v>
      </c>
      <c r="U6">
        <v>5</v>
      </c>
      <c r="W6">
        <v>1</v>
      </c>
      <c r="Y6">
        <v>1</v>
      </c>
      <c r="AA6">
        <v>0</v>
      </c>
      <c r="AB6">
        <v>2</v>
      </c>
    </row>
    <row r="7" spans="1:33" ht="15">
      <c r="A7" s="8" t="s">
        <v>267</v>
      </c>
      <c r="B7" s="8" t="s">
        <v>268</v>
      </c>
      <c r="C7" s="8" t="s">
        <v>269</v>
      </c>
      <c r="D7" s="4">
        <v>2018</v>
      </c>
      <c r="E7" s="5" t="s">
        <v>26</v>
      </c>
      <c r="H7">
        <v>1</v>
      </c>
      <c r="J7" s="12">
        <v>0</v>
      </c>
      <c r="M7" s="5">
        <v>0</v>
      </c>
      <c r="N7" s="5"/>
      <c r="O7" s="5" t="s">
        <v>566</v>
      </c>
      <c r="P7" s="5">
        <v>2.411</v>
      </c>
      <c r="Q7">
        <v>3</v>
      </c>
      <c r="T7">
        <v>6</v>
      </c>
      <c r="U7">
        <v>5</v>
      </c>
      <c r="AA7">
        <v>0</v>
      </c>
      <c r="AB7">
        <v>1</v>
      </c>
    </row>
    <row r="8" spans="1:33" ht="12.75">
      <c r="A8" s="42" t="s">
        <v>571</v>
      </c>
      <c r="B8" s="42" t="s">
        <v>570</v>
      </c>
      <c r="C8" s="42" t="s">
        <v>572</v>
      </c>
      <c r="D8" s="42">
        <v>2017</v>
      </c>
      <c r="E8" s="42" t="s">
        <v>601</v>
      </c>
      <c r="F8" s="43"/>
      <c r="G8" s="43"/>
      <c r="H8" s="42">
        <v>1</v>
      </c>
      <c r="I8" s="42">
        <v>4</v>
      </c>
      <c r="J8" s="42">
        <v>1</v>
      </c>
      <c r="K8" s="43" t="s">
        <v>646</v>
      </c>
      <c r="L8" s="42"/>
      <c r="M8" s="42">
        <v>1505</v>
      </c>
      <c r="N8" s="42">
        <v>0</v>
      </c>
      <c r="O8" s="42" t="s">
        <v>565</v>
      </c>
      <c r="P8" s="42">
        <v>2.4079999999999999</v>
      </c>
      <c r="Q8" s="42">
        <v>0</v>
      </c>
      <c r="R8" s="42"/>
      <c r="S8" s="42">
        <v>0</v>
      </c>
      <c r="T8" s="42" t="s">
        <v>536</v>
      </c>
      <c r="U8" s="43"/>
      <c r="V8" s="43"/>
      <c r="W8" s="42">
        <v>1</v>
      </c>
      <c r="X8" s="42">
        <v>1</v>
      </c>
      <c r="Y8" s="42">
        <v>1</v>
      </c>
      <c r="Z8" s="43"/>
      <c r="AA8" s="42">
        <v>0</v>
      </c>
      <c r="AB8" s="42">
        <v>1</v>
      </c>
      <c r="AC8" s="43"/>
      <c r="AD8" s="43"/>
      <c r="AE8" s="43"/>
    </row>
    <row r="9" spans="1:33" ht="15">
      <c r="A9" s="8" t="s">
        <v>242</v>
      </c>
      <c r="B9" s="8" t="s">
        <v>243</v>
      </c>
      <c r="C9" s="8" t="s">
        <v>244</v>
      </c>
      <c r="D9" s="4">
        <v>2018</v>
      </c>
      <c r="E9" s="5" t="s">
        <v>26</v>
      </c>
      <c r="H9">
        <v>1</v>
      </c>
      <c r="I9">
        <v>4</v>
      </c>
      <c r="J9" s="12">
        <v>1</v>
      </c>
      <c r="K9" t="s">
        <v>676</v>
      </c>
      <c r="M9" s="5">
        <v>0</v>
      </c>
      <c r="N9" s="5">
        <v>1</v>
      </c>
      <c r="O9" s="5" t="s">
        <v>566</v>
      </c>
      <c r="Q9">
        <v>0</v>
      </c>
      <c r="R9" s="12">
        <v>2</v>
      </c>
      <c r="T9">
        <v>1</v>
      </c>
      <c r="U9">
        <v>5</v>
      </c>
      <c r="Y9">
        <v>1</v>
      </c>
      <c r="AA9">
        <v>0</v>
      </c>
      <c r="AB9">
        <v>1</v>
      </c>
      <c r="AD9">
        <v>1</v>
      </c>
    </row>
    <row r="10" spans="1:33" ht="15">
      <c r="A10" s="8" t="s">
        <v>502</v>
      </c>
      <c r="B10" s="8" t="s">
        <v>503</v>
      </c>
      <c r="D10" s="4">
        <v>2013</v>
      </c>
      <c r="E10" s="5" t="s">
        <v>26</v>
      </c>
      <c r="H10">
        <v>1</v>
      </c>
      <c r="I10" t="s">
        <v>536</v>
      </c>
      <c r="J10">
        <v>2</v>
      </c>
      <c r="M10" s="5">
        <v>0</v>
      </c>
      <c r="N10" s="5"/>
      <c r="O10" s="5" t="s">
        <v>566</v>
      </c>
      <c r="Q10">
        <v>1</v>
      </c>
      <c r="T10" t="s">
        <v>536</v>
      </c>
      <c r="U10">
        <v>5</v>
      </c>
      <c r="W10">
        <v>1</v>
      </c>
      <c r="X10">
        <v>1</v>
      </c>
      <c r="Y10">
        <v>1</v>
      </c>
      <c r="AA10">
        <v>0</v>
      </c>
      <c r="AB10">
        <v>2</v>
      </c>
    </row>
    <row r="11" spans="1:33" ht="15">
      <c r="A11" s="8" t="s">
        <v>490</v>
      </c>
      <c r="B11" s="8" t="s">
        <v>491</v>
      </c>
      <c r="C11" s="8" t="s">
        <v>251</v>
      </c>
      <c r="D11" s="4">
        <v>2014</v>
      </c>
      <c r="E11" s="5" t="s">
        <v>26</v>
      </c>
      <c r="H11">
        <v>1</v>
      </c>
      <c r="I11">
        <v>1</v>
      </c>
      <c r="J11">
        <v>1</v>
      </c>
      <c r="K11" t="s">
        <v>639</v>
      </c>
      <c r="M11" s="5">
        <v>806</v>
      </c>
      <c r="N11" s="5">
        <v>1</v>
      </c>
      <c r="O11" s="5" t="s">
        <v>565</v>
      </c>
      <c r="P11" s="5">
        <v>1.5860000000000001</v>
      </c>
      <c r="Q11">
        <v>0</v>
      </c>
      <c r="R11" s="5">
        <v>9</v>
      </c>
      <c r="T11">
        <v>1</v>
      </c>
      <c r="U11">
        <v>5</v>
      </c>
      <c r="W11">
        <v>1</v>
      </c>
      <c r="AA11">
        <v>0</v>
      </c>
      <c r="AB11">
        <v>1</v>
      </c>
      <c r="AG11" s="12" t="s">
        <v>695</v>
      </c>
    </row>
    <row r="12" spans="1:33" ht="12.75">
      <c r="A12" s="5" t="s">
        <v>574</v>
      </c>
      <c r="B12" s="5" t="s">
        <v>573</v>
      </c>
      <c r="C12" s="5" t="s">
        <v>575</v>
      </c>
      <c r="D12" s="5">
        <v>2019</v>
      </c>
      <c r="E12" s="5" t="s">
        <v>601</v>
      </c>
      <c r="H12" s="5">
        <v>1</v>
      </c>
      <c r="I12" s="5" t="s">
        <v>536</v>
      </c>
      <c r="J12" s="5"/>
      <c r="K12" t="s">
        <v>651</v>
      </c>
      <c r="L12" s="5"/>
      <c r="M12" s="5">
        <v>0</v>
      </c>
      <c r="N12" s="5">
        <v>0</v>
      </c>
      <c r="O12" s="5" t="s">
        <v>566</v>
      </c>
      <c r="P12" s="5">
        <v>2.5760000000000001</v>
      </c>
      <c r="Q12" s="5">
        <v>1</v>
      </c>
      <c r="R12" s="5"/>
      <c r="T12" s="5" t="s">
        <v>536</v>
      </c>
      <c r="Z12" s="5">
        <v>1</v>
      </c>
      <c r="AA12" s="5">
        <v>0</v>
      </c>
      <c r="AB12" s="5">
        <v>1</v>
      </c>
      <c r="AF12">
        <v>1</v>
      </c>
    </row>
    <row r="13" spans="1:33" ht="15">
      <c r="A13" s="8" t="s">
        <v>234</v>
      </c>
      <c r="B13" s="8" t="s">
        <v>235</v>
      </c>
      <c r="C13" s="8" t="s">
        <v>236</v>
      </c>
      <c r="D13" s="4">
        <v>2018</v>
      </c>
      <c r="E13" s="5" t="s">
        <v>26</v>
      </c>
      <c r="H13">
        <v>1</v>
      </c>
      <c r="I13" t="s">
        <v>535</v>
      </c>
      <c r="J13" s="12">
        <v>3</v>
      </c>
      <c r="K13" t="s">
        <v>661</v>
      </c>
      <c r="L13" t="s">
        <v>662</v>
      </c>
      <c r="M13" s="5">
        <v>806</v>
      </c>
      <c r="N13" s="5">
        <v>1</v>
      </c>
      <c r="O13" s="5" t="s">
        <v>569</v>
      </c>
      <c r="P13" s="5">
        <v>1.2629999999999999</v>
      </c>
      <c r="Q13">
        <v>1</v>
      </c>
      <c r="T13" t="s">
        <v>539</v>
      </c>
      <c r="U13">
        <v>5</v>
      </c>
      <c r="W13">
        <v>1</v>
      </c>
      <c r="AA13">
        <v>0</v>
      </c>
      <c r="AB13">
        <v>1</v>
      </c>
    </row>
    <row r="14" spans="1:33" ht="15">
      <c r="A14" s="8" t="s">
        <v>75</v>
      </c>
      <c r="B14" s="8" t="s">
        <v>76</v>
      </c>
      <c r="C14" s="8" t="s">
        <v>72</v>
      </c>
      <c r="D14" s="4">
        <v>2020</v>
      </c>
      <c r="E14" s="5" t="s">
        <v>26</v>
      </c>
      <c r="K14" t="s">
        <v>639</v>
      </c>
      <c r="M14" s="5">
        <v>806</v>
      </c>
      <c r="N14" s="5">
        <v>1</v>
      </c>
      <c r="O14" s="5" t="s">
        <v>567</v>
      </c>
      <c r="P14" s="5">
        <v>0.52</v>
      </c>
      <c r="Q14">
        <v>1</v>
      </c>
      <c r="T14" t="s">
        <v>534</v>
      </c>
      <c r="U14">
        <v>5</v>
      </c>
      <c r="AB14">
        <v>1</v>
      </c>
    </row>
    <row r="15" spans="1:33" ht="15">
      <c r="A15" s="8" t="s">
        <v>374</v>
      </c>
      <c r="B15" s="8" t="s">
        <v>375</v>
      </c>
      <c r="C15" s="8" t="s">
        <v>198</v>
      </c>
      <c r="D15" s="4">
        <v>2016</v>
      </c>
      <c r="E15" s="5" t="s">
        <v>26</v>
      </c>
      <c r="H15">
        <v>1</v>
      </c>
      <c r="I15" t="s">
        <v>536</v>
      </c>
      <c r="J15">
        <v>2</v>
      </c>
      <c r="K15" t="s">
        <v>643</v>
      </c>
      <c r="M15" s="5">
        <v>0</v>
      </c>
      <c r="N15" s="5">
        <v>1</v>
      </c>
      <c r="O15" s="5" t="s">
        <v>566</v>
      </c>
      <c r="Q15">
        <v>1</v>
      </c>
      <c r="T15">
        <v>4</v>
      </c>
      <c r="U15">
        <v>5</v>
      </c>
      <c r="AA15">
        <v>0</v>
      </c>
      <c r="AB15">
        <v>1</v>
      </c>
    </row>
    <row r="16" spans="1:33" ht="15">
      <c r="A16" s="8" t="s">
        <v>516</v>
      </c>
      <c r="B16" s="8" t="s">
        <v>517</v>
      </c>
      <c r="C16" s="8" t="s">
        <v>562</v>
      </c>
      <c r="D16" s="4">
        <v>2013</v>
      </c>
      <c r="E16" s="5" t="s">
        <v>26</v>
      </c>
      <c r="I16">
        <v>1</v>
      </c>
      <c r="J16">
        <v>1</v>
      </c>
      <c r="M16" s="5">
        <v>0</v>
      </c>
      <c r="N16" s="5"/>
      <c r="O16" s="5" t="s">
        <v>566</v>
      </c>
      <c r="Q16">
        <v>1</v>
      </c>
      <c r="T16">
        <v>0</v>
      </c>
      <c r="U16">
        <v>0</v>
      </c>
      <c r="W16">
        <v>1</v>
      </c>
      <c r="AB16">
        <v>4</v>
      </c>
    </row>
    <row r="17" spans="1:31" ht="15">
      <c r="A17" s="8" t="s">
        <v>237</v>
      </c>
      <c r="B17" s="8" t="s">
        <v>238</v>
      </c>
      <c r="C17" s="8" t="s">
        <v>239</v>
      </c>
      <c r="D17" s="4">
        <v>2018</v>
      </c>
      <c r="E17" s="5" t="s">
        <v>26</v>
      </c>
      <c r="H17">
        <v>1</v>
      </c>
      <c r="I17">
        <v>1</v>
      </c>
      <c r="J17" s="12">
        <v>1</v>
      </c>
      <c r="M17" s="5">
        <v>0</v>
      </c>
      <c r="N17" s="5"/>
      <c r="O17" s="5" t="s">
        <v>566</v>
      </c>
      <c r="Q17">
        <v>0</v>
      </c>
      <c r="R17" s="5">
        <v>1</v>
      </c>
      <c r="T17" t="s">
        <v>536</v>
      </c>
      <c r="U17">
        <v>4</v>
      </c>
      <c r="AA17">
        <v>0</v>
      </c>
      <c r="AB17">
        <v>4</v>
      </c>
    </row>
    <row r="18" spans="1:31" ht="15">
      <c r="A18" s="8" t="s">
        <v>346</v>
      </c>
      <c r="B18" s="8" t="s">
        <v>347</v>
      </c>
      <c r="C18" s="8" t="s">
        <v>202</v>
      </c>
      <c r="D18" s="4">
        <v>2017</v>
      </c>
      <c r="E18" s="5" t="s">
        <v>26</v>
      </c>
      <c r="G18">
        <v>1</v>
      </c>
      <c r="H18">
        <v>1</v>
      </c>
      <c r="I18" t="s">
        <v>536</v>
      </c>
      <c r="J18" s="12">
        <v>2</v>
      </c>
      <c r="K18" t="s">
        <v>650</v>
      </c>
      <c r="L18" t="s">
        <v>649</v>
      </c>
      <c r="M18" s="5">
        <v>806</v>
      </c>
      <c r="N18" s="5">
        <v>1</v>
      </c>
      <c r="O18" s="5" t="s">
        <v>565</v>
      </c>
      <c r="P18" s="5">
        <v>3.536</v>
      </c>
      <c r="Q18">
        <v>1</v>
      </c>
      <c r="T18">
        <v>2</v>
      </c>
      <c r="U18">
        <v>5</v>
      </c>
      <c r="Y18">
        <v>1</v>
      </c>
      <c r="AA18">
        <v>0</v>
      </c>
      <c r="AB18">
        <v>1</v>
      </c>
    </row>
    <row r="19" spans="1:31" ht="15">
      <c r="A19" s="8" t="s">
        <v>193</v>
      </c>
      <c r="B19" s="8" t="s">
        <v>194</v>
      </c>
      <c r="C19" s="8" t="s">
        <v>195</v>
      </c>
      <c r="D19" s="4">
        <v>2019</v>
      </c>
      <c r="E19" s="5" t="s">
        <v>26</v>
      </c>
      <c r="H19">
        <v>1</v>
      </c>
      <c r="I19" t="s">
        <v>536</v>
      </c>
      <c r="K19" t="s">
        <v>663</v>
      </c>
      <c r="L19" t="s">
        <v>639</v>
      </c>
      <c r="M19" s="5">
        <v>1504</v>
      </c>
      <c r="N19" s="5">
        <v>0</v>
      </c>
      <c r="O19" s="5" t="s">
        <v>565</v>
      </c>
      <c r="P19" s="5">
        <v>5.6669999999999998</v>
      </c>
      <c r="Q19">
        <v>1</v>
      </c>
      <c r="T19" t="s">
        <v>549</v>
      </c>
      <c r="U19">
        <v>5</v>
      </c>
      <c r="Y19">
        <v>1</v>
      </c>
      <c r="AA19">
        <v>0</v>
      </c>
      <c r="AB19">
        <v>1</v>
      </c>
    </row>
    <row r="20" spans="1:31" ht="15">
      <c r="A20" s="8" t="s">
        <v>324</v>
      </c>
      <c r="B20" s="8" t="s">
        <v>325</v>
      </c>
      <c r="C20" s="8" t="s">
        <v>326</v>
      </c>
      <c r="D20" s="4">
        <v>2017</v>
      </c>
      <c r="E20" s="5" t="s">
        <v>26</v>
      </c>
      <c r="H20">
        <v>1</v>
      </c>
      <c r="I20">
        <v>1</v>
      </c>
      <c r="J20" s="12">
        <v>1</v>
      </c>
      <c r="K20" t="s">
        <v>663</v>
      </c>
      <c r="L20" t="s">
        <v>639</v>
      </c>
      <c r="M20" s="5">
        <v>1504</v>
      </c>
      <c r="N20" s="5">
        <v>0</v>
      </c>
      <c r="O20" s="5" t="s">
        <v>567</v>
      </c>
      <c r="P20" s="5">
        <v>3.4449999999999998</v>
      </c>
      <c r="Q20">
        <v>1</v>
      </c>
      <c r="T20">
        <v>1</v>
      </c>
      <c r="U20">
        <v>5</v>
      </c>
      <c r="Y20">
        <v>1</v>
      </c>
      <c r="AA20">
        <v>0</v>
      </c>
      <c r="AB20">
        <v>1</v>
      </c>
    </row>
    <row r="21" spans="1:31" ht="15">
      <c r="A21" s="8" t="s">
        <v>191</v>
      </c>
      <c r="B21" s="8" t="s">
        <v>192</v>
      </c>
      <c r="C21" s="8" t="s">
        <v>58</v>
      </c>
      <c r="D21" s="4">
        <v>2019</v>
      </c>
      <c r="E21" s="5" t="s">
        <v>26</v>
      </c>
      <c r="H21">
        <v>1</v>
      </c>
      <c r="I21" t="s">
        <v>536</v>
      </c>
      <c r="K21" t="s">
        <v>657</v>
      </c>
      <c r="M21" s="5">
        <v>806</v>
      </c>
      <c r="N21" s="5">
        <v>1</v>
      </c>
      <c r="O21" s="5" t="s">
        <v>565</v>
      </c>
      <c r="P21" s="5">
        <v>3.3290000000000002</v>
      </c>
      <c r="Q21">
        <v>0</v>
      </c>
      <c r="R21" s="5">
        <v>1</v>
      </c>
      <c r="T21">
        <v>4</v>
      </c>
      <c r="U21">
        <v>4</v>
      </c>
      <c r="AA21">
        <v>0</v>
      </c>
      <c r="AB21">
        <v>1</v>
      </c>
    </row>
    <row r="22" spans="1:31" ht="15">
      <c r="A22" s="8" t="s">
        <v>41</v>
      </c>
      <c r="B22" s="8" t="s">
        <v>42</v>
      </c>
      <c r="C22" s="8" t="s">
        <v>43</v>
      </c>
      <c r="D22" s="4">
        <v>2021</v>
      </c>
      <c r="E22" s="5" t="s">
        <v>26</v>
      </c>
      <c r="H22">
        <v>1</v>
      </c>
      <c r="I22">
        <v>4</v>
      </c>
      <c r="K22" t="s">
        <v>646</v>
      </c>
      <c r="M22" s="5">
        <v>1505</v>
      </c>
      <c r="N22" s="5">
        <v>0</v>
      </c>
      <c r="O22" s="5" t="s">
        <v>565</v>
      </c>
      <c r="P22" s="5">
        <v>7.1349999999999998</v>
      </c>
      <c r="Q22">
        <v>0</v>
      </c>
      <c r="R22" s="12" t="s">
        <v>698</v>
      </c>
      <c r="T22" t="s">
        <v>534</v>
      </c>
      <c r="U22">
        <v>5</v>
      </c>
      <c r="AA22">
        <v>0</v>
      </c>
      <c r="AB22">
        <v>1</v>
      </c>
      <c r="AD22">
        <v>1</v>
      </c>
    </row>
    <row r="23" spans="1:31" ht="15">
      <c r="A23" s="8" t="s">
        <v>319</v>
      </c>
      <c r="B23" s="8" t="s">
        <v>320</v>
      </c>
      <c r="C23" s="8" t="s">
        <v>247</v>
      </c>
      <c r="D23" s="4">
        <v>2017</v>
      </c>
      <c r="E23" s="5" t="s">
        <v>26</v>
      </c>
      <c r="H23">
        <v>1</v>
      </c>
      <c r="I23" t="s">
        <v>536</v>
      </c>
      <c r="J23" s="12">
        <v>2</v>
      </c>
      <c r="K23" t="s">
        <v>646</v>
      </c>
      <c r="M23" s="5">
        <v>1505</v>
      </c>
      <c r="N23" s="5">
        <v>0</v>
      </c>
      <c r="O23" s="5" t="s">
        <v>567</v>
      </c>
      <c r="P23" s="5">
        <v>3.6779999999999999</v>
      </c>
      <c r="Q23">
        <v>1</v>
      </c>
      <c r="T23">
        <v>2</v>
      </c>
      <c r="U23">
        <v>5</v>
      </c>
      <c r="Y23">
        <v>1</v>
      </c>
      <c r="AA23">
        <v>0</v>
      </c>
      <c r="AB23">
        <v>1</v>
      </c>
    </row>
    <row r="24" spans="1:31" ht="12.75">
      <c r="A24" s="5" t="s">
        <v>525</v>
      </c>
      <c r="B24" s="5" t="s">
        <v>526</v>
      </c>
      <c r="C24" s="5" t="s">
        <v>210</v>
      </c>
      <c r="D24" s="5">
        <v>2021</v>
      </c>
      <c r="E24" s="5" t="s">
        <v>26</v>
      </c>
      <c r="H24">
        <v>1</v>
      </c>
      <c r="I24" t="s">
        <v>535</v>
      </c>
      <c r="K24" t="s">
        <v>658</v>
      </c>
      <c r="L24" t="s">
        <v>667</v>
      </c>
      <c r="M24" s="5">
        <v>806</v>
      </c>
      <c r="N24" s="5">
        <v>1</v>
      </c>
      <c r="O24" s="5" t="s">
        <v>567</v>
      </c>
      <c r="P24" s="5">
        <v>14.098000000000001</v>
      </c>
      <c r="Q24">
        <v>3</v>
      </c>
      <c r="T24" t="s">
        <v>534</v>
      </c>
      <c r="U24">
        <v>5</v>
      </c>
      <c r="X24">
        <v>1</v>
      </c>
      <c r="Y24">
        <v>1</v>
      </c>
      <c r="AA24">
        <v>0</v>
      </c>
      <c r="AB24">
        <v>1</v>
      </c>
      <c r="AD24">
        <v>1</v>
      </c>
    </row>
    <row r="25" spans="1:31" ht="15">
      <c r="A25" s="8" t="s">
        <v>109</v>
      </c>
      <c r="B25" s="8" t="s">
        <v>110</v>
      </c>
      <c r="C25" s="8" t="s">
        <v>43</v>
      </c>
      <c r="D25" s="4">
        <v>2020</v>
      </c>
      <c r="E25" s="5" t="s">
        <v>26</v>
      </c>
      <c r="H25">
        <v>1</v>
      </c>
      <c r="I25">
        <v>1</v>
      </c>
      <c r="K25" t="s">
        <v>646</v>
      </c>
      <c r="M25" s="5">
        <v>1505</v>
      </c>
      <c r="N25" s="5">
        <v>0</v>
      </c>
      <c r="O25" s="5" t="s">
        <v>565</v>
      </c>
      <c r="P25" s="5">
        <v>7.1349999999999998</v>
      </c>
      <c r="Q25">
        <v>0</v>
      </c>
      <c r="R25" s="5" t="s">
        <v>534</v>
      </c>
      <c r="T25">
        <v>4</v>
      </c>
      <c r="U25">
        <v>4</v>
      </c>
      <c r="AA25">
        <v>0</v>
      </c>
      <c r="AB25">
        <v>1</v>
      </c>
      <c r="AE25">
        <v>1</v>
      </c>
    </row>
    <row r="26" spans="1:31" ht="15">
      <c r="A26" s="8" t="s">
        <v>79</v>
      </c>
      <c r="B26" s="8" t="s">
        <v>80</v>
      </c>
      <c r="C26" s="8" t="s">
        <v>58</v>
      </c>
      <c r="D26" s="4">
        <v>2020</v>
      </c>
      <c r="E26" s="5" t="s">
        <v>26</v>
      </c>
      <c r="H26">
        <v>1</v>
      </c>
      <c r="I26" t="s">
        <v>536</v>
      </c>
      <c r="K26" t="s">
        <v>657</v>
      </c>
      <c r="M26" s="5">
        <v>806</v>
      </c>
      <c r="N26" s="5">
        <v>1</v>
      </c>
      <c r="O26" s="5" t="s">
        <v>565</v>
      </c>
      <c r="P26" s="5">
        <v>4.2240000000000002</v>
      </c>
      <c r="Q26">
        <v>0</v>
      </c>
      <c r="R26" s="12" t="s">
        <v>688</v>
      </c>
      <c r="T26" t="s">
        <v>534</v>
      </c>
      <c r="U26">
        <v>5</v>
      </c>
      <c r="AA26">
        <v>0</v>
      </c>
      <c r="AB26">
        <v>1</v>
      </c>
      <c r="AD26">
        <v>1</v>
      </c>
    </row>
    <row r="27" spans="1:31" ht="15">
      <c r="A27" s="8" t="s">
        <v>301</v>
      </c>
      <c r="B27" s="8" t="s">
        <v>302</v>
      </c>
      <c r="C27" s="8" t="s">
        <v>303</v>
      </c>
      <c r="D27" s="4">
        <v>2017</v>
      </c>
      <c r="E27" s="5" t="s">
        <v>26</v>
      </c>
      <c r="H27">
        <v>1</v>
      </c>
      <c r="I27">
        <v>4</v>
      </c>
      <c r="J27" s="12">
        <v>1</v>
      </c>
      <c r="M27" s="5">
        <v>0</v>
      </c>
      <c r="N27" s="5"/>
      <c r="O27" s="5" t="s">
        <v>566</v>
      </c>
      <c r="Q27">
        <v>3</v>
      </c>
      <c r="T27">
        <v>6</v>
      </c>
      <c r="U27">
        <v>5</v>
      </c>
      <c r="AA27">
        <v>0</v>
      </c>
      <c r="AB27">
        <v>4</v>
      </c>
    </row>
    <row r="28" spans="1:31" ht="15">
      <c r="A28" s="8" t="s">
        <v>213</v>
      </c>
      <c r="B28" s="8" t="s">
        <v>214</v>
      </c>
      <c r="C28" s="8" t="s">
        <v>215</v>
      </c>
      <c r="D28" s="4">
        <v>2019</v>
      </c>
      <c r="E28" s="5" t="s">
        <v>26</v>
      </c>
      <c r="H28">
        <v>1</v>
      </c>
      <c r="I28" t="s">
        <v>536</v>
      </c>
      <c r="K28" t="s">
        <v>648</v>
      </c>
      <c r="M28" s="5">
        <v>806</v>
      </c>
      <c r="N28" s="5">
        <v>1</v>
      </c>
      <c r="O28" s="5" t="s">
        <v>567</v>
      </c>
      <c r="P28" s="5">
        <v>5.3609999999999998</v>
      </c>
      <c r="Q28">
        <v>1</v>
      </c>
      <c r="T28">
        <v>0</v>
      </c>
      <c r="U28">
        <v>0</v>
      </c>
      <c r="AB28">
        <v>1</v>
      </c>
    </row>
    <row r="29" spans="1:31" ht="15">
      <c r="A29" s="8" t="s">
        <v>500</v>
      </c>
      <c r="B29" s="8" t="s">
        <v>501</v>
      </c>
      <c r="D29" s="4">
        <v>2013</v>
      </c>
      <c r="E29" s="5" t="s">
        <v>26</v>
      </c>
      <c r="H29">
        <v>1</v>
      </c>
      <c r="I29">
        <v>4</v>
      </c>
      <c r="J29">
        <v>1</v>
      </c>
      <c r="M29" s="5">
        <v>0</v>
      </c>
      <c r="N29" s="5"/>
      <c r="O29" s="5" t="s">
        <v>566</v>
      </c>
      <c r="Q29">
        <v>0</v>
      </c>
      <c r="R29">
        <v>1</v>
      </c>
      <c r="T29" t="s">
        <v>536</v>
      </c>
      <c r="U29">
        <v>4</v>
      </c>
      <c r="AA29">
        <v>0</v>
      </c>
      <c r="AB29">
        <v>2</v>
      </c>
    </row>
    <row r="30" spans="1:31" ht="15">
      <c r="A30" s="8" t="s">
        <v>64</v>
      </c>
      <c r="B30" s="8" t="s">
        <v>65</v>
      </c>
      <c r="C30" s="8" t="s">
        <v>66</v>
      </c>
      <c r="D30" s="4">
        <v>2020</v>
      </c>
      <c r="E30" s="6" t="s">
        <v>26</v>
      </c>
      <c r="H30">
        <v>1</v>
      </c>
      <c r="I30" t="s">
        <v>541</v>
      </c>
      <c r="K30" t="s">
        <v>639</v>
      </c>
      <c r="M30" s="5">
        <v>1503</v>
      </c>
      <c r="N30" s="5">
        <v>0</v>
      </c>
      <c r="O30" s="5" t="s">
        <v>568</v>
      </c>
      <c r="P30" s="5">
        <v>2.5339999999999998</v>
      </c>
      <c r="Q30">
        <v>0</v>
      </c>
      <c r="R30" s="5">
        <v>2</v>
      </c>
      <c r="T30" t="s">
        <v>542</v>
      </c>
      <c r="U30">
        <v>5</v>
      </c>
      <c r="X30">
        <v>1</v>
      </c>
      <c r="Y30">
        <v>1</v>
      </c>
      <c r="AA30">
        <v>0</v>
      </c>
      <c r="AB30">
        <v>1</v>
      </c>
      <c r="AD30">
        <v>1</v>
      </c>
    </row>
    <row r="31" spans="1:31" ht="15">
      <c r="A31" s="8" t="s">
        <v>443</v>
      </c>
      <c r="B31" s="8" t="s">
        <v>446</v>
      </c>
      <c r="C31" s="8" t="s">
        <v>447</v>
      </c>
      <c r="D31" s="4">
        <v>2015</v>
      </c>
      <c r="E31" s="5" t="s">
        <v>26</v>
      </c>
      <c r="H31">
        <v>1</v>
      </c>
      <c r="J31">
        <v>0</v>
      </c>
      <c r="K31" t="s">
        <v>653</v>
      </c>
      <c r="M31" s="5">
        <v>104</v>
      </c>
      <c r="N31" s="5">
        <v>1</v>
      </c>
      <c r="O31" s="5" t="s">
        <v>565</v>
      </c>
      <c r="P31" s="5">
        <v>1.179</v>
      </c>
      <c r="Q31">
        <v>1</v>
      </c>
      <c r="T31">
        <v>0</v>
      </c>
      <c r="U31">
        <v>0</v>
      </c>
      <c r="W31">
        <v>1</v>
      </c>
      <c r="AB31">
        <v>1</v>
      </c>
    </row>
    <row r="32" spans="1:31" ht="15">
      <c r="A32" s="8" t="s">
        <v>443</v>
      </c>
      <c r="B32" s="8" t="s">
        <v>444</v>
      </c>
      <c r="C32" s="8" t="s">
        <v>445</v>
      </c>
      <c r="D32" s="4">
        <v>2015</v>
      </c>
      <c r="E32" s="5" t="s">
        <v>26</v>
      </c>
      <c r="H32">
        <v>1</v>
      </c>
      <c r="J32">
        <v>0</v>
      </c>
      <c r="K32" t="s">
        <v>648</v>
      </c>
      <c r="M32" s="5">
        <v>806</v>
      </c>
      <c r="N32" s="5">
        <v>1</v>
      </c>
      <c r="O32" s="5" t="s">
        <v>567</v>
      </c>
      <c r="P32" s="5">
        <v>5.3840000000000003</v>
      </c>
      <c r="Q32">
        <v>1</v>
      </c>
      <c r="T32">
        <v>0</v>
      </c>
      <c r="U32">
        <v>0</v>
      </c>
      <c r="W32">
        <v>1</v>
      </c>
      <c r="AB32">
        <v>1</v>
      </c>
    </row>
    <row r="33" spans="1:33" ht="15">
      <c r="A33" s="8" t="s">
        <v>437</v>
      </c>
      <c r="B33" s="8" t="s">
        <v>438</v>
      </c>
      <c r="C33" s="8" t="s">
        <v>179</v>
      </c>
      <c r="D33" s="4">
        <v>2015</v>
      </c>
      <c r="E33" s="5" t="s">
        <v>26</v>
      </c>
      <c r="G33">
        <v>1</v>
      </c>
      <c r="H33">
        <v>1</v>
      </c>
      <c r="I33" t="s">
        <v>536</v>
      </c>
      <c r="J33">
        <v>2</v>
      </c>
      <c r="K33" t="s">
        <v>652</v>
      </c>
      <c r="M33" s="5">
        <v>806</v>
      </c>
      <c r="N33" s="5">
        <v>1</v>
      </c>
      <c r="O33" s="5" t="s">
        <v>567</v>
      </c>
      <c r="P33" s="5">
        <v>1.79</v>
      </c>
      <c r="Q33">
        <v>1</v>
      </c>
      <c r="T33">
        <v>6</v>
      </c>
      <c r="U33">
        <v>5</v>
      </c>
      <c r="W33">
        <v>1</v>
      </c>
      <c r="Y33">
        <v>1</v>
      </c>
      <c r="AA33">
        <v>0</v>
      </c>
      <c r="AB33">
        <v>1</v>
      </c>
    </row>
    <row r="34" spans="1:33" ht="15">
      <c r="A34" s="8" t="s">
        <v>98</v>
      </c>
      <c r="B34" s="8" t="s">
        <v>99</v>
      </c>
      <c r="C34" s="8" t="s">
        <v>100</v>
      </c>
      <c r="D34" s="4">
        <v>2020</v>
      </c>
      <c r="E34" s="5" t="s">
        <v>26</v>
      </c>
      <c r="H34">
        <v>1</v>
      </c>
      <c r="I34" t="s">
        <v>536</v>
      </c>
      <c r="K34" t="s">
        <v>657</v>
      </c>
      <c r="L34" t="s">
        <v>652</v>
      </c>
      <c r="M34" s="5">
        <v>806</v>
      </c>
      <c r="N34" s="5">
        <v>1</v>
      </c>
      <c r="O34" s="5" t="s">
        <v>567</v>
      </c>
      <c r="P34" s="5">
        <v>7.8380000000000001</v>
      </c>
      <c r="Q34">
        <v>0</v>
      </c>
      <c r="R34" s="12" t="s">
        <v>540</v>
      </c>
      <c r="T34" t="s">
        <v>536</v>
      </c>
      <c r="U34">
        <v>4</v>
      </c>
      <c r="Y34">
        <v>1</v>
      </c>
      <c r="AA34">
        <v>0</v>
      </c>
      <c r="AB34">
        <v>1</v>
      </c>
    </row>
    <row r="35" spans="1:33" ht="15">
      <c r="A35" s="8" t="s">
        <v>216</v>
      </c>
      <c r="B35" s="8" t="s">
        <v>217</v>
      </c>
      <c r="D35" s="4">
        <v>2018</v>
      </c>
      <c r="E35" s="5" t="s">
        <v>26</v>
      </c>
      <c r="H35">
        <v>1</v>
      </c>
      <c r="I35" t="s">
        <v>536</v>
      </c>
      <c r="J35" s="12">
        <v>2</v>
      </c>
      <c r="M35" s="5">
        <v>0</v>
      </c>
      <c r="N35" s="5"/>
      <c r="O35" s="5" t="s">
        <v>566</v>
      </c>
      <c r="Q35">
        <v>1</v>
      </c>
      <c r="T35" t="s">
        <v>536</v>
      </c>
      <c r="U35">
        <v>5</v>
      </c>
      <c r="AA35">
        <v>0</v>
      </c>
      <c r="AB35">
        <v>2</v>
      </c>
    </row>
    <row r="36" spans="1:33" ht="15">
      <c r="A36" s="8" t="s">
        <v>221</v>
      </c>
      <c r="B36" s="8" t="s">
        <v>222</v>
      </c>
      <c r="C36" s="8" t="s">
        <v>223</v>
      </c>
      <c r="D36" s="4">
        <v>2018</v>
      </c>
      <c r="E36" s="5" t="s">
        <v>26</v>
      </c>
      <c r="H36">
        <v>1</v>
      </c>
      <c r="J36" s="12">
        <v>0</v>
      </c>
      <c r="M36" s="5">
        <v>0</v>
      </c>
      <c r="N36" s="5"/>
      <c r="O36" s="5" t="s">
        <v>566</v>
      </c>
      <c r="Q36">
        <v>0</v>
      </c>
      <c r="R36" s="5">
        <v>2</v>
      </c>
      <c r="T36">
        <v>1</v>
      </c>
      <c r="U36">
        <v>5</v>
      </c>
      <c r="AA36">
        <v>0</v>
      </c>
      <c r="AB36">
        <v>1</v>
      </c>
    </row>
    <row r="37" spans="1:33" ht="15">
      <c r="A37" s="8" t="s">
        <v>50</v>
      </c>
      <c r="B37" s="8" t="s">
        <v>51</v>
      </c>
      <c r="C37" s="8" t="s">
        <v>52</v>
      </c>
      <c r="D37" s="4">
        <v>2020</v>
      </c>
      <c r="E37" s="6" t="s">
        <v>26</v>
      </c>
      <c r="H37">
        <v>1</v>
      </c>
      <c r="I37" t="s">
        <v>536</v>
      </c>
      <c r="K37" t="s">
        <v>641</v>
      </c>
      <c r="L37" t="s">
        <v>642</v>
      </c>
      <c r="M37" s="5">
        <v>1501</v>
      </c>
      <c r="N37" s="5">
        <v>0</v>
      </c>
      <c r="O37" s="5" t="s">
        <v>565</v>
      </c>
      <c r="P37" s="5">
        <v>2.9420000000000002</v>
      </c>
      <c r="Q37">
        <v>0</v>
      </c>
      <c r="R37" s="5">
        <v>1</v>
      </c>
      <c r="T37" t="s">
        <v>534</v>
      </c>
      <c r="U37">
        <v>5</v>
      </c>
      <c r="AA37">
        <v>0</v>
      </c>
      <c r="AB37">
        <v>1</v>
      </c>
    </row>
    <row r="38" spans="1:33">
      <c r="A38" s="5" t="s">
        <v>577</v>
      </c>
      <c r="B38" s="5" t="s">
        <v>576</v>
      </c>
      <c r="C38" s="5" t="s">
        <v>578</v>
      </c>
      <c r="D38" s="5">
        <v>2018</v>
      </c>
      <c r="E38" s="5" t="s">
        <v>601</v>
      </c>
      <c r="H38" s="5">
        <v>1</v>
      </c>
      <c r="J38" s="12">
        <v>0</v>
      </c>
      <c r="K38" t="s">
        <v>639</v>
      </c>
      <c r="M38" s="5">
        <v>806</v>
      </c>
      <c r="N38" s="5">
        <v>1</v>
      </c>
      <c r="O38" s="5" t="s">
        <v>565</v>
      </c>
      <c r="P38" s="5">
        <v>4.6040000000000001</v>
      </c>
      <c r="Q38" s="5">
        <v>0</v>
      </c>
      <c r="R38" s="5">
        <v>2</v>
      </c>
      <c r="T38" s="5" t="s">
        <v>536</v>
      </c>
      <c r="AA38" s="5">
        <v>0</v>
      </c>
      <c r="AB38" s="5">
        <v>1</v>
      </c>
      <c r="AD38" s="5">
        <v>1</v>
      </c>
      <c r="AG38" s="44"/>
    </row>
    <row r="39" spans="1:33" ht="15">
      <c r="A39" s="8" t="s">
        <v>357</v>
      </c>
      <c r="B39" s="8" t="s">
        <v>358</v>
      </c>
      <c r="C39" s="8" t="s">
        <v>359</v>
      </c>
      <c r="D39" s="4">
        <v>2017</v>
      </c>
      <c r="E39" s="5" t="s">
        <v>26</v>
      </c>
      <c r="H39">
        <v>1</v>
      </c>
      <c r="J39" s="12">
        <v>0</v>
      </c>
      <c r="K39" t="s">
        <v>639</v>
      </c>
      <c r="L39" t="s">
        <v>647</v>
      </c>
      <c r="M39" s="5">
        <v>1506</v>
      </c>
      <c r="N39" s="5">
        <v>0</v>
      </c>
      <c r="O39" s="5" t="s">
        <v>567</v>
      </c>
      <c r="P39" s="5">
        <v>5.9210000000000003</v>
      </c>
      <c r="Q39">
        <v>0</v>
      </c>
      <c r="R39" s="5">
        <v>2</v>
      </c>
      <c r="T39" s="12" t="s">
        <v>534</v>
      </c>
      <c r="U39">
        <v>5</v>
      </c>
      <c r="AA39">
        <v>0</v>
      </c>
      <c r="AB39">
        <v>1</v>
      </c>
      <c r="AD39">
        <v>1</v>
      </c>
      <c r="AE39">
        <v>1</v>
      </c>
    </row>
    <row r="40" spans="1:33" ht="15">
      <c r="A40" s="8" t="s">
        <v>494</v>
      </c>
      <c r="B40" s="8" t="s">
        <v>495</v>
      </c>
      <c r="D40" s="4">
        <v>2013</v>
      </c>
      <c r="E40" s="5" t="s">
        <v>26</v>
      </c>
      <c r="H40">
        <v>1</v>
      </c>
      <c r="I40" t="s">
        <v>535</v>
      </c>
      <c r="J40">
        <v>3</v>
      </c>
      <c r="M40" s="5">
        <v>0</v>
      </c>
      <c r="N40" s="5"/>
      <c r="O40" s="5" t="s">
        <v>566</v>
      </c>
      <c r="Q40">
        <v>1</v>
      </c>
      <c r="T40" t="s">
        <v>541</v>
      </c>
      <c r="U40">
        <v>5</v>
      </c>
      <c r="Y40">
        <v>1</v>
      </c>
      <c r="AA40">
        <v>0</v>
      </c>
      <c r="AB40">
        <v>2</v>
      </c>
    </row>
    <row r="41" spans="1:33" ht="15">
      <c r="A41" s="8" t="s">
        <v>259</v>
      </c>
      <c r="B41" s="8" t="s">
        <v>260</v>
      </c>
      <c r="C41" s="8" t="s">
        <v>261</v>
      </c>
      <c r="D41" s="4">
        <v>2018</v>
      </c>
      <c r="E41" s="5" t="s">
        <v>26</v>
      </c>
      <c r="H41">
        <v>1</v>
      </c>
      <c r="I41" t="s">
        <v>541</v>
      </c>
      <c r="J41" s="12">
        <v>2</v>
      </c>
      <c r="K41" t="s">
        <v>639</v>
      </c>
      <c r="L41" t="s">
        <v>652</v>
      </c>
      <c r="M41" s="5">
        <v>806</v>
      </c>
      <c r="N41" s="5">
        <v>1</v>
      </c>
      <c r="O41" s="5" t="s">
        <v>567</v>
      </c>
      <c r="P41" s="5">
        <v>2.6030000000000002</v>
      </c>
      <c r="Q41">
        <v>1</v>
      </c>
      <c r="T41" t="s">
        <v>542</v>
      </c>
      <c r="U41">
        <v>5</v>
      </c>
      <c r="AA41">
        <v>0</v>
      </c>
      <c r="AB41">
        <v>1</v>
      </c>
      <c r="AF41">
        <v>1</v>
      </c>
    </row>
    <row r="42" spans="1:33" ht="15">
      <c r="A42" s="8" t="s">
        <v>175</v>
      </c>
      <c r="B42" s="8" t="s">
        <v>176</v>
      </c>
      <c r="C42" s="8" t="s">
        <v>58</v>
      </c>
      <c r="D42" s="4">
        <v>2019</v>
      </c>
      <c r="E42" s="5" t="s">
        <v>26</v>
      </c>
      <c r="I42" t="s">
        <v>535</v>
      </c>
      <c r="K42" t="s">
        <v>657</v>
      </c>
      <c r="M42" s="5">
        <v>806</v>
      </c>
      <c r="N42" s="5">
        <v>1</v>
      </c>
      <c r="O42" s="5" t="s">
        <v>565</v>
      </c>
      <c r="P42" s="5">
        <v>3.3290000000000002</v>
      </c>
      <c r="Q42">
        <v>1</v>
      </c>
      <c r="T42">
        <v>1</v>
      </c>
      <c r="U42">
        <v>5</v>
      </c>
      <c r="W42">
        <v>1</v>
      </c>
      <c r="AA42">
        <v>0</v>
      </c>
      <c r="AB42">
        <v>1</v>
      </c>
    </row>
    <row r="43" spans="1:33" ht="15">
      <c r="A43" s="8" t="s">
        <v>410</v>
      </c>
      <c r="B43" s="8" t="s">
        <v>411</v>
      </c>
      <c r="D43" s="4">
        <v>2015</v>
      </c>
      <c r="E43" s="5" t="s">
        <v>224</v>
      </c>
      <c r="G43">
        <v>1</v>
      </c>
      <c r="H43">
        <v>1</v>
      </c>
      <c r="I43" t="s">
        <v>536</v>
      </c>
      <c r="J43">
        <v>2</v>
      </c>
      <c r="M43" s="5">
        <v>0</v>
      </c>
      <c r="N43" s="5"/>
      <c r="O43" s="5" t="s">
        <v>566</v>
      </c>
      <c r="Q43">
        <v>1</v>
      </c>
      <c r="T43">
        <v>1</v>
      </c>
      <c r="U43">
        <v>5</v>
      </c>
      <c r="W43">
        <v>1</v>
      </c>
      <c r="Y43">
        <v>1</v>
      </c>
      <c r="AA43">
        <v>0</v>
      </c>
      <c r="AB43">
        <v>2</v>
      </c>
    </row>
    <row r="44" spans="1:33" ht="15">
      <c r="A44" s="8" t="s">
        <v>308</v>
      </c>
      <c r="B44" s="8" t="s">
        <v>309</v>
      </c>
      <c r="C44" s="8" t="s">
        <v>32</v>
      </c>
      <c r="D44" s="4">
        <v>2017</v>
      </c>
      <c r="E44" s="5" t="s">
        <v>26</v>
      </c>
      <c r="H44">
        <v>1</v>
      </c>
      <c r="I44">
        <v>1</v>
      </c>
      <c r="J44" s="12">
        <v>1</v>
      </c>
      <c r="K44" t="s">
        <v>660</v>
      </c>
      <c r="M44" s="5">
        <v>806</v>
      </c>
      <c r="N44" s="5">
        <v>1</v>
      </c>
      <c r="O44" s="5" t="s">
        <v>565</v>
      </c>
      <c r="P44" s="5">
        <v>1.639</v>
      </c>
      <c r="Q44">
        <v>0</v>
      </c>
      <c r="R44" s="5">
        <v>2</v>
      </c>
      <c r="T44">
        <v>1</v>
      </c>
      <c r="U44">
        <v>5</v>
      </c>
      <c r="AA44">
        <v>0</v>
      </c>
      <c r="AB44">
        <v>1</v>
      </c>
      <c r="AD44">
        <v>1</v>
      </c>
    </row>
    <row r="45" spans="1:33" ht="15">
      <c r="A45" s="8" t="s">
        <v>332</v>
      </c>
      <c r="B45" s="8" t="s">
        <v>333</v>
      </c>
      <c r="C45" s="8" t="s">
        <v>100</v>
      </c>
      <c r="D45" s="4">
        <v>2017</v>
      </c>
      <c r="E45" s="6" t="s">
        <v>26</v>
      </c>
      <c r="H45">
        <v>1</v>
      </c>
      <c r="I45" t="s">
        <v>555</v>
      </c>
      <c r="J45" s="12">
        <v>3</v>
      </c>
      <c r="K45" t="s">
        <v>657</v>
      </c>
      <c r="L45" t="s">
        <v>652</v>
      </c>
      <c r="M45" s="5">
        <v>806</v>
      </c>
      <c r="N45" s="5">
        <v>1</v>
      </c>
      <c r="O45" s="5" t="s">
        <v>567</v>
      </c>
      <c r="P45" s="5">
        <v>2.7440000000000002</v>
      </c>
      <c r="Q45">
        <v>1</v>
      </c>
      <c r="T45">
        <v>2</v>
      </c>
      <c r="U45">
        <v>5</v>
      </c>
      <c r="Y45">
        <v>1</v>
      </c>
      <c r="AA45">
        <v>0</v>
      </c>
      <c r="AB45">
        <v>1</v>
      </c>
    </row>
    <row r="46" spans="1:33" ht="15">
      <c r="A46" s="8" t="s">
        <v>70</v>
      </c>
      <c r="B46" s="8" t="s">
        <v>71</v>
      </c>
      <c r="C46" s="8" t="s">
        <v>72</v>
      </c>
      <c r="D46" s="4">
        <v>2020</v>
      </c>
      <c r="E46" s="6" t="s">
        <v>26</v>
      </c>
      <c r="H46">
        <v>1</v>
      </c>
      <c r="I46">
        <v>4</v>
      </c>
      <c r="K46" t="s">
        <v>639</v>
      </c>
      <c r="M46" s="5">
        <v>806</v>
      </c>
      <c r="N46" s="5">
        <v>1</v>
      </c>
      <c r="O46" s="5" t="s">
        <v>567</v>
      </c>
      <c r="P46" s="5">
        <v>0.52</v>
      </c>
      <c r="Q46">
        <v>0</v>
      </c>
      <c r="R46" s="5">
        <v>9</v>
      </c>
      <c r="U46">
        <v>5</v>
      </c>
      <c r="AA46">
        <v>0</v>
      </c>
      <c r="AB46">
        <v>1</v>
      </c>
      <c r="AD46">
        <v>1</v>
      </c>
      <c r="AG46" s="12" t="s">
        <v>692</v>
      </c>
    </row>
    <row r="47" spans="1:33" ht="15">
      <c r="A47" s="8" t="s">
        <v>452</v>
      </c>
      <c r="B47" s="8" t="s">
        <v>453</v>
      </c>
      <c r="C47" s="8" t="s">
        <v>353</v>
      </c>
      <c r="D47" s="4">
        <v>2015</v>
      </c>
      <c r="E47" s="5" t="s">
        <v>26</v>
      </c>
      <c r="H47">
        <v>1</v>
      </c>
      <c r="I47" t="s">
        <v>535</v>
      </c>
      <c r="J47">
        <v>3</v>
      </c>
      <c r="K47" t="s">
        <v>639</v>
      </c>
      <c r="L47" t="s">
        <v>652</v>
      </c>
      <c r="M47" s="5">
        <v>806</v>
      </c>
      <c r="N47" s="5">
        <v>1</v>
      </c>
      <c r="O47" s="5" t="s">
        <v>567</v>
      </c>
      <c r="P47" s="5">
        <v>2.8919999999999999</v>
      </c>
      <c r="Q47">
        <v>1</v>
      </c>
      <c r="T47" t="s">
        <v>542</v>
      </c>
      <c r="U47">
        <v>5</v>
      </c>
      <c r="W47">
        <v>1</v>
      </c>
      <c r="Y47">
        <v>1</v>
      </c>
      <c r="AA47">
        <v>0</v>
      </c>
      <c r="AB47">
        <v>1</v>
      </c>
    </row>
    <row r="48" spans="1:33" ht="15">
      <c r="A48" s="8" t="s">
        <v>486</v>
      </c>
      <c r="B48" s="8" t="s">
        <v>487</v>
      </c>
      <c r="C48" s="8" t="s">
        <v>556</v>
      </c>
      <c r="D48" s="4">
        <v>2014</v>
      </c>
      <c r="E48" s="5" t="s">
        <v>26</v>
      </c>
      <c r="H48">
        <v>1</v>
      </c>
      <c r="I48" t="s">
        <v>536</v>
      </c>
      <c r="J48">
        <v>2</v>
      </c>
      <c r="M48" s="5">
        <v>0</v>
      </c>
      <c r="N48" s="5"/>
      <c r="O48" s="5" t="s">
        <v>566</v>
      </c>
      <c r="Q48">
        <v>1</v>
      </c>
      <c r="T48">
        <v>0</v>
      </c>
      <c r="U48">
        <v>0</v>
      </c>
      <c r="W48">
        <v>1</v>
      </c>
      <c r="Y48">
        <v>1</v>
      </c>
      <c r="AB48">
        <v>4</v>
      </c>
    </row>
    <row r="49" spans="1:32" ht="15">
      <c r="A49" s="8" t="s">
        <v>419</v>
      </c>
      <c r="B49" s="8" t="s">
        <v>420</v>
      </c>
      <c r="C49" t="s">
        <v>558</v>
      </c>
      <c r="D49" s="4">
        <v>2015</v>
      </c>
      <c r="E49" s="5" t="s">
        <v>26</v>
      </c>
      <c r="H49">
        <v>1</v>
      </c>
      <c r="I49" t="s">
        <v>536</v>
      </c>
      <c r="J49">
        <v>2</v>
      </c>
      <c r="M49" s="5">
        <v>0</v>
      </c>
      <c r="N49" s="5"/>
      <c r="O49" s="5" t="s">
        <v>566</v>
      </c>
      <c r="Q49">
        <v>1</v>
      </c>
      <c r="T49">
        <v>0</v>
      </c>
      <c r="U49">
        <v>0</v>
      </c>
      <c r="W49">
        <v>1</v>
      </c>
      <c r="Y49">
        <v>1</v>
      </c>
      <c r="AB49">
        <v>4</v>
      </c>
    </row>
    <row r="50" spans="1:32" ht="15">
      <c r="A50" s="8" t="s">
        <v>414</v>
      </c>
      <c r="B50" s="8" t="s">
        <v>415</v>
      </c>
      <c r="C50" t="s">
        <v>556</v>
      </c>
      <c r="D50" s="4">
        <v>2015</v>
      </c>
      <c r="E50" s="5" t="s">
        <v>26</v>
      </c>
      <c r="H50">
        <v>1</v>
      </c>
      <c r="I50">
        <v>1</v>
      </c>
      <c r="J50">
        <v>1</v>
      </c>
      <c r="M50" s="5">
        <v>0</v>
      </c>
      <c r="N50" s="5"/>
      <c r="O50" s="5" t="s">
        <v>566</v>
      </c>
      <c r="Q50">
        <v>1</v>
      </c>
      <c r="T50">
        <v>0</v>
      </c>
      <c r="U50">
        <v>0</v>
      </c>
      <c r="Y50">
        <v>1</v>
      </c>
      <c r="AB50">
        <v>4</v>
      </c>
    </row>
    <row r="51" spans="1:32" ht="15">
      <c r="A51" s="8" t="s">
        <v>513</v>
      </c>
      <c r="B51" s="8" t="s">
        <v>514</v>
      </c>
      <c r="C51" s="8" t="s">
        <v>515</v>
      </c>
      <c r="D51" s="4">
        <v>2013</v>
      </c>
      <c r="E51" s="5" t="s">
        <v>26</v>
      </c>
      <c r="G51">
        <v>1</v>
      </c>
      <c r="H51">
        <v>1</v>
      </c>
      <c r="I51">
        <v>1</v>
      </c>
      <c r="J51">
        <v>1</v>
      </c>
      <c r="K51" t="s">
        <v>639</v>
      </c>
      <c r="M51" s="5">
        <v>1503</v>
      </c>
      <c r="N51" s="5">
        <v>0</v>
      </c>
      <c r="O51" s="5" t="s">
        <v>565</v>
      </c>
      <c r="P51" s="5">
        <v>2.8860000000000001</v>
      </c>
      <c r="Q51">
        <v>1</v>
      </c>
      <c r="T51">
        <v>0</v>
      </c>
      <c r="U51">
        <v>0</v>
      </c>
      <c r="W51">
        <v>1</v>
      </c>
      <c r="AB51">
        <v>1</v>
      </c>
      <c r="AF51">
        <v>1</v>
      </c>
    </row>
    <row r="52" spans="1:32" ht="15">
      <c r="A52" s="8" t="s">
        <v>488</v>
      </c>
      <c r="B52" s="8" t="s">
        <v>489</v>
      </c>
      <c r="C52" s="8" t="s">
        <v>179</v>
      </c>
      <c r="D52" s="4">
        <v>2014</v>
      </c>
      <c r="E52" s="5" t="s">
        <v>26</v>
      </c>
      <c r="H52">
        <v>1</v>
      </c>
      <c r="I52" t="s">
        <v>536</v>
      </c>
      <c r="J52">
        <v>2</v>
      </c>
      <c r="K52" t="s">
        <v>652</v>
      </c>
      <c r="M52" s="5">
        <v>806</v>
      </c>
      <c r="N52" s="5">
        <v>1</v>
      </c>
      <c r="O52" s="5" t="s">
        <v>567</v>
      </c>
      <c r="P52" s="5">
        <v>1.774</v>
      </c>
      <c r="Q52">
        <v>1</v>
      </c>
      <c r="T52">
        <v>0</v>
      </c>
      <c r="U52">
        <v>0</v>
      </c>
      <c r="W52">
        <v>1</v>
      </c>
      <c r="AB52">
        <v>1</v>
      </c>
    </row>
    <row r="53" spans="1:32" ht="15">
      <c r="A53" s="8" t="s">
        <v>435</v>
      </c>
      <c r="B53" s="8" t="s">
        <v>436</v>
      </c>
      <c r="C53" s="8" t="s">
        <v>179</v>
      </c>
      <c r="D53" s="4">
        <v>2015</v>
      </c>
      <c r="E53" s="5" t="s">
        <v>26</v>
      </c>
      <c r="H53">
        <v>1</v>
      </c>
      <c r="I53" t="s">
        <v>536</v>
      </c>
      <c r="J53">
        <v>2</v>
      </c>
      <c r="K53" t="s">
        <v>652</v>
      </c>
      <c r="M53" s="5">
        <v>806</v>
      </c>
      <c r="N53" s="5">
        <v>1</v>
      </c>
      <c r="O53" s="5" t="s">
        <v>567</v>
      </c>
      <c r="P53" s="5">
        <v>1.79</v>
      </c>
      <c r="Q53">
        <v>1</v>
      </c>
      <c r="T53">
        <v>4</v>
      </c>
      <c r="U53">
        <v>5</v>
      </c>
      <c r="Y53">
        <v>1</v>
      </c>
      <c r="AA53">
        <v>0</v>
      </c>
      <c r="AB53">
        <v>1</v>
      </c>
    </row>
    <row r="54" spans="1:32" ht="15">
      <c r="A54" s="8" t="s">
        <v>240</v>
      </c>
      <c r="B54" s="8" t="s">
        <v>241</v>
      </c>
      <c r="C54" s="8" t="s">
        <v>198</v>
      </c>
      <c r="D54" s="4">
        <v>2018</v>
      </c>
      <c r="E54" s="5" t="s">
        <v>26</v>
      </c>
      <c r="H54">
        <v>1</v>
      </c>
      <c r="I54" t="s">
        <v>535</v>
      </c>
      <c r="J54" s="12">
        <v>3</v>
      </c>
      <c r="K54" t="s">
        <v>643</v>
      </c>
      <c r="M54" s="5">
        <v>0</v>
      </c>
      <c r="N54" s="5">
        <v>1</v>
      </c>
      <c r="O54" s="5" t="s">
        <v>566</v>
      </c>
      <c r="Q54">
        <v>1</v>
      </c>
      <c r="T54" t="s">
        <v>536</v>
      </c>
      <c r="U54">
        <v>5</v>
      </c>
      <c r="W54">
        <v>1</v>
      </c>
      <c r="Y54">
        <v>1</v>
      </c>
      <c r="AA54">
        <v>0</v>
      </c>
      <c r="AB54">
        <v>1</v>
      </c>
    </row>
    <row r="55" spans="1:32" ht="15">
      <c r="A55" s="8" t="s">
        <v>157</v>
      </c>
      <c r="B55" s="8" t="s">
        <v>158</v>
      </c>
      <c r="C55" s="8" t="s">
        <v>159</v>
      </c>
      <c r="D55" s="4">
        <v>2019</v>
      </c>
      <c r="E55" s="5" t="s">
        <v>26</v>
      </c>
      <c r="H55">
        <v>1</v>
      </c>
      <c r="I55">
        <v>1</v>
      </c>
      <c r="M55" s="5">
        <v>0</v>
      </c>
      <c r="N55" s="5"/>
      <c r="O55" s="5" t="s">
        <v>566</v>
      </c>
      <c r="Q55">
        <v>0</v>
      </c>
      <c r="R55">
        <v>2</v>
      </c>
      <c r="T55">
        <v>1</v>
      </c>
      <c r="U55">
        <v>5</v>
      </c>
      <c r="Y55">
        <v>1</v>
      </c>
      <c r="AA55">
        <v>0</v>
      </c>
      <c r="AB55">
        <v>4</v>
      </c>
      <c r="AD55">
        <v>1</v>
      </c>
    </row>
    <row r="56" spans="1:32" ht="15">
      <c r="A56" s="45" t="s">
        <v>170</v>
      </c>
      <c r="B56" s="8" t="s">
        <v>171</v>
      </c>
      <c r="C56" s="8" t="s">
        <v>78</v>
      </c>
      <c r="D56" s="4">
        <v>2019</v>
      </c>
      <c r="E56" s="5" t="s">
        <v>26</v>
      </c>
      <c r="H56">
        <v>1</v>
      </c>
      <c r="I56" t="s">
        <v>536</v>
      </c>
      <c r="K56" t="s">
        <v>648</v>
      </c>
      <c r="M56" s="5">
        <v>806</v>
      </c>
      <c r="N56" s="5">
        <v>1</v>
      </c>
      <c r="O56" s="5" t="s">
        <v>567</v>
      </c>
      <c r="P56" s="5">
        <v>5.1550000000000002</v>
      </c>
      <c r="Q56" s="43">
        <v>0</v>
      </c>
      <c r="R56" s="12" t="s">
        <v>693</v>
      </c>
      <c r="T56">
        <v>4</v>
      </c>
      <c r="U56">
        <v>4</v>
      </c>
      <c r="Y56">
        <v>1</v>
      </c>
      <c r="AA56">
        <v>0</v>
      </c>
      <c r="AB56">
        <v>1</v>
      </c>
    </row>
    <row r="57" spans="1:32" ht="12.75">
      <c r="A57" s="5" t="s">
        <v>580</v>
      </c>
      <c r="B57" s="13" t="s">
        <v>579</v>
      </c>
      <c r="C57" s="5" t="s">
        <v>581</v>
      </c>
      <c r="D57" s="5">
        <v>2017</v>
      </c>
      <c r="E57" s="5" t="s">
        <v>601</v>
      </c>
      <c r="H57" s="5">
        <v>1</v>
      </c>
      <c r="I57" s="5">
        <v>1</v>
      </c>
      <c r="J57" s="5">
        <v>1</v>
      </c>
      <c r="K57" t="s">
        <v>671</v>
      </c>
      <c r="L57" t="s">
        <v>639</v>
      </c>
      <c r="M57" s="5">
        <v>1505</v>
      </c>
      <c r="N57" s="5">
        <v>0</v>
      </c>
      <c r="O57" s="5" t="s">
        <v>565</v>
      </c>
      <c r="P57" s="5">
        <v>2.5089999999999999</v>
      </c>
      <c r="Q57" s="5">
        <v>0</v>
      </c>
      <c r="R57" s="5">
        <v>2</v>
      </c>
      <c r="T57" s="5">
        <v>1</v>
      </c>
      <c r="AA57" s="5">
        <v>0</v>
      </c>
      <c r="AB57" s="5">
        <v>1</v>
      </c>
      <c r="AD57" s="5">
        <v>1</v>
      </c>
    </row>
    <row r="58" spans="1:32" ht="15">
      <c r="A58" s="8" t="s">
        <v>473</v>
      </c>
      <c r="B58" s="8" t="s">
        <v>474</v>
      </c>
      <c r="D58" s="4">
        <v>2014</v>
      </c>
      <c r="E58" s="5" t="s">
        <v>26</v>
      </c>
      <c r="H58">
        <v>1</v>
      </c>
      <c r="I58" t="s">
        <v>536</v>
      </c>
      <c r="J58">
        <v>2</v>
      </c>
      <c r="M58" s="5">
        <v>0</v>
      </c>
      <c r="N58" s="5"/>
      <c r="O58" s="5" t="s">
        <v>566</v>
      </c>
      <c r="Q58">
        <v>3</v>
      </c>
      <c r="T58">
        <v>1</v>
      </c>
      <c r="U58">
        <v>5</v>
      </c>
      <c r="W58">
        <v>1</v>
      </c>
      <c r="Z58">
        <v>1</v>
      </c>
      <c r="AA58">
        <v>0</v>
      </c>
      <c r="AB58">
        <v>2</v>
      </c>
    </row>
    <row r="59" spans="1:32" ht="15">
      <c r="A59" s="8" t="s">
        <v>279</v>
      </c>
      <c r="B59" s="8" t="s">
        <v>280</v>
      </c>
      <c r="C59" s="8" t="s">
        <v>58</v>
      </c>
      <c r="D59" s="4">
        <v>2018</v>
      </c>
      <c r="E59" s="5" t="s">
        <v>26</v>
      </c>
      <c r="H59">
        <v>1</v>
      </c>
      <c r="I59" t="s">
        <v>535</v>
      </c>
      <c r="J59" s="12">
        <v>3</v>
      </c>
      <c r="K59" t="s">
        <v>657</v>
      </c>
      <c r="M59" s="5">
        <v>806</v>
      </c>
      <c r="N59" s="5">
        <v>1</v>
      </c>
      <c r="O59" s="5" t="s">
        <v>565</v>
      </c>
      <c r="P59" s="5">
        <v>3.7269999999999999</v>
      </c>
      <c r="Q59">
        <v>1</v>
      </c>
      <c r="T59" t="s">
        <v>547</v>
      </c>
      <c r="U59">
        <v>4</v>
      </c>
      <c r="AA59">
        <v>0</v>
      </c>
      <c r="AB59">
        <v>1</v>
      </c>
    </row>
    <row r="60" spans="1:32" ht="15">
      <c r="A60" s="8" t="s">
        <v>470</v>
      </c>
      <c r="B60" s="8" t="s">
        <v>471</v>
      </c>
      <c r="D60" s="4">
        <v>2014</v>
      </c>
      <c r="E60" s="5" t="s">
        <v>26</v>
      </c>
      <c r="H60">
        <v>1</v>
      </c>
      <c r="I60" t="s">
        <v>535</v>
      </c>
      <c r="J60">
        <v>3</v>
      </c>
      <c r="M60" s="5">
        <v>0</v>
      </c>
      <c r="N60" s="5"/>
      <c r="O60" s="5" t="s">
        <v>566</v>
      </c>
      <c r="Q60">
        <v>1</v>
      </c>
      <c r="T60" t="s">
        <v>534</v>
      </c>
      <c r="U60">
        <v>5</v>
      </c>
      <c r="W60">
        <v>1</v>
      </c>
      <c r="AA60">
        <v>0</v>
      </c>
      <c r="AB60">
        <v>2</v>
      </c>
    </row>
    <row r="61" spans="1:32" ht="15">
      <c r="A61" s="8" t="s">
        <v>231</v>
      </c>
      <c r="B61" s="8" t="s">
        <v>232</v>
      </c>
      <c r="C61" s="8" t="s">
        <v>233</v>
      </c>
      <c r="D61" s="4">
        <v>2018</v>
      </c>
      <c r="E61" s="5" t="s">
        <v>26</v>
      </c>
      <c r="H61">
        <v>1</v>
      </c>
      <c r="I61" t="s">
        <v>535</v>
      </c>
      <c r="J61" s="12">
        <v>3</v>
      </c>
      <c r="K61" t="s">
        <v>639</v>
      </c>
      <c r="M61" s="5">
        <v>1503</v>
      </c>
      <c r="N61" s="5">
        <v>0</v>
      </c>
      <c r="O61" s="5" t="s">
        <v>569</v>
      </c>
      <c r="Q61">
        <v>1</v>
      </c>
      <c r="T61">
        <v>6</v>
      </c>
      <c r="U61">
        <v>5</v>
      </c>
      <c r="AA61">
        <v>0</v>
      </c>
      <c r="AB61">
        <v>1</v>
      </c>
    </row>
    <row r="62" spans="1:32" ht="15">
      <c r="A62" s="8" t="s">
        <v>312</v>
      </c>
      <c r="B62" s="8" t="s">
        <v>313</v>
      </c>
      <c r="D62" s="4">
        <v>2017</v>
      </c>
      <c r="E62" s="5" t="s">
        <v>26</v>
      </c>
      <c r="H62">
        <v>1</v>
      </c>
      <c r="I62" t="s">
        <v>535</v>
      </c>
      <c r="J62" s="12">
        <v>3</v>
      </c>
      <c r="M62" s="5">
        <v>0</v>
      </c>
      <c r="N62" s="5"/>
      <c r="O62" s="5" t="s">
        <v>566</v>
      </c>
      <c r="Q62">
        <v>0</v>
      </c>
      <c r="R62" s="5">
        <v>2</v>
      </c>
      <c r="T62" t="s">
        <v>534</v>
      </c>
      <c r="U62">
        <v>5</v>
      </c>
      <c r="Y62">
        <v>1</v>
      </c>
      <c r="AA62">
        <v>0</v>
      </c>
      <c r="AB62">
        <v>2</v>
      </c>
      <c r="AD62">
        <v>1</v>
      </c>
    </row>
    <row r="63" spans="1:32" ht="15">
      <c r="A63" s="8" t="s">
        <v>73</v>
      </c>
      <c r="B63" s="8" t="s">
        <v>74</v>
      </c>
      <c r="C63" s="8" t="s">
        <v>72</v>
      </c>
      <c r="D63" s="4">
        <v>2020</v>
      </c>
      <c r="E63" s="5" t="s">
        <v>26</v>
      </c>
      <c r="H63">
        <v>1</v>
      </c>
      <c r="I63" t="s">
        <v>536</v>
      </c>
      <c r="K63" t="s">
        <v>639</v>
      </c>
      <c r="M63" s="5">
        <v>806</v>
      </c>
      <c r="N63" s="5">
        <v>1</v>
      </c>
      <c r="O63" s="5" t="s">
        <v>567</v>
      </c>
      <c r="P63" s="5">
        <v>0.52</v>
      </c>
      <c r="Q63">
        <v>1</v>
      </c>
      <c r="T63" t="s">
        <v>534</v>
      </c>
      <c r="U63">
        <v>5</v>
      </c>
      <c r="Y63">
        <v>1</v>
      </c>
      <c r="AA63">
        <v>0</v>
      </c>
      <c r="AB63">
        <v>1</v>
      </c>
      <c r="AF63">
        <v>1</v>
      </c>
    </row>
    <row r="64" spans="1:32" ht="15">
      <c r="A64" s="8" t="s">
        <v>393</v>
      </c>
      <c r="B64" s="8" t="s">
        <v>394</v>
      </c>
      <c r="C64" s="8" t="s">
        <v>395</v>
      </c>
      <c r="D64" s="4">
        <v>2016</v>
      </c>
      <c r="E64" s="5" t="s">
        <v>26</v>
      </c>
      <c r="H64">
        <v>1</v>
      </c>
      <c r="J64">
        <v>0</v>
      </c>
      <c r="K64" t="s">
        <v>646</v>
      </c>
      <c r="M64" s="5">
        <v>1505</v>
      </c>
      <c r="N64" s="5">
        <v>0</v>
      </c>
      <c r="O64" s="5" t="s">
        <v>565</v>
      </c>
      <c r="P64" s="5">
        <v>1.6719999999999999</v>
      </c>
      <c r="Q64">
        <v>1</v>
      </c>
      <c r="T64">
        <v>0</v>
      </c>
      <c r="U64">
        <v>0</v>
      </c>
      <c r="AB64">
        <v>1</v>
      </c>
    </row>
    <row r="65" spans="1:33" ht="15">
      <c r="A65" s="8" t="s">
        <v>35</v>
      </c>
      <c r="B65" s="8" t="s">
        <v>36</v>
      </c>
      <c r="C65" s="8" t="s">
        <v>37</v>
      </c>
      <c r="D65" s="4">
        <v>2021</v>
      </c>
      <c r="E65" s="6" t="s">
        <v>26</v>
      </c>
      <c r="F65">
        <v>1</v>
      </c>
      <c r="H65">
        <v>1</v>
      </c>
      <c r="I65">
        <v>4</v>
      </c>
      <c r="K65" t="s">
        <v>672</v>
      </c>
      <c r="L65" t="s">
        <v>646</v>
      </c>
      <c r="M65" s="5">
        <v>1505</v>
      </c>
      <c r="N65" s="5">
        <v>0</v>
      </c>
      <c r="O65" s="5" t="s">
        <v>565</v>
      </c>
      <c r="P65" s="5">
        <v>7.0220000000000002</v>
      </c>
      <c r="Q65">
        <v>1</v>
      </c>
      <c r="T65">
        <v>1</v>
      </c>
      <c r="U65">
        <v>1</v>
      </c>
      <c r="Z65">
        <v>1</v>
      </c>
      <c r="AA65">
        <v>0</v>
      </c>
      <c r="AB65">
        <v>1</v>
      </c>
      <c r="AE65">
        <v>1</v>
      </c>
    </row>
    <row r="66" spans="1:33" ht="12.75">
      <c r="A66" s="12" t="s">
        <v>602</v>
      </c>
      <c r="B66" s="23" t="s">
        <v>607</v>
      </c>
      <c r="C66" t="s">
        <v>609</v>
      </c>
      <c r="D66" s="24">
        <v>2021</v>
      </c>
      <c r="E66" s="5" t="s">
        <v>614</v>
      </c>
      <c r="H66" s="5">
        <v>1</v>
      </c>
      <c r="I66" s="12" t="s">
        <v>536</v>
      </c>
      <c r="J66" s="12"/>
      <c r="K66" t="s">
        <v>656</v>
      </c>
      <c r="L66" t="s">
        <v>652</v>
      </c>
      <c r="M66" s="12">
        <v>806</v>
      </c>
      <c r="N66" s="5">
        <v>1</v>
      </c>
      <c r="O66" s="12" t="s">
        <v>568</v>
      </c>
      <c r="P66" s="12">
        <v>6.0140000000000002</v>
      </c>
      <c r="Q66" s="24">
        <v>0</v>
      </c>
      <c r="R66" s="24" t="s">
        <v>698</v>
      </c>
      <c r="S66" s="12"/>
      <c r="T66" s="24">
        <v>3</v>
      </c>
      <c r="U66" s="12"/>
      <c r="V66" s="12"/>
      <c r="W66" s="12"/>
      <c r="X66" s="24">
        <v>1</v>
      </c>
      <c r="Y66" s="12"/>
      <c r="Z66" s="12"/>
      <c r="AA66" s="24">
        <v>0</v>
      </c>
      <c r="AB66" s="24">
        <v>1</v>
      </c>
      <c r="AC66" s="12"/>
      <c r="AD66" s="12"/>
      <c r="AE66" s="12"/>
    </row>
    <row r="67" spans="1:33" ht="15">
      <c r="A67" s="8" t="s">
        <v>466</v>
      </c>
      <c r="B67" s="8" t="s">
        <v>467</v>
      </c>
      <c r="C67" s="8" t="s">
        <v>145</v>
      </c>
      <c r="D67" s="4">
        <v>2014</v>
      </c>
      <c r="E67" s="5" t="s">
        <v>26</v>
      </c>
      <c r="H67">
        <v>1</v>
      </c>
      <c r="I67" t="s">
        <v>536</v>
      </c>
      <c r="J67">
        <v>2</v>
      </c>
      <c r="M67" s="5">
        <v>0</v>
      </c>
      <c r="N67" s="5"/>
      <c r="O67" s="5" t="s">
        <v>566</v>
      </c>
      <c r="Q67">
        <v>0</v>
      </c>
      <c r="R67" s="5">
        <v>1</v>
      </c>
      <c r="T67" t="s">
        <v>536</v>
      </c>
      <c r="U67">
        <v>4</v>
      </c>
      <c r="AA67">
        <v>0</v>
      </c>
      <c r="AB67">
        <v>4</v>
      </c>
    </row>
    <row r="68" spans="1:33" ht="12.75">
      <c r="A68" s="5" t="s">
        <v>583</v>
      </c>
      <c r="B68" s="13" t="s">
        <v>582</v>
      </c>
      <c r="C68" s="5" t="s">
        <v>584</v>
      </c>
      <c r="D68" s="5">
        <v>2015</v>
      </c>
      <c r="E68" s="5" t="s">
        <v>601</v>
      </c>
      <c r="H68" s="5">
        <v>1</v>
      </c>
      <c r="I68" s="5">
        <v>4</v>
      </c>
      <c r="J68" s="5">
        <v>1</v>
      </c>
      <c r="K68" t="s">
        <v>639</v>
      </c>
      <c r="L68" t="s">
        <v>652</v>
      </c>
      <c r="M68" s="5">
        <v>806</v>
      </c>
      <c r="N68" s="5">
        <v>1</v>
      </c>
      <c r="O68" s="5" t="s">
        <v>567</v>
      </c>
      <c r="P68" s="5">
        <v>2.8919999999999999</v>
      </c>
      <c r="Q68" s="5">
        <v>1</v>
      </c>
      <c r="R68" s="5"/>
      <c r="T68" s="5" t="s">
        <v>534</v>
      </c>
      <c r="W68" s="5">
        <v>1</v>
      </c>
      <c r="AA68" s="5">
        <v>0</v>
      </c>
      <c r="AB68" s="5">
        <v>1</v>
      </c>
      <c r="AF68">
        <v>1</v>
      </c>
    </row>
    <row r="69" spans="1:33" ht="15">
      <c r="A69" s="8" t="s">
        <v>56</v>
      </c>
      <c r="B69" s="8" t="s">
        <v>57</v>
      </c>
      <c r="C69" s="8" t="s">
        <v>58</v>
      </c>
      <c r="D69" s="4">
        <v>2020</v>
      </c>
      <c r="E69" s="5" t="s">
        <v>26</v>
      </c>
      <c r="H69">
        <v>1</v>
      </c>
      <c r="I69">
        <v>4</v>
      </c>
      <c r="K69" t="s">
        <v>657</v>
      </c>
      <c r="M69" s="5">
        <v>806</v>
      </c>
      <c r="N69" s="5">
        <v>1</v>
      </c>
      <c r="O69" s="5" t="s">
        <v>565</v>
      </c>
      <c r="P69" s="5">
        <v>4.2240000000000002</v>
      </c>
      <c r="Q69">
        <v>0</v>
      </c>
      <c r="R69" s="12" t="s">
        <v>688</v>
      </c>
      <c r="T69" t="s">
        <v>534</v>
      </c>
      <c r="U69">
        <v>5</v>
      </c>
      <c r="AA69">
        <v>0</v>
      </c>
      <c r="AB69">
        <v>1</v>
      </c>
      <c r="AD69">
        <v>1</v>
      </c>
      <c r="AF69">
        <v>1</v>
      </c>
    </row>
    <row r="70" spans="1:33" ht="15">
      <c r="A70" s="32" t="s">
        <v>138</v>
      </c>
      <c r="B70" s="8" t="s">
        <v>139</v>
      </c>
      <c r="D70" s="4">
        <v>2019</v>
      </c>
      <c r="E70" s="5" t="s">
        <v>26</v>
      </c>
      <c r="G70">
        <v>1</v>
      </c>
      <c r="H70">
        <v>1</v>
      </c>
      <c r="I70" t="s">
        <v>536</v>
      </c>
      <c r="M70" s="5">
        <v>0</v>
      </c>
      <c r="N70" s="5"/>
      <c r="O70" s="5" t="s">
        <v>566</v>
      </c>
      <c r="Q70">
        <v>1</v>
      </c>
      <c r="S70">
        <v>1</v>
      </c>
      <c r="T70">
        <v>6</v>
      </c>
      <c r="U70">
        <v>5</v>
      </c>
      <c r="W70">
        <v>1</v>
      </c>
      <c r="AA70">
        <v>0</v>
      </c>
      <c r="AB70">
        <v>2</v>
      </c>
    </row>
    <row r="71" spans="1:33" ht="15">
      <c r="A71" s="32" t="s">
        <v>81</v>
      </c>
      <c r="B71" s="8" t="s">
        <v>82</v>
      </c>
      <c r="C71" s="8" t="s">
        <v>83</v>
      </c>
      <c r="D71" s="4">
        <v>2020</v>
      </c>
      <c r="E71" s="5" t="s">
        <v>26</v>
      </c>
      <c r="G71">
        <v>1</v>
      </c>
      <c r="H71">
        <v>1</v>
      </c>
      <c r="I71" t="s">
        <v>536</v>
      </c>
      <c r="K71" t="s">
        <v>639</v>
      </c>
      <c r="L71" t="s">
        <v>652</v>
      </c>
      <c r="M71" s="5">
        <v>806</v>
      </c>
      <c r="N71" s="5">
        <v>1</v>
      </c>
      <c r="O71" s="5" t="s">
        <v>567</v>
      </c>
      <c r="P71" s="5">
        <v>4.3440000000000003</v>
      </c>
      <c r="Q71">
        <v>1</v>
      </c>
      <c r="T71">
        <v>6</v>
      </c>
      <c r="U71">
        <v>5</v>
      </c>
      <c r="W71">
        <v>1</v>
      </c>
      <c r="AA71">
        <v>0</v>
      </c>
      <c r="AB71">
        <v>1</v>
      </c>
    </row>
    <row r="72" spans="1:33" ht="15">
      <c r="A72" s="8" t="s">
        <v>299</v>
      </c>
      <c r="B72" s="8" t="s">
        <v>300</v>
      </c>
      <c r="C72" t="s">
        <v>553</v>
      </c>
      <c r="D72" s="4">
        <v>2017</v>
      </c>
      <c r="E72" s="5" t="s">
        <v>26</v>
      </c>
      <c r="H72">
        <v>1</v>
      </c>
      <c r="I72" t="s">
        <v>540</v>
      </c>
      <c r="J72" s="12">
        <v>2</v>
      </c>
      <c r="M72" s="5">
        <v>0</v>
      </c>
      <c r="N72" s="5"/>
      <c r="O72" s="5" t="s">
        <v>566</v>
      </c>
      <c r="Q72">
        <v>0</v>
      </c>
      <c r="R72" s="12" t="s">
        <v>689</v>
      </c>
      <c r="T72" t="s">
        <v>547</v>
      </c>
      <c r="U72">
        <v>4</v>
      </c>
      <c r="AA72">
        <v>0</v>
      </c>
      <c r="AB72">
        <v>4</v>
      </c>
      <c r="AE72">
        <v>1</v>
      </c>
    </row>
    <row r="73" spans="1:33" ht="15">
      <c r="A73" s="8" t="s">
        <v>165</v>
      </c>
      <c r="B73" s="8" t="s">
        <v>166</v>
      </c>
      <c r="C73" s="8" t="s">
        <v>167</v>
      </c>
      <c r="D73" s="4">
        <v>2019</v>
      </c>
      <c r="E73" s="5" t="s">
        <v>26</v>
      </c>
      <c r="H73">
        <v>1</v>
      </c>
      <c r="I73" t="s">
        <v>540</v>
      </c>
      <c r="K73" t="s">
        <v>639</v>
      </c>
      <c r="M73" s="5">
        <v>1503</v>
      </c>
      <c r="N73" s="5">
        <v>0</v>
      </c>
      <c r="O73" s="5" t="s">
        <v>568</v>
      </c>
      <c r="P73" s="5">
        <v>0.31</v>
      </c>
      <c r="Q73">
        <v>0</v>
      </c>
      <c r="R73" s="12" t="s">
        <v>534</v>
      </c>
      <c r="T73" t="s">
        <v>547</v>
      </c>
      <c r="U73">
        <v>5</v>
      </c>
      <c r="AA73">
        <v>0</v>
      </c>
      <c r="AB73">
        <v>1</v>
      </c>
      <c r="AE73">
        <v>1</v>
      </c>
    </row>
    <row r="74" spans="1:33" ht="15">
      <c r="A74" s="8" t="s">
        <v>460</v>
      </c>
      <c r="B74" s="8" t="s">
        <v>461</v>
      </c>
      <c r="C74" s="8" t="s">
        <v>462</v>
      </c>
      <c r="D74" s="4">
        <v>2015</v>
      </c>
      <c r="E74" s="5" t="s">
        <v>26</v>
      </c>
      <c r="H74">
        <v>1</v>
      </c>
      <c r="I74">
        <v>1</v>
      </c>
      <c r="J74">
        <v>1</v>
      </c>
      <c r="K74" t="s">
        <v>648</v>
      </c>
      <c r="M74" s="5">
        <v>806</v>
      </c>
      <c r="N74" s="5">
        <v>1</v>
      </c>
      <c r="O74" s="5" t="s">
        <v>567</v>
      </c>
      <c r="P74" s="5">
        <v>5.3840000000000003</v>
      </c>
      <c r="Q74">
        <v>1</v>
      </c>
      <c r="T74" t="s">
        <v>547</v>
      </c>
      <c r="U74">
        <v>5</v>
      </c>
      <c r="W74">
        <v>1</v>
      </c>
      <c r="AA74">
        <v>0</v>
      </c>
      <c r="AB74">
        <v>1</v>
      </c>
      <c r="AF74">
        <v>1</v>
      </c>
    </row>
    <row r="75" spans="1:33" ht="15">
      <c r="A75" s="8" t="s">
        <v>59</v>
      </c>
      <c r="B75" s="8" t="s">
        <v>376</v>
      </c>
      <c r="D75" s="4">
        <v>2016</v>
      </c>
      <c r="E75" s="5" t="s">
        <v>26</v>
      </c>
      <c r="H75">
        <v>1</v>
      </c>
      <c r="I75" t="s">
        <v>536</v>
      </c>
      <c r="J75" s="12">
        <v>2</v>
      </c>
      <c r="M75" s="5">
        <v>0</v>
      </c>
      <c r="N75" s="5"/>
      <c r="O75" s="5" t="s">
        <v>566</v>
      </c>
      <c r="Q75">
        <v>1</v>
      </c>
      <c r="T75">
        <v>0</v>
      </c>
      <c r="U75">
        <v>0</v>
      </c>
      <c r="W75">
        <v>1</v>
      </c>
      <c r="Y75">
        <v>1</v>
      </c>
      <c r="AB75">
        <v>4</v>
      </c>
    </row>
    <row r="76" spans="1:33" ht="15">
      <c r="A76" s="8" t="s">
        <v>329</v>
      </c>
      <c r="B76" s="8" t="s">
        <v>330</v>
      </c>
      <c r="C76" s="8" t="s">
        <v>331</v>
      </c>
      <c r="D76" s="4">
        <v>2017</v>
      </c>
      <c r="E76" s="5" t="s">
        <v>26</v>
      </c>
      <c r="H76">
        <v>1</v>
      </c>
      <c r="I76" t="s">
        <v>536</v>
      </c>
      <c r="J76" s="12">
        <v>2</v>
      </c>
      <c r="K76" t="s">
        <v>644</v>
      </c>
      <c r="M76" s="5">
        <v>806</v>
      </c>
      <c r="N76" s="5">
        <v>1</v>
      </c>
      <c r="O76" s="5" t="s">
        <v>565</v>
      </c>
      <c r="Q76">
        <v>1</v>
      </c>
      <c r="T76">
        <v>0</v>
      </c>
      <c r="U76">
        <v>0</v>
      </c>
      <c r="Y76">
        <v>1</v>
      </c>
      <c r="AB76">
        <v>1</v>
      </c>
      <c r="AG76" t="s">
        <v>563</v>
      </c>
    </row>
    <row r="77" spans="1:33" ht="15">
      <c r="A77" s="8" t="s">
        <v>123</v>
      </c>
      <c r="B77" s="8" t="s">
        <v>124</v>
      </c>
      <c r="C77" s="8" t="s">
        <v>125</v>
      </c>
      <c r="D77" s="4">
        <v>2020</v>
      </c>
      <c r="E77" s="5" t="s">
        <v>26</v>
      </c>
      <c r="H77">
        <v>1</v>
      </c>
      <c r="I77" t="s">
        <v>536</v>
      </c>
      <c r="K77" t="s">
        <v>639</v>
      </c>
      <c r="L77" t="s">
        <v>640</v>
      </c>
      <c r="M77" s="5">
        <v>1503</v>
      </c>
      <c r="N77" s="5">
        <v>0</v>
      </c>
      <c r="O77" s="5" t="s">
        <v>567</v>
      </c>
      <c r="Q77">
        <v>1</v>
      </c>
      <c r="T77">
        <v>0</v>
      </c>
      <c r="U77">
        <v>0</v>
      </c>
      <c r="Y77">
        <v>1</v>
      </c>
      <c r="AB77">
        <v>1</v>
      </c>
    </row>
    <row r="78" spans="1:33" ht="15">
      <c r="A78" s="8" t="s">
        <v>295</v>
      </c>
      <c r="B78" s="8" t="s">
        <v>296</v>
      </c>
      <c r="D78" s="4">
        <v>2017</v>
      </c>
      <c r="E78" s="5" t="s">
        <v>26</v>
      </c>
      <c r="H78">
        <v>1</v>
      </c>
      <c r="I78" t="s">
        <v>545</v>
      </c>
      <c r="J78" s="12">
        <v>4</v>
      </c>
      <c r="M78" s="5">
        <v>0</v>
      </c>
      <c r="N78" s="5"/>
      <c r="O78" s="5" t="s">
        <v>566</v>
      </c>
      <c r="Q78">
        <v>1</v>
      </c>
      <c r="T78" t="s">
        <v>534</v>
      </c>
      <c r="U78">
        <v>5</v>
      </c>
      <c r="Y78">
        <v>1</v>
      </c>
      <c r="AA78">
        <v>0</v>
      </c>
      <c r="AB78">
        <v>2</v>
      </c>
      <c r="AF78" s="5" t="s">
        <v>600</v>
      </c>
    </row>
    <row r="79" spans="1:33" ht="15">
      <c r="A79" s="8" t="s">
        <v>130</v>
      </c>
      <c r="B79" s="8" t="s">
        <v>131</v>
      </c>
      <c r="C79" s="8" t="s">
        <v>132</v>
      </c>
      <c r="D79" s="4">
        <v>2020</v>
      </c>
      <c r="E79" s="5" t="s">
        <v>26</v>
      </c>
      <c r="F79">
        <v>1</v>
      </c>
      <c r="G79">
        <v>1</v>
      </c>
      <c r="H79">
        <v>1</v>
      </c>
      <c r="I79" t="s">
        <v>545</v>
      </c>
      <c r="K79" t="s">
        <v>648</v>
      </c>
      <c r="M79" s="5">
        <v>1502</v>
      </c>
      <c r="N79" s="5">
        <v>0</v>
      </c>
      <c r="O79" s="5" t="s">
        <v>565</v>
      </c>
      <c r="P79" s="5">
        <v>2.4220000000000002</v>
      </c>
      <c r="Q79">
        <v>1</v>
      </c>
      <c r="T79">
        <v>0</v>
      </c>
      <c r="U79">
        <v>0</v>
      </c>
      <c r="W79">
        <v>1</v>
      </c>
      <c r="AB79">
        <v>1</v>
      </c>
    </row>
    <row r="80" spans="1:33" ht="15">
      <c r="A80" s="47" t="s">
        <v>523</v>
      </c>
      <c r="B80" s="47" t="s">
        <v>524</v>
      </c>
      <c r="D80" s="50"/>
      <c r="E80" s="5" t="s">
        <v>26</v>
      </c>
      <c r="H80">
        <v>1</v>
      </c>
      <c r="I80" s="50">
        <v>1</v>
      </c>
      <c r="J80" s="50"/>
      <c r="K80" s="50"/>
      <c r="L80" s="50"/>
      <c r="M80" s="48">
        <v>0</v>
      </c>
      <c r="N80" s="48"/>
      <c r="O80" s="48" t="s">
        <v>566</v>
      </c>
      <c r="P80" s="50"/>
      <c r="Q80" s="50">
        <v>0</v>
      </c>
      <c r="R80" s="48">
        <v>9</v>
      </c>
      <c r="S80" s="50"/>
      <c r="T80" s="50">
        <v>1</v>
      </c>
      <c r="U80" s="50">
        <v>5</v>
      </c>
      <c r="V80" s="50"/>
      <c r="W80" s="50"/>
      <c r="X80" s="50"/>
      <c r="Y80" s="50">
        <v>1</v>
      </c>
      <c r="Z80" s="50"/>
      <c r="AA80" s="50">
        <v>0</v>
      </c>
      <c r="AB80" s="50">
        <v>4</v>
      </c>
      <c r="AC80" s="50"/>
      <c r="AD80" s="50">
        <v>1</v>
      </c>
      <c r="AE80" s="50"/>
      <c r="AG80" s="12" t="s">
        <v>692</v>
      </c>
    </row>
    <row r="81" spans="1:33" ht="15">
      <c r="A81" s="8" t="s">
        <v>448</v>
      </c>
      <c r="B81" s="8" t="s">
        <v>449</v>
      </c>
      <c r="C81" s="8" t="s">
        <v>100</v>
      </c>
      <c r="D81" s="4">
        <v>2015</v>
      </c>
      <c r="E81" s="5" t="s">
        <v>26</v>
      </c>
      <c r="G81">
        <v>1</v>
      </c>
      <c r="H81">
        <v>1</v>
      </c>
      <c r="I81" t="s">
        <v>555</v>
      </c>
      <c r="J81">
        <v>3</v>
      </c>
      <c r="K81" t="s">
        <v>657</v>
      </c>
      <c r="L81" t="s">
        <v>652</v>
      </c>
      <c r="M81" s="5">
        <v>806</v>
      </c>
      <c r="N81" s="5">
        <v>1</v>
      </c>
      <c r="O81" s="5" t="s">
        <v>567</v>
      </c>
      <c r="P81" s="5">
        <v>3.0249999999999999</v>
      </c>
      <c r="Q81">
        <v>1</v>
      </c>
      <c r="T81" t="s">
        <v>547</v>
      </c>
      <c r="U81">
        <v>5</v>
      </c>
      <c r="W81">
        <v>1</v>
      </c>
      <c r="Y81">
        <v>1</v>
      </c>
      <c r="AA81">
        <v>0</v>
      </c>
      <c r="AB81">
        <v>1</v>
      </c>
    </row>
    <row r="82" spans="1:33" ht="15">
      <c r="A82" s="8" t="s">
        <v>457</v>
      </c>
      <c r="B82" s="8" t="s">
        <v>458</v>
      </c>
      <c r="C82" s="8" t="s">
        <v>459</v>
      </c>
      <c r="D82" s="4">
        <v>2015</v>
      </c>
      <c r="E82" s="5" t="s">
        <v>26</v>
      </c>
      <c r="G82">
        <v>1</v>
      </c>
      <c r="H82">
        <v>1</v>
      </c>
      <c r="I82" t="s">
        <v>536</v>
      </c>
      <c r="J82">
        <v>2</v>
      </c>
      <c r="K82" t="s">
        <v>646</v>
      </c>
      <c r="M82" s="5">
        <v>1505</v>
      </c>
      <c r="N82" s="5">
        <v>0</v>
      </c>
      <c r="O82" s="5" t="s">
        <v>567</v>
      </c>
      <c r="P82" s="5">
        <v>2.0139999999999998</v>
      </c>
      <c r="Q82">
        <v>1</v>
      </c>
      <c r="T82" t="s">
        <v>534</v>
      </c>
      <c r="U82">
        <v>5</v>
      </c>
      <c r="W82">
        <v>1</v>
      </c>
      <c r="AA82">
        <v>0</v>
      </c>
      <c r="AB82">
        <v>1</v>
      </c>
    </row>
    <row r="83" spans="1:33" ht="15">
      <c r="A83" s="8" t="s">
        <v>480</v>
      </c>
      <c r="B83" s="8" t="s">
        <v>481</v>
      </c>
      <c r="C83" s="8" t="s">
        <v>482</v>
      </c>
      <c r="D83" s="4">
        <v>2014</v>
      </c>
      <c r="E83" s="5" t="s">
        <v>26</v>
      </c>
      <c r="G83">
        <v>1</v>
      </c>
      <c r="H83">
        <v>1</v>
      </c>
      <c r="I83" t="s">
        <v>536</v>
      </c>
      <c r="J83">
        <v>2</v>
      </c>
      <c r="M83" s="5">
        <v>0</v>
      </c>
      <c r="N83" s="5"/>
      <c r="O83" s="5" t="s">
        <v>566</v>
      </c>
      <c r="Q83">
        <v>1</v>
      </c>
      <c r="T83" t="s">
        <v>536</v>
      </c>
      <c r="U83">
        <v>5</v>
      </c>
      <c r="W83">
        <v>1</v>
      </c>
      <c r="X83">
        <v>1</v>
      </c>
      <c r="AA83">
        <v>0</v>
      </c>
      <c r="AB83">
        <v>4</v>
      </c>
      <c r="AF83">
        <v>1</v>
      </c>
    </row>
    <row r="84" spans="1:33" ht="12.75">
      <c r="A84" s="5" t="s">
        <v>586</v>
      </c>
      <c r="B84" s="5" t="s">
        <v>585</v>
      </c>
      <c r="C84" s="5" t="s">
        <v>587</v>
      </c>
      <c r="D84" s="5">
        <v>2019</v>
      </c>
      <c r="E84" s="5" t="s">
        <v>601</v>
      </c>
      <c r="H84" s="5">
        <v>1</v>
      </c>
      <c r="I84" s="5" t="s">
        <v>540</v>
      </c>
      <c r="J84" s="5"/>
      <c r="K84" t="s">
        <v>647</v>
      </c>
      <c r="L84" s="5"/>
      <c r="M84" s="5">
        <v>0</v>
      </c>
      <c r="N84" s="5">
        <v>0</v>
      </c>
      <c r="O84" s="5" t="s">
        <v>566</v>
      </c>
      <c r="P84" s="5">
        <v>10.981999999999999</v>
      </c>
      <c r="Q84" s="5">
        <v>1</v>
      </c>
      <c r="R84" s="5"/>
      <c r="T84" s="5" t="s">
        <v>542</v>
      </c>
      <c r="AA84" s="5">
        <v>0</v>
      </c>
      <c r="AB84" s="5">
        <v>1</v>
      </c>
    </row>
    <row r="85" spans="1:33" ht="15">
      <c r="A85" s="8" t="s">
        <v>111</v>
      </c>
      <c r="B85" s="8" t="s">
        <v>112</v>
      </c>
      <c r="C85" s="8" t="s">
        <v>113</v>
      </c>
      <c r="D85" s="4">
        <v>2020</v>
      </c>
      <c r="E85" s="5" t="s">
        <v>26</v>
      </c>
      <c r="H85">
        <v>1</v>
      </c>
      <c r="I85" t="s">
        <v>536</v>
      </c>
      <c r="K85" t="s">
        <v>647</v>
      </c>
      <c r="M85" s="5">
        <v>1506</v>
      </c>
      <c r="N85" s="5">
        <v>0</v>
      </c>
      <c r="O85" s="5" t="s">
        <v>565</v>
      </c>
      <c r="P85" s="5">
        <v>3.677</v>
      </c>
      <c r="Q85">
        <v>1</v>
      </c>
      <c r="T85" t="s">
        <v>534</v>
      </c>
      <c r="U85">
        <v>5</v>
      </c>
      <c r="Y85">
        <v>1</v>
      </c>
      <c r="AA85">
        <v>0</v>
      </c>
      <c r="AB85">
        <v>1</v>
      </c>
    </row>
    <row r="86" spans="1:33" ht="15">
      <c r="A86" s="8" t="s">
        <v>127</v>
      </c>
      <c r="B86" s="8" t="s">
        <v>209</v>
      </c>
      <c r="C86" s="8" t="s">
        <v>210</v>
      </c>
      <c r="D86" s="4">
        <v>2019</v>
      </c>
      <c r="E86" s="5" t="s">
        <v>26</v>
      </c>
      <c r="H86">
        <v>1</v>
      </c>
      <c r="I86" t="s">
        <v>535</v>
      </c>
      <c r="K86" t="s">
        <v>658</v>
      </c>
      <c r="L86" t="s">
        <v>667</v>
      </c>
      <c r="M86" s="5">
        <v>806</v>
      </c>
      <c r="N86" s="5">
        <v>1</v>
      </c>
      <c r="O86" s="5" t="s">
        <v>567</v>
      </c>
      <c r="P86" s="5">
        <v>8.2100000000000009</v>
      </c>
      <c r="Q86">
        <v>1</v>
      </c>
      <c r="T86" t="s">
        <v>534</v>
      </c>
      <c r="U86">
        <v>5</v>
      </c>
      <c r="Y86">
        <v>1</v>
      </c>
      <c r="AA86">
        <v>0</v>
      </c>
      <c r="AB86">
        <v>1</v>
      </c>
      <c r="AF86">
        <v>1</v>
      </c>
    </row>
    <row r="87" spans="1:33" ht="15">
      <c r="A87" s="8" t="s">
        <v>127</v>
      </c>
      <c r="B87" s="8" t="s">
        <v>128</v>
      </c>
      <c r="C87" s="8" t="s">
        <v>129</v>
      </c>
      <c r="D87" s="4">
        <v>2020</v>
      </c>
      <c r="E87" s="5" t="s">
        <v>26</v>
      </c>
      <c r="H87">
        <v>1</v>
      </c>
      <c r="I87" t="s">
        <v>535</v>
      </c>
      <c r="K87" t="s">
        <v>647</v>
      </c>
      <c r="M87" s="5">
        <v>1506</v>
      </c>
      <c r="N87" s="5">
        <v>0</v>
      </c>
      <c r="O87" s="5" t="s">
        <v>565</v>
      </c>
      <c r="P87" s="5">
        <v>7.43</v>
      </c>
      <c r="Q87">
        <v>1</v>
      </c>
      <c r="T87" t="s">
        <v>534</v>
      </c>
      <c r="U87">
        <v>5</v>
      </c>
      <c r="Y87">
        <v>1</v>
      </c>
      <c r="AA87">
        <v>0</v>
      </c>
      <c r="AB87">
        <v>1</v>
      </c>
      <c r="AF87">
        <v>1</v>
      </c>
    </row>
    <row r="88" spans="1:33" ht="15">
      <c r="A88" s="8" t="s">
        <v>200</v>
      </c>
      <c r="B88" s="8" t="s">
        <v>201</v>
      </c>
      <c r="C88" s="8" t="s">
        <v>202</v>
      </c>
      <c r="D88" s="4">
        <v>2019</v>
      </c>
      <c r="E88" s="5" t="s">
        <v>26</v>
      </c>
      <c r="H88">
        <v>1</v>
      </c>
      <c r="I88" t="s">
        <v>535</v>
      </c>
      <c r="K88" t="s">
        <v>650</v>
      </c>
      <c r="L88" t="s">
        <v>649</v>
      </c>
      <c r="M88" s="5">
        <v>806</v>
      </c>
      <c r="N88" s="5">
        <v>1</v>
      </c>
      <c r="O88" s="5" t="s">
        <v>565</v>
      </c>
      <c r="P88" s="5">
        <v>5.0030000000000001</v>
      </c>
      <c r="Q88">
        <v>1</v>
      </c>
      <c r="T88" t="s">
        <v>534</v>
      </c>
      <c r="U88">
        <v>5</v>
      </c>
      <c r="Y88">
        <v>1</v>
      </c>
      <c r="AA88">
        <v>0</v>
      </c>
      <c r="AB88">
        <v>1</v>
      </c>
      <c r="AG88" t="s">
        <v>538</v>
      </c>
    </row>
    <row r="89" spans="1:33" ht="15">
      <c r="A89" s="8" t="s">
        <v>120</v>
      </c>
      <c r="B89" s="8" t="s">
        <v>121</v>
      </c>
      <c r="C89" s="8" t="s">
        <v>122</v>
      </c>
      <c r="D89" s="4">
        <v>2020</v>
      </c>
      <c r="E89" s="5" t="s">
        <v>26</v>
      </c>
      <c r="H89">
        <v>1</v>
      </c>
      <c r="I89" t="s">
        <v>535</v>
      </c>
      <c r="K89" t="s">
        <v>680</v>
      </c>
      <c r="M89" s="5">
        <v>806</v>
      </c>
      <c r="N89" s="5">
        <v>1</v>
      </c>
      <c r="O89" s="5" t="s">
        <v>568</v>
      </c>
      <c r="P89" s="5">
        <v>6.1820000000000004</v>
      </c>
      <c r="Q89">
        <v>0</v>
      </c>
      <c r="R89" s="12" t="s">
        <v>688</v>
      </c>
      <c r="T89" t="s">
        <v>534</v>
      </c>
      <c r="U89">
        <v>5</v>
      </c>
      <c r="Y89">
        <v>1</v>
      </c>
      <c r="AA89">
        <v>0</v>
      </c>
      <c r="AB89">
        <v>1</v>
      </c>
      <c r="AD89">
        <v>1</v>
      </c>
    </row>
    <row r="90" spans="1:33" ht="15">
      <c r="A90" s="8" t="s">
        <v>286</v>
      </c>
      <c r="B90" s="8" t="s">
        <v>287</v>
      </c>
      <c r="C90" s="8" t="s">
        <v>91</v>
      </c>
      <c r="D90" s="4">
        <v>2018</v>
      </c>
      <c r="E90" s="5" t="s">
        <v>26</v>
      </c>
      <c r="H90">
        <v>1</v>
      </c>
      <c r="J90" s="12">
        <v>0</v>
      </c>
      <c r="K90" t="s">
        <v>648</v>
      </c>
      <c r="M90" s="5">
        <v>806</v>
      </c>
      <c r="N90" s="5">
        <v>1</v>
      </c>
      <c r="O90" s="5" t="s">
        <v>567</v>
      </c>
      <c r="P90" s="5">
        <v>3.286</v>
      </c>
      <c r="Q90">
        <v>1</v>
      </c>
      <c r="T90">
        <v>0</v>
      </c>
      <c r="U90">
        <v>0</v>
      </c>
      <c r="AB90">
        <v>1</v>
      </c>
    </row>
    <row r="91" spans="1:33" ht="15">
      <c r="A91" s="8" t="s">
        <v>483</v>
      </c>
      <c r="B91" s="8" t="s">
        <v>484</v>
      </c>
      <c r="C91" s="8" t="s">
        <v>485</v>
      </c>
      <c r="D91" s="4">
        <v>2014</v>
      </c>
      <c r="E91" s="5" t="s">
        <v>26</v>
      </c>
      <c r="H91">
        <v>1</v>
      </c>
      <c r="J91">
        <v>0</v>
      </c>
      <c r="K91" t="s">
        <v>646</v>
      </c>
      <c r="M91" s="5">
        <v>1505</v>
      </c>
      <c r="N91" s="5">
        <v>0</v>
      </c>
      <c r="O91" s="5" t="s">
        <v>565</v>
      </c>
      <c r="Q91">
        <v>1</v>
      </c>
      <c r="T91">
        <v>0</v>
      </c>
      <c r="U91">
        <v>0</v>
      </c>
      <c r="W91">
        <v>1</v>
      </c>
      <c r="AB91">
        <v>1</v>
      </c>
    </row>
    <row r="92" spans="1:33" ht="15">
      <c r="A92" s="8" t="s">
        <v>106</v>
      </c>
      <c r="B92" s="8" t="s">
        <v>107</v>
      </c>
      <c r="C92" s="8" t="s">
        <v>108</v>
      </c>
      <c r="D92" s="4">
        <v>2020</v>
      </c>
      <c r="E92" s="5" t="s">
        <v>26</v>
      </c>
      <c r="H92">
        <v>1</v>
      </c>
      <c r="K92" t="s">
        <v>646</v>
      </c>
      <c r="L92" t="s">
        <v>673</v>
      </c>
      <c r="M92" s="5">
        <v>0</v>
      </c>
      <c r="N92" s="5">
        <v>0</v>
      </c>
      <c r="O92" s="5" t="s">
        <v>566</v>
      </c>
      <c r="P92" s="5">
        <v>2.08</v>
      </c>
      <c r="Q92">
        <v>3</v>
      </c>
      <c r="T92">
        <v>6</v>
      </c>
      <c r="U92">
        <v>5</v>
      </c>
      <c r="AA92">
        <v>3</v>
      </c>
      <c r="AB92">
        <v>1</v>
      </c>
    </row>
    <row r="93" spans="1:33" ht="15">
      <c r="A93" s="8" t="s">
        <v>379</v>
      </c>
      <c r="B93" s="8" t="s">
        <v>380</v>
      </c>
      <c r="C93" s="8" t="s">
        <v>381</v>
      </c>
      <c r="D93" s="4">
        <v>2016</v>
      </c>
      <c r="E93" s="5" t="s">
        <v>26</v>
      </c>
      <c r="H93">
        <v>1</v>
      </c>
      <c r="I93" t="s">
        <v>536</v>
      </c>
      <c r="J93">
        <v>2</v>
      </c>
      <c r="K93" t="s">
        <v>646</v>
      </c>
      <c r="M93" s="5">
        <v>1505</v>
      </c>
      <c r="N93" s="5">
        <v>0</v>
      </c>
      <c r="O93" s="5" t="s">
        <v>565</v>
      </c>
      <c r="P93" s="5">
        <v>1.371</v>
      </c>
      <c r="Q93">
        <v>1</v>
      </c>
      <c r="T93">
        <v>4</v>
      </c>
      <c r="U93">
        <v>5</v>
      </c>
      <c r="W93">
        <v>1</v>
      </c>
      <c r="Y93">
        <v>1</v>
      </c>
      <c r="AA93">
        <v>0</v>
      </c>
      <c r="AB93">
        <v>1</v>
      </c>
    </row>
    <row r="94" spans="1:33" ht="15">
      <c r="A94" s="8" t="s">
        <v>182</v>
      </c>
      <c r="B94" s="8" t="s">
        <v>183</v>
      </c>
      <c r="C94" s="8" t="s">
        <v>184</v>
      </c>
      <c r="D94" s="4">
        <v>2019</v>
      </c>
      <c r="E94" s="5" t="s">
        <v>26</v>
      </c>
      <c r="G94">
        <v>1</v>
      </c>
      <c r="H94">
        <v>1</v>
      </c>
      <c r="I94" t="s">
        <v>535</v>
      </c>
      <c r="K94" t="s">
        <v>639</v>
      </c>
      <c r="M94" s="5">
        <v>806</v>
      </c>
      <c r="N94" s="5">
        <v>1</v>
      </c>
      <c r="O94" s="5" t="s">
        <v>569</v>
      </c>
      <c r="P94" s="5">
        <v>0.45</v>
      </c>
      <c r="Q94">
        <v>0</v>
      </c>
      <c r="R94" s="5">
        <v>1</v>
      </c>
      <c r="T94" t="s">
        <v>545</v>
      </c>
      <c r="U94" t="s">
        <v>541</v>
      </c>
      <c r="AA94">
        <v>1</v>
      </c>
      <c r="AB94">
        <v>1</v>
      </c>
    </row>
    <row r="95" spans="1:33" ht="15">
      <c r="A95" s="8" t="s">
        <v>291</v>
      </c>
      <c r="B95" s="8" t="s">
        <v>292</v>
      </c>
      <c r="C95" s="8" t="s">
        <v>551</v>
      </c>
      <c r="D95" s="4">
        <v>2017</v>
      </c>
      <c r="E95" s="5" t="s">
        <v>26</v>
      </c>
      <c r="H95">
        <v>1</v>
      </c>
      <c r="I95" t="s">
        <v>536</v>
      </c>
      <c r="J95" s="12">
        <v>2</v>
      </c>
      <c r="M95" s="5">
        <v>0</v>
      </c>
      <c r="N95" s="5"/>
      <c r="O95" s="5" t="s">
        <v>566</v>
      </c>
      <c r="Q95">
        <v>1</v>
      </c>
      <c r="T95">
        <v>0</v>
      </c>
      <c r="U95">
        <v>0</v>
      </c>
      <c r="Y95">
        <v>1</v>
      </c>
      <c r="AA95">
        <v>0</v>
      </c>
      <c r="AB95">
        <v>4</v>
      </c>
    </row>
    <row r="96" spans="1:33" ht="15">
      <c r="A96" s="8" t="s">
        <v>504</v>
      </c>
      <c r="B96" s="8" t="s">
        <v>505</v>
      </c>
      <c r="D96" s="4">
        <v>2013</v>
      </c>
      <c r="E96" s="5" t="s">
        <v>26</v>
      </c>
      <c r="H96">
        <v>1</v>
      </c>
      <c r="I96" t="s">
        <v>536</v>
      </c>
      <c r="J96">
        <v>2</v>
      </c>
      <c r="M96" s="5">
        <v>0</v>
      </c>
      <c r="N96" s="5"/>
      <c r="O96" s="5" t="s">
        <v>566</v>
      </c>
      <c r="Q96">
        <v>1</v>
      </c>
      <c r="T96" t="s">
        <v>536</v>
      </c>
      <c r="U96">
        <v>5</v>
      </c>
      <c r="Y96">
        <v>1</v>
      </c>
      <c r="AA96">
        <v>0</v>
      </c>
      <c r="AB96">
        <v>2</v>
      </c>
    </row>
    <row r="97" spans="1:33" ht="15">
      <c r="A97" s="8" t="s">
        <v>390</v>
      </c>
      <c r="B97" s="8" t="s">
        <v>472</v>
      </c>
      <c r="C97" t="s">
        <v>556</v>
      </c>
      <c r="D97" s="4">
        <v>2014</v>
      </c>
      <c r="E97" s="5" t="s">
        <v>26</v>
      </c>
      <c r="H97">
        <v>1</v>
      </c>
      <c r="I97" t="s">
        <v>536</v>
      </c>
      <c r="J97">
        <v>2</v>
      </c>
      <c r="M97" s="5">
        <v>0</v>
      </c>
      <c r="N97" s="5"/>
      <c r="O97" s="5" t="s">
        <v>566</v>
      </c>
      <c r="Q97">
        <v>1</v>
      </c>
      <c r="T97" t="s">
        <v>536</v>
      </c>
      <c r="U97">
        <v>5</v>
      </c>
      <c r="AA97">
        <v>0</v>
      </c>
      <c r="AB97">
        <v>4</v>
      </c>
    </row>
    <row r="98" spans="1:33" ht="15">
      <c r="A98" s="8" t="s">
        <v>390</v>
      </c>
      <c r="B98" s="8" t="s">
        <v>392</v>
      </c>
      <c r="C98" s="8" t="s">
        <v>353</v>
      </c>
      <c r="D98" s="4">
        <v>2016</v>
      </c>
      <c r="E98" s="5" t="s">
        <v>26</v>
      </c>
      <c r="H98">
        <v>1</v>
      </c>
      <c r="I98" t="s">
        <v>536</v>
      </c>
      <c r="J98">
        <v>2</v>
      </c>
      <c r="K98" t="s">
        <v>639</v>
      </c>
      <c r="L98" t="s">
        <v>652</v>
      </c>
      <c r="M98" s="5">
        <v>806</v>
      </c>
      <c r="N98" s="5">
        <v>1</v>
      </c>
      <c r="O98" s="5" t="s">
        <v>567</v>
      </c>
      <c r="P98" s="5">
        <v>2.819</v>
      </c>
      <c r="Q98">
        <v>1</v>
      </c>
      <c r="T98" t="s">
        <v>536</v>
      </c>
      <c r="U98">
        <v>5</v>
      </c>
      <c r="AA98">
        <v>0</v>
      </c>
      <c r="AB98">
        <v>1</v>
      </c>
    </row>
    <row r="99" spans="1:33" ht="15">
      <c r="A99" s="8" t="s">
        <v>390</v>
      </c>
      <c r="B99" s="8" t="s">
        <v>391</v>
      </c>
      <c r="C99" s="8" t="s">
        <v>266</v>
      </c>
      <c r="D99" s="4">
        <v>2016</v>
      </c>
      <c r="E99" s="5" t="s">
        <v>26</v>
      </c>
      <c r="H99">
        <v>1</v>
      </c>
      <c r="I99" t="s">
        <v>536</v>
      </c>
      <c r="J99">
        <v>2</v>
      </c>
      <c r="K99" t="s">
        <v>658</v>
      </c>
      <c r="M99" s="5">
        <v>806</v>
      </c>
      <c r="N99" s="5">
        <v>1</v>
      </c>
      <c r="O99" s="5" t="s">
        <v>567</v>
      </c>
      <c r="Q99">
        <v>1</v>
      </c>
      <c r="T99">
        <v>4</v>
      </c>
      <c r="U99">
        <v>5</v>
      </c>
      <c r="Y99">
        <v>1</v>
      </c>
      <c r="AA99">
        <v>0</v>
      </c>
      <c r="AB99">
        <v>1</v>
      </c>
    </row>
    <row r="100" spans="1:33" ht="15">
      <c r="A100" s="8" t="s">
        <v>351</v>
      </c>
      <c r="B100" s="8" t="s">
        <v>369</v>
      </c>
      <c r="C100" t="s">
        <v>554</v>
      </c>
      <c r="D100" s="4">
        <v>2016</v>
      </c>
      <c r="E100" s="5" t="s">
        <v>26</v>
      </c>
      <c r="H100">
        <v>1</v>
      </c>
      <c r="I100" t="s">
        <v>536</v>
      </c>
      <c r="J100">
        <v>2</v>
      </c>
      <c r="M100" s="5">
        <v>0</v>
      </c>
      <c r="N100" s="5"/>
      <c r="O100" s="5" t="s">
        <v>566</v>
      </c>
      <c r="Q100">
        <v>1</v>
      </c>
      <c r="T100">
        <v>1.4</v>
      </c>
      <c r="U100">
        <v>5</v>
      </c>
      <c r="AA100">
        <v>0</v>
      </c>
      <c r="AB100">
        <v>4</v>
      </c>
    </row>
    <row r="101" spans="1:33" ht="15">
      <c r="A101" s="8" t="s">
        <v>351</v>
      </c>
      <c r="B101" s="8" t="s">
        <v>352</v>
      </c>
      <c r="C101" s="8" t="s">
        <v>353</v>
      </c>
      <c r="D101" s="4">
        <v>2017</v>
      </c>
      <c r="E101" s="5" t="s">
        <v>26</v>
      </c>
      <c r="H101">
        <v>1</v>
      </c>
      <c r="I101" t="s">
        <v>536</v>
      </c>
      <c r="J101" s="12">
        <v>2</v>
      </c>
      <c r="K101" t="s">
        <v>639</v>
      </c>
      <c r="L101" t="s">
        <v>652</v>
      </c>
      <c r="M101" s="5">
        <v>806</v>
      </c>
      <c r="N101" s="5">
        <v>1</v>
      </c>
      <c r="O101" s="5" t="s">
        <v>567</v>
      </c>
      <c r="P101" s="5">
        <v>3.1970000000000001</v>
      </c>
      <c r="Q101">
        <v>1</v>
      </c>
      <c r="T101" t="s">
        <v>547</v>
      </c>
      <c r="U101">
        <v>5</v>
      </c>
      <c r="AA101">
        <v>0</v>
      </c>
      <c r="AB101">
        <v>1</v>
      </c>
      <c r="AF101">
        <v>1</v>
      </c>
    </row>
    <row r="102" spans="1:33" ht="15">
      <c r="A102" s="8" t="s">
        <v>385</v>
      </c>
      <c r="B102" s="8" t="s">
        <v>386</v>
      </c>
      <c r="C102" s="8" t="s">
        <v>202</v>
      </c>
      <c r="D102" s="4">
        <v>2016</v>
      </c>
      <c r="E102" s="5" t="s">
        <v>26</v>
      </c>
      <c r="H102">
        <v>1</v>
      </c>
      <c r="I102">
        <v>4</v>
      </c>
      <c r="J102">
        <v>1</v>
      </c>
      <c r="K102" t="s">
        <v>650</v>
      </c>
      <c r="L102" t="s">
        <v>649</v>
      </c>
      <c r="M102" s="5">
        <v>806</v>
      </c>
      <c r="N102" s="5">
        <v>0</v>
      </c>
      <c r="O102" s="5" t="s">
        <v>565</v>
      </c>
      <c r="P102" s="5">
        <v>3.4350000000000001</v>
      </c>
      <c r="Q102">
        <v>1</v>
      </c>
      <c r="T102">
        <v>0</v>
      </c>
      <c r="U102">
        <v>0</v>
      </c>
      <c r="AB102">
        <v>1</v>
      </c>
    </row>
    <row r="103" spans="1:33" ht="12.75">
      <c r="A103" s="5" t="s">
        <v>606</v>
      </c>
      <c r="B103" s="12" t="s">
        <v>608</v>
      </c>
      <c r="C103" t="s">
        <v>613</v>
      </c>
      <c r="D103" s="24">
        <v>2020</v>
      </c>
      <c r="E103" s="5" t="s">
        <v>614</v>
      </c>
      <c r="H103" s="5">
        <v>1</v>
      </c>
      <c r="I103" s="12" t="s">
        <v>615</v>
      </c>
      <c r="J103" s="12"/>
      <c r="K103" t="s">
        <v>648</v>
      </c>
      <c r="L103" s="12"/>
      <c r="M103" s="12">
        <v>806</v>
      </c>
      <c r="N103" s="5">
        <v>1</v>
      </c>
      <c r="O103" s="12" t="s">
        <v>569</v>
      </c>
      <c r="P103" s="12">
        <v>0.46</v>
      </c>
      <c r="Q103" s="24">
        <v>1</v>
      </c>
      <c r="R103" s="24"/>
      <c r="S103" s="12"/>
      <c r="T103" s="24">
        <v>4</v>
      </c>
      <c r="U103" s="12"/>
      <c r="V103" s="12"/>
      <c r="W103" s="12"/>
      <c r="X103" s="24">
        <v>2</v>
      </c>
      <c r="Y103" s="12"/>
      <c r="Z103" s="12"/>
      <c r="AA103" s="24">
        <v>0</v>
      </c>
      <c r="AB103" s="24">
        <v>1</v>
      </c>
      <c r="AC103" s="12"/>
      <c r="AD103" s="12"/>
      <c r="AE103" s="12"/>
    </row>
    <row r="104" spans="1:33" ht="15">
      <c r="A104" s="8" t="s">
        <v>84</v>
      </c>
      <c r="B104" s="8" t="s">
        <v>85</v>
      </c>
      <c r="C104" s="8" t="s">
        <v>86</v>
      </c>
      <c r="D104" s="4">
        <v>2020</v>
      </c>
      <c r="E104" s="5" t="s">
        <v>26</v>
      </c>
      <c r="H104">
        <v>1</v>
      </c>
      <c r="I104">
        <v>4</v>
      </c>
      <c r="K104" t="s">
        <v>645</v>
      </c>
      <c r="M104" s="5">
        <v>1503</v>
      </c>
      <c r="N104" s="5">
        <v>0</v>
      </c>
      <c r="O104" s="5" t="s">
        <v>569</v>
      </c>
      <c r="P104" s="5">
        <v>2.3610000000000002</v>
      </c>
      <c r="Q104">
        <v>1</v>
      </c>
      <c r="T104">
        <v>1</v>
      </c>
      <c r="U104">
        <v>5</v>
      </c>
      <c r="W104">
        <v>1</v>
      </c>
      <c r="AA104">
        <v>0</v>
      </c>
      <c r="AB104">
        <v>1</v>
      </c>
    </row>
    <row r="105" spans="1:33" ht="15">
      <c r="A105" s="32" t="s">
        <v>408</v>
      </c>
      <c r="B105" s="8" t="s">
        <v>409</v>
      </c>
      <c r="D105" s="4">
        <v>2015</v>
      </c>
      <c r="E105" s="5" t="s">
        <v>26</v>
      </c>
      <c r="H105">
        <v>1</v>
      </c>
      <c r="I105" t="s">
        <v>536</v>
      </c>
      <c r="J105">
        <v>2</v>
      </c>
      <c r="M105" s="5">
        <v>0</v>
      </c>
      <c r="N105" s="5"/>
      <c r="O105" s="5" t="s">
        <v>566</v>
      </c>
      <c r="Q105">
        <v>1</v>
      </c>
      <c r="T105" t="s">
        <v>536</v>
      </c>
      <c r="U105">
        <v>5</v>
      </c>
      <c r="AA105">
        <v>0</v>
      </c>
      <c r="AB105">
        <v>2</v>
      </c>
      <c r="AF105">
        <v>1</v>
      </c>
    </row>
    <row r="106" spans="1:33" ht="15">
      <c r="A106" s="8" t="s">
        <v>423</v>
      </c>
      <c r="B106" s="8" t="s">
        <v>424</v>
      </c>
      <c r="C106" s="8" t="s">
        <v>78</v>
      </c>
      <c r="D106" s="4">
        <v>2015</v>
      </c>
      <c r="E106" s="5" t="s">
        <v>26</v>
      </c>
      <c r="H106">
        <v>1</v>
      </c>
      <c r="I106" t="s">
        <v>536</v>
      </c>
      <c r="J106">
        <v>2</v>
      </c>
      <c r="K106" t="s">
        <v>648</v>
      </c>
      <c r="M106" s="5">
        <v>806</v>
      </c>
      <c r="N106" s="5">
        <v>1</v>
      </c>
      <c r="O106" s="5" t="s">
        <v>567</v>
      </c>
      <c r="P106" s="5">
        <v>2.1629999999999998</v>
      </c>
      <c r="Q106">
        <v>1</v>
      </c>
      <c r="T106" t="s">
        <v>536</v>
      </c>
      <c r="U106">
        <v>5</v>
      </c>
      <c r="W106">
        <v>1</v>
      </c>
      <c r="Y106">
        <v>1</v>
      </c>
      <c r="AB106">
        <v>1</v>
      </c>
    </row>
    <row r="107" spans="1:33" ht="15">
      <c r="A107" s="8" t="s">
        <v>47</v>
      </c>
      <c r="B107" s="8" t="s">
        <v>48</v>
      </c>
      <c r="C107" s="8" t="s">
        <v>49</v>
      </c>
      <c r="D107" s="4">
        <v>2020</v>
      </c>
      <c r="E107" s="5" t="s">
        <v>26</v>
      </c>
      <c r="H107">
        <v>1</v>
      </c>
      <c r="I107">
        <v>1</v>
      </c>
      <c r="M107" s="5">
        <v>0</v>
      </c>
      <c r="N107" s="5"/>
      <c r="O107" s="5" t="s">
        <v>566</v>
      </c>
      <c r="Q107">
        <v>0</v>
      </c>
      <c r="R107" s="5">
        <v>7</v>
      </c>
      <c r="T107" t="s">
        <v>534</v>
      </c>
      <c r="U107">
        <v>5</v>
      </c>
      <c r="AA107">
        <v>2</v>
      </c>
      <c r="AB107">
        <v>4</v>
      </c>
      <c r="AD107">
        <v>1</v>
      </c>
    </row>
    <row r="108" spans="1:33" ht="15">
      <c r="A108" s="8" t="s">
        <v>172</v>
      </c>
      <c r="B108" s="8" t="s">
        <v>173</v>
      </c>
      <c r="C108" s="8" t="s">
        <v>174</v>
      </c>
      <c r="D108" s="4">
        <v>2019</v>
      </c>
      <c r="E108" s="5" t="s">
        <v>26</v>
      </c>
      <c r="G108">
        <v>1</v>
      </c>
      <c r="H108">
        <v>1</v>
      </c>
      <c r="I108" t="s">
        <v>535</v>
      </c>
      <c r="K108" t="s">
        <v>650</v>
      </c>
      <c r="L108" t="s">
        <v>649</v>
      </c>
      <c r="M108" s="5">
        <v>806</v>
      </c>
      <c r="N108" s="5">
        <v>1</v>
      </c>
      <c r="O108" s="5" t="s">
        <v>565</v>
      </c>
      <c r="P108" s="5">
        <v>1.7809999999999999</v>
      </c>
      <c r="Q108">
        <v>1</v>
      </c>
      <c r="T108" t="s">
        <v>548</v>
      </c>
      <c r="U108">
        <v>5</v>
      </c>
      <c r="Y108">
        <v>1</v>
      </c>
      <c r="AA108">
        <v>0</v>
      </c>
      <c r="AB108">
        <v>1</v>
      </c>
    </row>
    <row r="109" spans="1:33" ht="15">
      <c r="A109" s="8" t="s">
        <v>136</v>
      </c>
      <c r="B109" s="8" t="s">
        <v>137</v>
      </c>
      <c r="D109" s="4">
        <v>2019</v>
      </c>
      <c r="E109" s="5" t="s">
        <v>26</v>
      </c>
      <c r="M109" s="5">
        <v>0</v>
      </c>
      <c r="N109" s="5"/>
      <c r="O109" s="5" t="s">
        <v>566</v>
      </c>
    </row>
    <row r="110" spans="1:33" ht="15">
      <c r="A110" s="8" t="s">
        <v>521</v>
      </c>
      <c r="B110" s="8" t="s">
        <v>522</v>
      </c>
      <c r="C110" s="8" t="s">
        <v>43</v>
      </c>
      <c r="D110" s="8">
        <v>2021</v>
      </c>
      <c r="E110" s="5" t="s">
        <v>26</v>
      </c>
      <c r="H110">
        <v>1</v>
      </c>
      <c r="I110">
        <v>4</v>
      </c>
      <c r="K110" t="s">
        <v>646</v>
      </c>
      <c r="M110" s="5">
        <v>1505</v>
      </c>
      <c r="N110" s="5">
        <v>0</v>
      </c>
      <c r="O110" s="5" t="s">
        <v>565</v>
      </c>
      <c r="P110" s="5">
        <v>7.1349999999999998</v>
      </c>
      <c r="Q110">
        <v>0</v>
      </c>
      <c r="R110" s="5">
        <v>1</v>
      </c>
      <c r="T110" t="s">
        <v>547</v>
      </c>
      <c r="U110">
        <v>4</v>
      </c>
      <c r="Y110">
        <v>1</v>
      </c>
      <c r="AA110">
        <v>0</v>
      </c>
      <c r="AB110">
        <v>1</v>
      </c>
    </row>
    <row r="111" spans="1:33" ht="12.75">
      <c r="A111" s="12" t="s">
        <v>603</v>
      </c>
      <c r="B111" s="23" t="s">
        <v>77</v>
      </c>
      <c r="C111" t="s">
        <v>610</v>
      </c>
      <c r="D111" s="24">
        <v>2020</v>
      </c>
      <c r="E111" s="5" t="s">
        <v>614</v>
      </c>
      <c r="H111" s="5">
        <v>1</v>
      </c>
      <c r="I111" s="12" t="s">
        <v>535</v>
      </c>
      <c r="J111" s="12"/>
      <c r="K111" t="s">
        <v>648</v>
      </c>
      <c r="L111" s="12"/>
      <c r="M111" s="12">
        <v>806</v>
      </c>
      <c r="N111" s="5">
        <v>1</v>
      </c>
      <c r="O111" s="12" t="s">
        <v>567</v>
      </c>
      <c r="P111" s="12">
        <v>7.5549999999999997</v>
      </c>
      <c r="Q111" s="24">
        <v>0</v>
      </c>
      <c r="R111" s="24">
        <v>3</v>
      </c>
      <c r="S111" s="12"/>
      <c r="T111" s="12" t="s">
        <v>542</v>
      </c>
      <c r="U111" s="12"/>
      <c r="V111" s="12"/>
      <c r="W111" s="12"/>
      <c r="X111" s="12"/>
      <c r="Y111" s="12"/>
      <c r="Z111" s="12"/>
      <c r="AA111" s="24">
        <v>0</v>
      </c>
      <c r="AB111" s="24">
        <v>1</v>
      </c>
      <c r="AC111" s="12"/>
      <c r="AD111" s="24">
        <v>1</v>
      </c>
      <c r="AE111" s="12"/>
    </row>
    <row r="112" spans="1:33">
      <c r="A112" s="47" t="s">
        <v>44</v>
      </c>
      <c r="B112" s="47" t="s">
        <v>45</v>
      </c>
      <c r="C112" s="8" t="s">
        <v>46</v>
      </c>
      <c r="D112" s="49">
        <v>2021</v>
      </c>
      <c r="E112" s="6" t="s">
        <v>26</v>
      </c>
      <c r="H112">
        <v>1</v>
      </c>
      <c r="I112" s="50">
        <v>1</v>
      </c>
      <c r="J112" s="50"/>
      <c r="K112" s="50"/>
      <c r="L112" s="50"/>
      <c r="M112" s="48">
        <v>0</v>
      </c>
      <c r="N112" s="48"/>
      <c r="O112" s="48" t="s">
        <v>566</v>
      </c>
      <c r="P112" s="50"/>
      <c r="Q112" s="50">
        <v>0</v>
      </c>
      <c r="R112" s="48">
        <v>7</v>
      </c>
      <c r="S112" s="50"/>
      <c r="T112" s="50">
        <v>6</v>
      </c>
      <c r="U112" s="50">
        <v>5</v>
      </c>
      <c r="V112" s="50"/>
      <c r="W112" s="50"/>
      <c r="X112" s="50"/>
      <c r="Y112" s="50"/>
      <c r="Z112" s="50"/>
      <c r="AA112" s="50">
        <v>0</v>
      </c>
      <c r="AB112" s="50">
        <v>4</v>
      </c>
      <c r="AC112" s="50"/>
      <c r="AD112" s="50">
        <v>1</v>
      </c>
      <c r="AE112" s="50"/>
      <c r="AG112" s="44"/>
    </row>
    <row r="113" spans="1:33" ht="15">
      <c r="A113" s="8" t="s">
        <v>248</v>
      </c>
      <c r="B113" s="8" t="s">
        <v>249</v>
      </c>
      <c r="C113" s="8" t="s">
        <v>250</v>
      </c>
      <c r="D113" s="4">
        <v>2018</v>
      </c>
      <c r="E113" s="5" t="s">
        <v>26</v>
      </c>
      <c r="H113">
        <v>1</v>
      </c>
      <c r="J113" s="12">
        <v>0</v>
      </c>
      <c r="K113" t="s">
        <v>667</v>
      </c>
      <c r="M113" s="5">
        <v>0</v>
      </c>
      <c r="N113" s="5">
        <v>0</v>
      </c>
      <c r="O113" s="5" t="s">
        <v>566</v>
      </c>
      <c r="Q113">
        <v>0</v>
      </c>
      <c r="R113" s="12">
        <v>1</v>
      </c>
      <c r="T113">
        <v>4</v>
      </c>
      <c r="U113">
        <v>4</v>
      </c>
      <c r="AA113">
        <v>0</v>
      </c>
      <c r="AB113">
        <v>1</v>
      </c>
    </row>
    <row r="114" spans="1:33" ht="15">
      <c r="A114" s="8" t="s">
        <v>160</v>
      </c>
      <c r="B114" s="8" t="s">
        <v>161</v>
      </c>
      <c r="D114" s="4">
        <v>2019</v>
      </c>
      <c r="E114" s="5" t="s">
        <v>26</v>
      </c>
      <c r="G114">
        <v>1</v>
      </c>
      <c r="H114">
        <v>1</v>
      </c>
      <c r="I114" t="s">
        <v>536</v>
      </c>
      <c r="M114" s="5">
        <v>0</v>
      </c>
      <c r="N114" s="5"/>
      <c r="O114" s="5" t="s">
        <v>566</v>
      </c>
      <c r="Q114">
        <v>1</v>
      </c>
      <c r="T114">
        <v>4</v>
      </c>
      <c r="U114">
        <v>5</v>
      </c>
      <c r="W114">
        <v>1</v>
      </c>
      <c r="X114">
        <v>1</v>
      </c>
      <c r="AA114">
        <v>0</v>
      </c>
      <c r="AB114">
        <v>2</v>
      </c>
    </row>
    <row r="115" spans="1:33" ht="15">
      <c r="A115" s="8" t="s">
        <v>149</v>
      </c>
      <c r="B115" s="8" t="s">
        <v>150</v>
      </c>
      <c r="D115" s="4">
        <v>2019</v>
      </c>
      <c r="E115" s="5" t="s">
        <v>26</v>
      </c>
      <c r="M115" s="5">
        <v>0</v>
      </c>
      <c r="N115" s="5"/>
      <c r="O115" s="5" t="s">
        <v>566</v>
      </c>
    </row>
    <row r="116" spans="1:33">
      <c r="A116" s="8" t="s">
        <v>340</v>
      </c>
      <c r="B116" s="8" t="s">
        <v>341</v>
      </c>
      <c r="C116" s="8" t="s">
        <v>342</v>
      </c>
      <c r="D116" s="4">
        <v>2017</v>
      </c>
      <c r="E116" s="5" t="s">
        <v>26</v>
      </c>
      <c r="H116">
        <v>1</v>
      </c>
      <c r="J116" s="12">
        <v>0</v>
      </c>
      <c r="K116" t="s">
        <v>650</v>
      </c>
      <c r="L116" t="s">
        <v>649</v>
      </c>
      <c r="M116" s="5">
        <v>806</v>
      </c>
      <c r="N116" s="5">
        <v>1</v>
      </c>
      <c r="O116" s="5" t="s">
        <v>565</v>
      </c>
      <c r="P116" s="5">
        <v>1.38</v>
      </c>
      <c r="Q116">
        <v>0</v>
      </c>
      <c r="R116" s="5">
        <v>1</v>
      </c>
      <c r="T116">
        <v>1</v>
      </c>
      <c r="U116">
        <v>5</v>
      </c>
      <c r="AA116">
        <v>0</v>
      </c>
      <c r="AB116">
        <v>1</v>
      </c>
      <c r="AG116" s="44"/>
    </row>
    <row r="117" spans="1:33" ht="15">
      <c r="A117" s="8" t="s">
        <v>336</v>
      </c>
      <c r="B117" s="8" t="s">
        <v>337</v>
      </c>
      <c r="C117" s="8" t="s">
        <v>202</v>
      </c>
      <c r="D117" s="4">
        <v>2017</v>
      </c>
      <c r="E117" s="5" t="s">
        <v>26</v>
      </c>
      <c r="H117">
        <v>1</v>
      </c>
      <c r="I117">
        <v>4</v>
      </c>
      <c r="J117" s="12">
        <v>1</v>
      </c>
      <c r="K117" t="s">
        <v>650</v>
      </c>
      <c r="L117" t="s">
        <v>649</v>
      </c>
      <c r="M117" s="5">
        <v>806</v>
      </c>
      <c r="N117" s="5">
        <v>1</v>
      </c>
      <c r="O117" s="5" t="s">
        <v>565</v>
      </c>
      <c r="P117" s="5">
        <v>3.536</v>
      </c>
      <c r="Q117">
        <v>0</v>
      </c>
      <c r="R117" s="5">
        <v>1</v>
      </c>
      <c r="T117">
        <v>1</v>
      </c>
      <c r="U117">
        <v>5</v>
      </c>
      <c r="AA117">
        <v>0</v>
      </c>
      <c r="AB117">
        <v>1</v>
      </c>
      <c r="AF117">
        <v>1</v>
      </c>
    </row>
    <row r="118" spans="1:33" ht="15">
      <c r="A118" s="8" t="s">
        <v>508</v>
      </c>
      <c r="B118" s="8" t="s">
        <v>509</v>
      </c>
      <c r="C118" s="8" t="s">
        <v>510</v>
      </c>
      <c r="D118" s="4">
        <v>2013</v>
      </c>
      <c r="E118" s="5" t="s">
        <v>26</v>
      </c>
      <c r="I118">
        <v>1</v>
      </c>
      <c r="J118">
        <v>1</v>
      </c>
      <c r="K118" t="s">
        <v>641</v>
      </c>
      <c r="L118" t="s">
        <v>649</v>
      </c>
      <c r="M118" s="5">
        <v>1501</v>
      </c>
      <c r="N118" s="5">
        <v>0</v>
      </c>
      <c r="O118" s="5" t="s">
        <v>565</v>
      </c>
      <c r="Q118">
        <v>0</v>
      </c>
      <c r="R118" s="12" t="s">
        <v>694</v>
      </c>
      <c r="T118" t="s">
        <v>547</v>
      </c>
      <c r="U118">
        <v>4</v>
      </c>
      <c r="AA118">
        <v>0</v>
      </c>
      <c r="AB118">
        <v>1</v>
      </c>
    </row>
    <row r="119" spans="1:33" ht="15">
      <c r="A119" s="8" t="s">
        <v>430</v>
      </c>
      <c r="B119" s="8" t="s">
        <v>431</v>
      </c>
      <c r="C119" s="8" t="s">
        <v>198</v>
      </c>
      <c r="D119" s="4">
        <v>2015</v>
      </c>
      <c r="E119" s="5" t="s">
        <v>26</v>
      </c>
      <c r="H119">
        <v>1</v>
      </c>
      <c r="I119" t="s">
        <v>536</v>
      </c>
      <c r="J119">
        <v>2</v>
      </c>
      <c r="K119" t="s">
        <v>643</v>
      </c>
      <c r="M119" s="5">
        <v>0</v>
      </c>
      <c r="N119" s="5">
        <v>1</v>
      </c>
      <c r="O119" s="5" t="s">
        <v>566</v>
      </c>
      <c r="Q119">
        <v>1</v>
      </c>
      <c r="T119" t="s">
        <v>536</v>
      </c>
      <c r="U119">
        <v>5</v>
      </c>
      <c r="AA119">
        <v>0</v>
      </c>
      <c r="AB119">
        <v>1</v>
      </c>
    </row>
    <row r="120" spans="1:33" ht="15">
      <c r="A120" s="8" t="s">
        <v>425</v>
      </c>
      <c r="B120" s="8" t="s">
        <v>426</v>
      </c>
      <c r="C120" s="8" t="s">
        <v>427</v>
      </c>
      <c r="D120" s="4">
        <v>2015</v>
      </c>
      <c r="E120" s="5" t="s">
        <v>26</v>
      </c>
      <c r="H120">
        <v>1</v>
      </c>
      <c r="I120" t="s">
        <v>536</v>
      </c>
      <c r="J120">
        <v>2</v>
      </c>
      <c r="K120" t="s">
        <v>657</v>
      </c>
      <c r="L120" t="s">
        <v>682</v>
      </c>
      <c r="M120" s="5">
        <v>0</v>
      </c>
      <c r="N120" s="5">
        <v>1</v>
      </c>
      <c r="O120" s="5" t="s">
        <v>566</v>
      </c>
      <c r="Q120">
        <v>1</v>
      </c>
      <c r="T120" t="s">
        <v>536</v>
      </c>
      <c r="U120">
        <v>5</v>
      </c>
      <c r="AA120">
        <v>0</v>
      </c>
      <c r="AB120">
        <v>4</v>
      </c>
    </row>
    <row r="121" spans="1:33" ht="15">
      <c r="A121" s="8" t="s">
        <v>450</v>
      </c>
      <c r="B121" s="8" t="s">
        <v>451</v>
      </c>
      <c r="C121" s="8" t="s">
        <v>91</v>
      </c>
      <c r="D121" s="4">
        <v>2015</v>
      </c>
      <c r="E121" s="5" t="s">
        <v>26</v>
      </c>
      <c r="H121">
        <v>1</v>
      </c>
      <c r="I121" t="s">
        <v>536</v>
      </c>
      <c r="J121">
        <v>2</v>
      </c>
      <c r="K121" t="s">
        <v>648</v>
      </c>
      <c r="M121" s="5">
        <v>806</v>
      </c>
      <c r="N121" s="5">
        <v>1</v>
      </c>
      <c r="O121" s="5" t="s">
        <v>567</v>
      </c>
      <c r="P121" s="5">
        <v>2.5219999999999998</v>
      </c>
      <c r="Q121">
        <v>1</v>
      </c>
      <c r="T121" t="s">
        <v>536</v>
      </c>
      <c r="U121">
        <v>5</v>
      </c>
      <c r="W121">
        <v>1</v>
      </c>
      <c r="X121">
        <v>1</v>
      </c>
      <c r="AA121">
        <v>0</v>
      </c>
      <c r="AB121">
        <v>1</v>
      </c>
    </row>
    <row r="122" spans="1:33" ht="15">
      <c r="A122" s="8" t="s">
        <v>348</v>
      </c>
      <c r="B122" s="8" t="s">
        <v>349</v>
      </c>
      <c r="C122" s="8" t="s">
        <v>350</v>
      </c>
      <c r="D122" s="4">
        <v>2017</v>
      </c>
      <c r="E122" s="5" t="s">
        <v>26</v>
      </c>
      <c r="F122">
        <v>1</v>
      </c>
      <c r="G122">
        <v>1</v>
      </c>
      <c r="H122">
        <v>1</v>
      </c>
      <c r="I122" t="s">
        <v>545</v>
      </c>
      <c r="J122" s="12">
        <v>4</v>
      </c>
      <c r="K122" t="s">
        <v>668</v>
      </c>
      <c r="L122" t="s">
        <v>669</v>
      </c>
      <c r="M122" s="5">
        <v>1505</v>
      </c>
      <c r="N122" s="5">
        <v>0</v>
      </c>
      <c r="O122" s="5" t="s">
        <v>565</v>
      </c>
      <c r="P122" s="5">
        <v>2.88</v>
      </c>
      <c r="Q122">
        <v>1</v>
      </c>
      <c r="T122">
        <v>0</v>
      </c>
      <c r="U122">
        <v>0</v>
      </c>
      <c r="W122">
        <v>1</v>
      </c>
      <c r="AB122">
        <v>1</v>
      </c>
    </row>
    <row r="123" spans="1:33" ht="12.75">
      <c r="A123" s="48" t="s">
        <v>527</v>
      </c>
      <c r="B123" s="48" t="s">
        <v>528</v>
      </c>
      <c r="C123" s="5" t="s">
        <v>529</v>
      </c>
      <c r="D123" s="48">
        <v>2021</v>
      </c>
      <c r="E123" s="5" t="s">
        <v>26</v>
      </c>
      <c r="H123">
        <v>1</v>
      </c>
      <c r="I123" s="50">
        <v>4</v>
      </c>
      <c r="J123" s="50"/>
      <c r="K123" s="50" t="s">
        <v>678</v>
      </c>
      <c r="L123" s="50" t="s">
        <v>666</v>
      </c>
      <c r="M123" s="48">
        <v>0</v>
      </c>
      <c r="N123" s="48">
        <v>0</v>
      </c>
      <c r="O123" s="48" t="s">
        <v>566</v>
      </c>
      <c r="P123" s="48">
        <v>3.24</v>
      </c>
      <c r="Q123" s="50">
        <v>0</v>
      </c>
      <c r="R123" s="48">
        <v>2</v>
      </c>
      <c r="S123" s="50"/>
      <c r="T123" s="50">
        <v>1</v>
      </c>
      <c r="U123" s="50">
        <v>5</v>
      </c>
      <c r="V123" s="50"/>
      <c r="W123" s="50"/>
      <c r="X123" s="50"/>
      <c r="Y123" s="50"/>
      <c r="Z123" s="50"/>
      <c r="AA123" s="50">
        <v>0</v>
      </c>
      <c r="AB123" s="50">
        <v>1</v>
      </c>
      <c r="AC123" s="50"/>
      <c r="AD123" s="50"/>
      <c r="AE123" s="50"/>
    </row>
    <row r="124" spans="1:33" ht="15">
      <c r="A124" s="8" t="s">
        <v>255</v>
      </c>
      <c r="B124" s="8" t="s">
        <v>256</v>
      </c>
      <c r="C124" s="8" t="s">
        <v>550</v>
      </c>
      <c r="D124" s="4">
        <v>2018</v>
      </c>
      <c r="E124" s="5" t="s">
        <v>26</v>
      </c>
      <c r="H124">
        <v>1</v>
      </c>
      <c r="I124" t="s">
        <v>536</v>
      </c>
      <c r="J124" s="12">
        <v>2</v>
      </c>
      <c r="M124" s="5">
        <v>0</v>
      </c>
      <c r="N124" s="5"/>
      <c r="O124" s="5" t="s">
        <v>566</v>
      </c>
      <c r="Q124">
        <v>0</v>
      </c>
      <c r="R124" s="5">
        <v>2</v>
      </c>
      <c r="T124" s="12" t="s">
        <v>534</v>
      </c>
      <c r="U124">
        <v>5</v>
      </c>
      <c r="AA124">
        <v>0</v>
      </c>
      <c r="AB124">
        <v>4</v>
      </c>
      <c r="AD124">
        <v>1</v>
      </c>
    </row>
    <row r="125" spans="1:33" ht="15">
      <c r="A125" s="8" t="s">
        <v>187</v>
      </c>
      <c r="B125" s="8" t="s">
        <v>564</v>
      </c>
      <c r="C125" s="8" t="s">
        <v>188</v>
      </c>
      <c r="D125" s="4">
        <v>2019</v>
      </c>
      <c r="E125" s="5" t="s">
        <v>26</v>
      </c>
      <c r="H125">
        <v>1</v>
      </c>
      <c r="I125">
        <v>1</v>
      </c>
      <c r="M125" s="5">
        <v>0</v>
      </c>
      <c r="N125" s="5"/>
      <c r="O125" s="5" t="s">
        <v>566</v>
      </c>
      <c r="Q125">
        <v>1</v>
      </c>
      <c r="T125" t="s">
        <v>534</v>
      </c>
      <c r="U125">
        <v>5</v>
      </c>
      <c r="AA125">
        <v>0</v>
      </c>
      <c r="AB125">
        <v>4</v>
      </c>
    </row>
    <row r="126" spans="1:33" ht="15">
      <c r="A126" s="8" t="s">
        <v>334</v>
      </c>
      <c r="B126" s="8" t="s">
        <v>335</v>
      </c>
      <c r="C126" s="8" t="s">
        <v>78</v>
      </c>
      <c r="D126" s="4">
        <v>2017</v>
      </c>
      <c r="E126" s="5" t="s">
        <v>26</v>
      </c>
      <c r="H126">
        <v>1</v>
      </c>
      <c r="I126" t="s">
        <v>536</v>
      </c>
      <c r="J126" s="12">
        <v>2</v>
      </c>
      <c r="K126" t="s">
        <v>648</v>
      </c>
      <c r="M126" s="5">
        <v>806</v>
      </c>
      <c r="N126" s="5">
        <v>1</v>
      </c>
      <c r="O126" s="5" t="s">
        <v>567</v>
      </c>
      <c r="P126" s="5">
        <v>3.89</v>
      </c>
      <c r="Q126">
        <v>1</v>
      </c>
      <c r="T126" t="s">
        <v>534</v>
      </c>
      <c r="U126">
        <v>5</v>
      </c>
      <c r="W126">
        <v>1</v>
      </c>
      <c r="AA126">
        <v>0</v>
      </c>
      <c r="AB126">
        <v>1</v>
      </c>
    </row>
    <row r="127" spans="1:33" ht="15">
      <c r="A127" s="8" t="s">
        <v>416</v>
      </c>
      <c r="B127" s="8" t="s">
        <v>417</v>
      </c>
      <c r="D127" s="4">
        <v>2015</v>
      </c>
      <c r="E127" s="5" t="s">
        <v>26</v>
      </c>
      <c r="G127">
        <v>1</v>
      </c>
      <c r="H127">
        <v>1</v>
      </c>
      <c r="I127">
        <v>4</v>
      </c>
      <c r="J127">
        <v>1</v>
      </c>
      <c r="M127" s="5">
        <v>0</v>
      </c>
      <c r="N127" s="5"/>
      <c r="O127" s="5" t="s">
        <v>566</v>
      </c>
      <c r="Q127">
        <v>1</v>
      </c>
      <c r="T127">
        <v>1</v>
      </c>
      <c r="U127">
        <v>5</v>
      </c>
      <c r="AA127">
        <v>0</v>
      </c>
      <c r="AB127">
        <v>2</v>
      </c>
    </row>
    <row r="128" spans="1:33" ht="15">
      <c r="A128" s="8" t="s">
        <v>412</v>
      </c>
      <c r="B128" s="8" t="s">
        <v>413</v>
      </c>
      <c r="D128" s="4">
        <v>2015</v>
      </c>
      <c r="E128" s="5" t="s">
        <v>26</v>
      </c>
      <c r="H128">
        <v>1</v>
      </c>
      <c r="I128">
        <v>4</v>
      </c>
      <c r="J128">
        <v>1</v>
      </c>
      <c r="M128" s="5">
        <v>0</v>
      </c>
      <c r="N128" s="5"/>
      <c r="O128" s="5" t="s">
        <v>566</v>
      </c>
      <c r="Q128">
        <v>1</v>
      </c>
      <c r="T128">
        <v>1</v>
      </c>
      <c r="U128">
        <v>5</v>
      </c>
      <c r="W128">
        <v>1</v>
      </c>
      <c r="AA128">
        <v>0</v>
      </c>
      <c r="AB128">
        <v>2</v>
      </c>
    </row>
    <row r="129" spans="1:33" ht="15">
      <c r="A129" s="8" t="s">
        <v>270</v>
      </c>
      <c r="B129" s="8" t="s">
        <v>271</v>
      </c>
      <c r="C129" s="8" t="s">
        <v>88</v>
      </c>
      <c r="D129" s="4">
        <v>2018</v>
      </c>
      <c r="E129" s="5" t="s">
        <v>26</v>
      </c>
      <c r="H129">
        <v>1</v>
      </c>
      <c r="I129">
        <v>4</v>
      </c>
      <c r="J129" s="12">
        <v>1</v>
      </c>
      <c r="K129" t="s">
        <v>654</v>
      </c>
      <c r="L129" t="s">
        <v>655</v>
      </c>
      <c r="M129" s="5">
        <v>806</v>
      </c>
      <c r="N129" s="5">
        <v>1</v>
      </c>
      <c r="O129" s="5" t="s">
        <v>565</v>
      </c>
      <c r="P129" s="5">
        <v>3.0619999999999998</v>
      </c>
      <c r="Q129">
        <v>1</v>
      </c>
      <c r="T129">
        <v>4</v>
      </c>
      <c r="U129">
        <v>5</v>
      </c>
      <c r="AA129">
        <v>0</v>
      </c>
      <c r="AB129">
        <v>1</v>
      </c>
    </row>
    <row r="130" spans="1:33" ht="15">
      <c r="A130" s="8" t="s">
        <v>511</v>
      </c>
      <c r="B130" s="8" t="s">
        <v>512</v>
      </c>
      <c r="C130" s="8" t="s">
        <v>278</v>
      </c>
      <c r="D130" s="4">
        <v>2013</v>
      </c>
      <c r="E130" s="5" t="s">
        <v>26</v>
      </c>
      <c r="H130">
        <v>1</v>
      </c>
      <c r="I130" t="s">
        <v>536</v>
      </c>
      <c r="J130">
        <v>2</v>
      </c>
      <c r="K130" t="s">
        <v>639</v>
      </c>
      <c r="M130" s="5">
        <v>0</v>
      </c>
      <c r="N130" s="5">
        <v>0</v>
      </c>
      <c r="O130" s="5" t="s">
        <v>566</v>
      </c>
      <c r="P130" s="5">
        <v>2.5710000000000002</v>
      </c>
      <c r="Q130">
        <v>1</v>
      </c>
      <c r="T130" t="s">
        <v>534</v>
      </c>
      <c r="U130">
        <v>5</v>
      </c>
      <c r="AA130">
        <v>0</v>
      </c>
      <c r="AB130">
        <v>1</v>
      </c>
    </row>
    <row r="131" spans="1:33" ht="15">
      <c r="A131" s="8" t="s">
        <v>372</v>
      </c>
      <c r="B131" s="8" t="s">
        <v>373</v>
      </c>
      <c r="C131" s="8" t="s">
        <v>153</v>
      </c>
      <c r="D131" s="4">
        <v>2016</v>
      </c>
      <c r="E131" s="5" t="s">
        <v>26</v>
      </c>
      <c r="H131">
        <v>1</v>
      </c>
      <c r="I131" t="s">
        <v>536</v>
      </c>
      <c r="J131">
        <v>2</v>
      </c>
      <c r="M131" s="5">
        <v>0</v>
      </c>
      <c r="N131" s="5"/>
      <c r="O131" s="5" t="s">
        <v>566</v>
      </c>
      <c r="Q131">
        <v>1</v>
      </c>
      <c r="T131" t="s">
        <v>536</v>
      </c>
      <c r="U131">
        <v>5</v>
      </c>
      <c r="AA131">
        <v>0</v>
      </c>
      <c r="AB131">
        <v>1</v>
      </c>
    </row>
    <row r="132" spans="1:33" ht="15">
      <c r="A132" s="8" t="s">
        <v>439</v>
      </c>
      <c r="B132" s="8" t="s">
        <v>440</v>
      </c>
      <c r="C132" s="8" t="s">
        <v>78</v>
      </c>
      <c r="D132" s="4">
        <v>2015</v>
      </c>
      <c r="E132" s="5" t="s">
        <v>26</v>
      </c>
      <c r="H132">
        <v>1</v>
      </c>
      <c r="I132" t="s">
        <v>536</v>
      </c>
      <c r="J132">
        <v>2</v>
      </c>
      <c r="K132" t="s">
        <v>648</v>
      </c>
      <c r="M132" s="5">
        <v>806</v>
      </c>
      <c r="N132" s="5">
        <v>1</v>
      </c>
      <c r="O132" s="5" t="s">
        <v>567</v>
      </c>
      <c r="P132" s="5">
        <v>2.1629999999999998</v>
      </c>
      <c r="Q132">
        <v>1</v>
      </c>
      <c r="T132" t="s">
        <v>536</v>
      </c>
      <c r="U132">
        <v>5</v>
      </c>
      <c r="AA132">
        <v>0</v>
      </c>
      <c r="AB132">
        <v>1</v>
      </c>
    </row>
    <row r="133" spans="1:33" ht="15">
      <c r="A133" s="8" t="s">
        <v>257</v>
      </c>
      <c r="B133" s="8" t="s">
        <v>258</v>
      </c>
      <c r="C133" s="8" t="s">
        <v>210</v>
      </c>
      <c r="D133" s="4">
        <v>2018</v>
      </c>
      <c r="E133" s="5" t="s">
        <v>26</v>
      </c>
      <c r="H133">
        <v>1</v>
      </c>
      <c r="I133" t="s">
        <v>536</v>
      </c>
      <c r="J133" s="12">
        <v>2</v>
      </c>
      <c r="K133" t="s">
        <v>658</v>
      </c>
      <c r="L133" t="s">
        <v>667</v>
      </c>
      <c r="M133" s="5">
        <v>806</v>
      </c>
      <c r="N133" s="5">
        <v>1</v>
      </c>
      <c r="O133" s="5" t="s">
        <v>567</v>
      </c>
      <c r="P133" s="5">
        <v>5.0629999999999997</v>
      </c>
      <c r="Q133">
        <v>1</v>
      </c>
      <c r="T133">
        <v>4</v>
      </c>
      <c r="U133">
        <v>4</v>
      </c>
      <c r="AA133">
        <v>0</v>
      </c>
      <c r="AB133">
        <v>1</v>
      </c>
      <c r="AG133" t="s">
        <v>546</v>
      </c>
    </row>
    <row r="134" spans="1:33" ht="15">
      <c r="A134" s="8" t="s">
        <v>370</v>
      </c>
      <c r="B134" s="8" t="s">
        <v>371</v>
      </c>
      <c r="D134" s="4">
        <v>2016</v>
      </c>
      <c r="E134" s="5" t="s">
        <v>224</v>
      </c>
      <c r="H134">
        <v>1</v>
      </c>
      <c r="I134" t="s">
        <v>535</v>
      </c>
      <c r="J134" s="12">
        <v>3</v>
      </c>
      <c r="M134" s="5">
        <v>0</v>
      </c>
      <c r="N134" s="5"/>
      <c r="O134" s="5" t="s">
        <v>566</v>
      </c>
      <c r="Q134">
        <v>3</v>
      </c>
      <c r="T134" t="s">
        <v>534</v>
      </c>
      <c r="U134">
        <v>5</v>
      </c>
      <c r="Y134">
        <v>1</v>
      </c>
      <c r="AA134">
        <v>0</v>
      </c>
      <c r="AB134">
        <v>2</v>
      </c>
    </row>
    <row r="135" spans="1:33" ht="15">
      <c r="A135" s="41" t="s">
        <v>518</v>
      </c>
      <c r="B135" s="41" t="s">
        <v>519</v>
      </c>
      <c r="C135" s="41" t="s">
        <v>520</v>
      </c>
      <c r="D135" s="8">
        <v>2019</v>
      </c>
      <c r="E135" s="5" t="s">
        <v>26</v>
      </c>
      <c r="H135">
        <v>1</v>
      </c>
      <c r="I135" t="s">
        <v>536</v>
      </c>
      <c r="K135" t="s">
        <v>654</v>
      </c>
      <c r="M135" s="5">
        <v>0</v>
      </c>
      <c r="N135" s="5"/>
      <c r="O135" s="5" t="s">
        <v>566</v>
      </c>
      <c r="P135" s="5">
        <v>0.56000000000000005</v>
      </c>
      <c r="Q135">
        <v>0</v>
      </c>
      <c r="T135" t="s">
        <v>547</v>
      </c>
      <c r="U135">
        <v>4</v>
      </c>
      <c r="Y135">
        <v>1</v>
      </c>
      <c r="AA135">
        <v>1</v>
      </c>
      <c r="AB135">
        <v>1</v>
      </c>
      <c r="AF135">
        <v>1</v>
      </c>
    </row>
    <row r="136" spans="1:33" ht="15">
      <c r="A136" s="8" t="s">
        <v>154</v>
      </c>
      <c r="B136" s="8" t="s">
        <v>155</v>
      </c>
      <c r="C136" s="8" t="s">
        <v>156</v>
      </c>
      <c r="D136" s="4">
        <v>2019</v>
      </c>
      <c r="E136" s="5" t="s">
        <v>26</v>
      </c>
      <c r="H136">
        <v>1</v>
      </c>
      <c r="I136" t="s">
        <v>536</v>
      </c>
      <c r="K136" t="s">
        <v>654</v>
      </c>
      <c r="M136" s="5">
        <v>0</v>
      </c>
      <c r="N136" s="5"/>
      <c r="O136" s="5" t="s">
        <v>566</v>
      </c>
      <c r="P136" s="5">
        <v>0.56000000000000005</v>
      </c>
      <c r="Q136">
        <v>0</v>
      </c>
      <c r="R136" s="5">
        <v>1</v>
      </c>
      <c r="T136" t="s">
        <v>547</v>
      </c>
      <c r="U136">
        <v>4</v>
      </c>
      <c r="Y136">
        <v>1</v>
      </c>
      <c r="AA136">
        <v>1</v>
      </c>
      <c r="AB136">
        <v>1</v>
      </c>
    </row>
    <row r="137" spans="1:33" ht="15">
      <c r="A137" s="8" t="s">
        <v>477</v>
      </c>
      <c r="B137" s="8" t="s">
        <v>478</v>
      </c>
      <c r="C137" s="8" t="s">
        <v>479</v>
      </c>
      <c r="D137" s="4">
        <v>2014</v>
      </c>
      <c r="E137" s="5" t="s">
        <v>26</v>
      </c>
      <c r="H137">
        <v>1</v>
      </c>
      <c r="I137" t="s">
        <v>536</v>
      </c>
      <c r="J137">
        <v>2</v>
      </c>
      <c r="K137" t="s">
        <v>661</v>
      </c>
      <c r="M137" s="5">
        <v>806</v>
      </c>
      <c r="N137" s="5">
        <v>1</v>
      </c>
      <c r="O137" s="5" t="s">
        <v>569</v>
      </c>
      <c r="P137" s="5">
        <v>0.70799999999999996</v>
      </c>
      <c r="Q137">
        <v>1</v>
      </c>
      <c r="T137">
        <v>6</v>
      </c>
      <c r="U137">
        <v>5</v>
      </c>
      <c r="W137">
        <v>1</v>
      </c>
      <c r="AA137">
        <v>0</v>
      </c>
      <c r="AB137">
        <v>1</v>
      </c>
    </row>
    <row r="138" spans="1:33" ht="15">
      <c r="A138" s="8" t="s">
        <v>363</v>
      </c>
      <c r="B138" s="8" t="s">
        <v>364</v>
      </c>
      <c r="C138" s="8" t="s">
        <v>290</v>
      </c>
      <c r="D138" s="4">
        <v>2017</v>
      </c>
      <c r="E138" s="5" t="s">
        <v>26</v>
      </c>
      <c r="H138">
        <v>1</v>
      </c>
      <c r="I138">
        <v>4</v>
      </c>
      <c r="J138" s="12">
        <v>1</v>
      </c>
      <c r="K138" t="s">
        <v>671</v>
      </c>
      <c r="L138" t="s">
        <v>639</v>
      </c>
      <c r="M138" s="5">
        <v>1505</v>
      </c>
      <c r="N138" s="5">
        <v>0</v>
      </c>
      <c r="O138" s="5" t="s">
        <v>565</v>
      </c>
      <c r="P138" s="5">
        <v>2.5089999999999999</v>
      </c>
      <c r="Q138">
        <v>0</v>
      </c>
      <c r="R138" s="5">
        <v>1</v>
      </c>
      <c r="T138">
        <v>4</v>
      </c>
      <c r="U138">
        <v>4</v>
      </c>
      <c r="AA138">
        <v>0</v>
      </c>
      <c r="AB138">
        <v>1</v>
      </c>
      <c r="AG138" s="12" t="s">
        <v>690</v>
      </c>
    </row>
    <row r="139" spans="1:33" ht="15">
      <c r="A139" s="8" t="s">
        <v>245</v>
      </c>
      <c r="B139" s="8" t="s">
        <v>246</v>
      </c>
      <c r="C139" s="8" t="s">
        <v>247</v>
      </c>
      <c r="D139" s="4">
        <v>2018</v>
      </c>
      <c r="E139" s="5" t="s">
        <v>26</v>
      </c>
      <c r="H139">
        <v>1</v>
      </c>
      <c r="I139" t="s">
        <v>536</v>
      </c>
      <c r="J139" s="12">
        <v>2</v>
      </c>
      <c r="K139" t="s">
        <v>646</v>
      </c>
      <c r="M139" s="5">
        <v>1505</v>
      </c>
      <c r="N139" s="5">
        <v>0</v>
      </c>
      <c r="O139" s="5" t="s">
        <v>567</v>
      </c>
      <c r="P139" s="5">
        <v>4.7789999999999999</v>
      </c>
      <c r="Q139">
        <v>3</v>
      </c>
      <c r="T139" t="s">
        <v>536</v>
      </c>
      <c r="U139">
        <v>5</v>
      </c>
      <c r="W139">
        <v>1</v>
      </c>
      <c r="AA139">
        <v>1</v>
      </c>
      <c r="AB139">
        <v>1</v>
      </c>
    </row>
    <row r="140" spans="1:33" ht="15">
      <c r="A140" s="8" t="s">
        <v>396</v>
      </c>
      <c r="B140" s="8" t="s">
        <v>475</v>
      </c>
      <c r="C140" s="8" t="s">
        <v>476</v>
      </c>
      <c r="D140" s="4">
        <v>2014</v>
      </c>
      <c r="E140" s="5" t="s">
        <v>26</v>
      </c>
      <c r="H140">
        <v>1</v>
      </c>
      <c r="I140" t="s">
        <v>545</v>
      </c>
      <c r="J140">
        <v>4</v>
      </c>
      <c r="M140" s="5">
        <v>0</v>
      </c>
      <c r="N140" s="5"/>
      <c r="O140" s="5" t="s">
        <v>566</v>
      </c>
      <c r="Q140">
        <v>1</v>
      </c>
      <c r="T140">
        <v>0</v>
      </c>
      <c r="U140">
        <v>0</v>
      </c>
      <c r="W140">
        <v>1</v>
      </c>
      <c r="AB140">
        <v>4</v>
      </c>
    </row>
    <row r="141" spans="1:33" ht="15">
      <c r="A141" s="8" t="s">
        <v>396</v>
      </c>
      <c r="B141" s="8" t="s">
        <v>397</v>
      </c>
      <c r="C141" s="8" t="s">
        <v>398</v>
      </c>
      <c r="D141" s="4">
        <v>2016</v>
      </c>
      <c r="E141" s="5" t="s">
        <v>26</v>
      </c>
      <c r="H141">
        <v>1</v>
      </c>
      <c r="I141" t="s">
        <v>545</v>
      </c>
      <c r="J141">
        <v>4</v>
      </c>
      <c r="K141" t="s">
        <v>641</v>
      </c>
      <c r="M141" s="5">
        <v>1501</v>
      </c>
      <c r="N141" s="5">
        <v>0</v>
      </c>
      <c r="O141" s="5" t="s">
        <v>565</v>
      </c>
      <c r="Q141">
        <v>1</v>
      </c>
      <c r="AB141">
        <v>1</v>
      </c>
    </row>
    <row r="142" spans="1:33" ht="15">
      <c r="A142" s="8" t="s">
        <v>30</v>
      </c>
      <c r="B142" s="8" t="s">
        <v>31</v>
      </c>
      <c r="C142" s="8" t="s">
        <v>32</v>
      </c>
      <c r="D142" s="4">
        <v>2021</v>
      </c>
      <c r="E142" s="5" t="s">
        <v>26</v>
      </c>
      <c r="H142">
        <v>1</v>
      </c>
      <c r="I142" t="s">
        <v>535</v>
      </c>
      <c r="K142" t="s">
        <v>660</v>
      </c>
      <c r="M142" s="5">
        <v>806</v>
      </c>
      <c r="N142" s="5">
        <v>1</v>
      </c>
      <c r="O142" s="5" t="s">
        <v>565</v>
      </c>
      <c r="P142" s="5">
        <v>3.879</v>
      </c>
      <c r="Q142">
        <v>0</v>
      </c>
      <c r="R142" s="5" t="s">
        <v>698</v>
      </c>
      <c r="T142" t="s">
        <v>534</v>
      </c>
      <c r="U142">
        <v>5</v>
      </c>
      <c r="AA142">
        <v>0</v>
      </c>
      <c r="AB142">
        <v>1</v>
      </c>
    </row>
    <row r="143" spans="1:33" ht="15">
      <c r="A143" s="8" t="s">
        <v>185</v>
      </c>
      <c r="B143" s="8" t="s">
        <v>186</v>
      </c>
      <c r="C143" s="8" t="s">
        <v>179</v>
      </c>
      <c r="D143" s="4">
        <v>2019</v>
      </c>
      <c r="E143" s="10" t="s">
        <v>26</v>
      </c>
      <c r="G143">
        <v>1</v>
      </c>
      <c r="H143">
        <v>1</v>
      </c>
      <c r="I143" s="11" t="s">
        <v>536</v>
      </c>
      <c r="J143" s="11"/>
      <c r="K143" t="s">
        <v>652</v>
      </c>
      <c r="L143" s="11"/>
      <c r="M143" s="5">
        <v>806</v>
      </c>
      <c r="N143" s="5">
        <v>1</v>
      </c>
      <c r="O143" s="5" t="s">
        <v>567</v>
      </c>
      <c r="P143" s="5">
        <v>2.9569999999999999</v>
      </c>
      <c r="Q143">
        <v>1</v>
      </c>
      <c r="T143">
        <v>4</v>
      </c>
      <c r="U143">
        <v>5</v>
      </c>
      <c r="Y143">
        <v>1</v>
      </c>
      <c r="AA143">
        <v>0</v>
      </c>
      <c r="AB143">
        <v>1</v>
      </c>
    </row>
    <row r="144" spans="1:33">
      <c r="A144" s="8" t="s">
        <v>101</v>
      </c>
      <c r="B144" s="8" t="s">
        <v>102</v>
      </c>
      <c r="C144" s="8" t="s">
        <v>103</v>
      </c>
      <c r="D144" s="4">
        <v>2020</v>
      </c>
      <c r="E144" s="5" t="s">
        <v>26</v>
      </c>
      <c r="H144">
        <v>1</v>
      </c>
      <c r="I144">
        <v>1</v>
      </c>
      <c r="K144" t="s">
        <v>646</v>
      </c>
      <c r="M144" s="5">
        <v>1505</v>
      </c>
      <c r="N144" s="5">
        <v>0</v>
      </c>
      <c r="O144" s="5" t="s">
        <v>567</v>
      </c>
      <c r="P144" s="5">
        <v>10.667</v>
      </c>
      <c r="Q144">
        <v>0</v>
      </c>
      <c r="R144" s="12">
        <v>9</v>
      </c>
      <c r="T144" t="s">
        <v>534</v>
      </c>
      <c r="U144">
        <v>5</v>
      </c>
      <c r="X144">
        <v>1</v>
      </c>
      <c r="AA144">
        <v>0</v>
      </c>
      <c r="AB144">
        <v>1</v>
      </c>
      <c r="AD144">
        <v>1</v>
      </c>
      <c r="AG144" s="44" t="s">
        <v>691</v>
      </c>
    </row>
    <row r="145" spans="1:33" ht="15">
      <c r="A145" s="8" t="s">
        <v>104</v>
      </c>
      <c r="B145" s="8" t="s">
        <v>105</v>
      </c>
      <c r="C145" s="8" t="s">
        <v>78</v>
      </c>
      <c r="D145" s="4">
        <v>2020</v>
      </c>
      <c r="E145" s="5" t="s">
        <v>26</v>
      </c>
      <c r="G145">
        <v>1</v>
      </c>
      <c r="H145">
        <v>1</v>
      </c>
      <c r="I145" t="s">
        <v>535</v>
      </c>
      <c r="K145" t="s">
        <v>648</v>
      </c>
      <c r="M145" s="5">
        <v>806</v>
      </c>
      <c r="N145" s="5">
        <v>1</v>
      </c>
      <c r="O145" s="5" t="s">
        <v>567</v>
      </c>
      <c r="P145" s="5">
        <v>7.5549999999999997</v>
      </c>
      <c r="Q145">
        <v>1</v>
      </c>
      <c r="T145" t="s">
        <v>539</v>
      </c>
      <c r="U145">
        <v>5</v>
      </c>
      <c r="Y145">
        <v>1</v>
      </c>
      <c r="AA145">
        <v>0</v>
      </c>
      <c r="AB145">
        <v>1</v>
      </c>
    </row>
    <row r="146" spans="1:33" ht="15">
      <c r="A146" s="8" t="s">
        <v>189</v>
      </c>
      <c r="B146" s="8" t="s">
        <v>190</v>
      </c>
      <c r="D146" s="4">
        <v>2019</v>
      </c>
      <c r="E146" s="5" t="s">
        <v>26</v>
      </c>
      <c r="H146">
        <v>1</v>
      </c>
      <c r="I146" t="s">
        <v>536</v>
      </c>
      <c r="M146" s="5">
        <v>0</v>
      </c>
      <c r="N146" s="5"/>
      <c r="O146" s="5" t="s">
        <v>566</v>
      </c>
      <c r="Q146">
        <v>3</v>
      </c>
      <c r="T146" t="s">
        <v>534</v>
      </c>
      <c r="U146">
        <v>5</v>
      </c>
      <c r="AA146">
        <v>0</v>
      </c>
      <c r="AB146">
        <v>4</v>
      </c>
    </row>
    <row r="147" spans="1:33" ht="15">
      <c r="A147" s="46" t="s">
        <v>146</v>
      </c>
      <c r="B147" s="8" t="s">
        <v>147</v>
      </c>
      <c r="C147" s="8" t="s">
        <v>148</v>
      </c>
      <c r="D147" s="4">
        <v>2019</v>
      </c>
      <c r="E147" s="5" t="s">
        <v>26</v>
      </c>
      <c r="H147">
        <v>1</v>
      </c>
      <c r="I147" t="s">
        <v>540</v>
      </c>
      <c r="K147" t="s">
        <v>639</v>
      </c>
      <c r="M147" s="5">
        <v>1503</v>
      </c>
      <c r="N147" s="5">
        <v>0</v>
      </c>
      <c r="O147" s="5" t="s">
        <v>569</v>
      </c>
      <c r="P147" s="5">
        <v>1.9350000000000001</v>
      </c>
      <c r="Q147">
        <v>0</v>
      </c>
      <c r="R147" s="5">
        <v>8</v>
      </c>
      <c r="S147">
        <v>1</v>
      </c>
      <c r="T147">
        <v>3</v>
      </c>
      <c r="U147">
        <v>5</v>
      </c>
      <c r="AA147">
        <v>0</v>
      </c>
      <c r="AB147">
        <v>1</v>
      </c>
      <c r="AD147">
        <v>1</v>
      </c>
    </row>
    <row r="148" spans="1:33" ht="15">
      <c r="A148" s="8" t="s">
        <v>276</v>
      </c>
      <c r="B148" s="8" t="s">
        <v>277</v>
      </c>
      <c r="C148" s="8" t="s">
        <v>278</v>
      </c>
      <c r="D148" s="4">
        <v>2018</v>
      </c>
      <c r="E148" s="5" t="s">
        <v>26</v>
      </c>
      <c r="H148">
        <v>1</v>
      </c>
      <c r="I148" s="11" t="s">
        <v>535</v>
      </c>
      <c r="J148" s="12">
        <v>3</v>
      </c>
      <c r="K148" t="s">
        <v>639</v>
      </c>
      <c r="L148" s="11"/>
      <c r="M148" s="5">
        <v>0</v>
      </c>
      <c r="N148" s="5">
        <v>0</v>
      </c>
      <c r="O148" s="5" t="s">
        <v>566</v>
      </c>
      <c r="P148" s="5">
        <v>4</v>
      </c>
      <c r="Q148">
        <v>1</v>
      </c>
      <c r="T148" s="12" t="s">
        <v>539</v>
      </c>
      <c r="U148">
        <v>5</v>
      </c>
      <c r="Y148">
        <v>1</v>
      </c>
      <c r="AA148">
        <v>0</v>
      </c>
      <c r="AB148">
        <v>1</v>
      </c>
    </row>
    <row r="149" spans="1:33" ht="15">
      <c r="A149" s="8" t="s">
        <v>92</v>
      </c>
      <c r="B149" s="8" t="s">
        <v>93</v>
      </c>
      <c r="C149" s="8" t="s">
        <v>94</v>
      </c>
      <c r="D149" s="4">
        <v>2020</v>
      </c>
      <c r="E149" s="5" t="s">
        <v>26</v>
      </c>
      <c r="H149">
        <v>1</v>
      </c>
      <c r="I149" t="s">
        <v>536</v>
      </c>
      <c r="K149" t="s">
        <v>639</v>
      </c>
      <c r="L149" t="s">
        <v>679</v>
      </c>
      <c r="M149" s="5">
        <v>1503</v>
      </c>
      <c r="N149" s="5">
        <v>0</v>
      </c>
      <c r="O149" s="5" t="s">
        <v>569</v>
      </c>
      <c r="P149" s="5">
        <v>2.8740000000000001</v>
      </c>
      <c r="Q149">
        <v>0</v>
      </c>
      <c r="R149" s="5">
        <v>9</v>
      </c>
      <c r="T149">
        <v>0</v>
      </c>
      <c r="U149">
        <v>0</v>
      </c>
      <c r="AA149">
        <v>0</v>
      </c>
      <c r="AB149">
        <v>1</v>
      </c>
      <c r="AD149">
        <v>1</v>
      </c>
    </row>
    <row r="150" spans="1:33" ht="15">
      <c r="A150" s="8" t="s">
        <v>399</v>
      </c>
      <c r="B150" s="8" t="s">
        <v>400</v>
      </c>
      <c r="C150" s="8" t="s">
        <v>401</v>
      </c>
      <c r="D150" s="4">
        <v>2016</v>
      </c>
      <c r="E150" s="5" t="s">
        <v>26</v>
      </c>
      <c r="H150">
        <v>1</v>
      </c>
      <c r="J150">
        <v>0</v>
      </c>
      <c r="K150" t="s">
        <v>639</v>
      </c>
      <c r="M150" s="5">
        <v>1503</v>
      </c>
      <c r="N150" s="5">
        <v>0</v>
      </c>
      <c r="O150" s="5" t="s">
        <v>569</v>
      </c>
      <c r="P150" s="5">
        <v>2.4809999999999999</v>
      </c>
      <c r="Q150">
        <v>1</v>
      </c>
      <c r="T150">
        <v>0</v>
      </c>
      <c r="U150">
        <v>0</v>
      </c>
      <c r="AB150">
        <v>1</v>
      </c>
    </row>
    <row r="151" spans="1:33" ht="15">
      <c r="A151" s="8" t="s">
        <v>95</v>
      </c>
      <c r="B151" s="8" t="s">
        <v>96</v>
      </c>
      <c r="C151" s="8" t="s">
        <v>97</v>
      </c>
      <c r="D151" s="4">
        <v>2020</v>
      </c>
      <c r="E151" s="5" t="s">
        <v>26</v>
      </c>
      <c r="H151">
        <v>1</v>
      </c>
      <c r="I151" t="s">
        <v>536</v>
      </c>
      <c r="K151" t="s">
        <v>646</v>
      </c>
      <c r="M151" s="5">
        <v>0</v>
      </c>
      <c r="N151" s="5"/>
      <c r="O151" s="5" t="s">
        <v>566</v>
      </c>
      <c r="Q151">
        <v>1</v>
      </c>
      <c r="T151">
        <v>1</v>
      </c>
      <c r="U151">
        <v>5</v>
      </c>
      <c r="Y151">
        <v>1</v>
      </c>
      <c r="AA151">
        <v>0</v>
      </c>
      <c r="AB151">
        <v>1</v>
      </c>
    </row>
    <row r="152" spans="1:33" ht="15">
      <c r="A152" s="8" t="s">
        <v>402</v>
      </c>
      <c r="B152" s="8" t="s">
        <v>403</v>
      </c>
      <c r="C152" s="8" t="s">
        <v>404</v>
      </c>
      <c r="D152" s="4">
        <v>2016</v>
      </c>
      <c r="E152" s="5" t="s">
        <v>26</v>
      </c>
      <c r="H152">
        <v>1</v>
      </c>
      <c r="I152">
        <v>4</v>
      </c>
      <c r="J152">
        <v>1</v>
      </c>
      <c r="K152" t="s">
        <v>674</v>
      </c>
      <c r="L152" t="s">
        <v>639</v>
      </c>
      <c r="M152" s="5">
        <v>1503</v>
      </c>
      <c r="N152" s="5">
        <v>0</v>
      </c>
      <c r="O152" s="5" t="s">
        <v>565</v>
      </c>
      <c r="P152" s="5">
        <v>5.2069999999999999</v>
      </c>
      <c r="Q152">
        <v>1</v>
      </c>
      <c r="T152">
        <v>0</v>
      </c>
      <c r="U152">
        <v>0</v>
      </c>
      <c r="AB152">
        <v>1</v>
      </c>
    </row>
    <row r="153" spans="1:33" ht="15">
      <c r="A153" s="8" t="s">
        <v>168</v>
      </c>
      <c r="B153" s="8" t="s">
        <v>169</v>
      </c>
      <c r="C153" s="8" t="s">
        <v>159</v>
      </c>
      <c r="D153" s="4">
        <v>2019</v>
      </c>
      <c r="E153" s="5" t="s">
        <v>26</v>
      </c>
      <c r="H153">
        <v>1</v>
      </c>
      <c r="I153" t="s">
        <v>536</v>
      </c>
      <c r="M153" s="5">
        <v>0</v>
      </c>
      <c r="N153" s="5"/>
      <c r="O153" s="5" t="s">
        <v>566</v>
      </c>
      <c r="Q153">
        <v>0</v>
      </c>
      <c r="R153" s="5">
        <v>1</v>
      </c>
      <c r="T153">
        <v>4</v>
      </c>
      <c r="U153">
        <v>4</v>
      </c>
      <c r="Y153">
        <v>1</v>
      </c>
      <c r="AA153">
        <v>0</v>
      </c>
      <c r="AB153">
        <v>4</v>
      </c>
      <c r="AF153">
        <v>1</v>
      </c>
    </row>
    <row r="154" spans="1:33" ht="15">
      <c r="A154" s="47" t="s">
        <v>38</v>
      </c>
      <c r="B154" s="47" t="s">
        <v>39</v>
      </c>
      <c r="C154" s="8" t="s">
        <v>40</v>
      </c>
      <c r="D154" s="49">
        <v>2021</v>
      </c>
      <c r="E154" s="5" t="s">
        <v>26</v>
      </c>
      <c r="H154">
        <v>1</v>
      </c>
      <c r="I154" s="50"/>
      <c r="J154" s="50"/>
      <c r="K154" s="50" t="s">
        <v>639</v>
      </c>
      <c r="L154" s="50" t="s">
        <v>647</v>
      </c>
      <c r="M154" s="48">
        <v>1506</v>
      </c>
      <c r="N154" s="48">
        <v>0</v>
      </c>
      <c r="O154" s="48" t="s">
        <v>567</v>
      </c>
      <c r="P154" s="48">
        <v>10.967000000000001</v>
      </c>
      <c r="Q154" s="50">
        <v>0</v>
      </c>
      <c r="R154" s="48">
        <v>2</v>
      </c>
      <c r="S154" s="50"/>
      <c r="T154" s="51" t="s">
        <v>534</v>
      </c>
      <c r="U154" s="50">
        <v>5</v>
      </c>
      <c r="V154" s="50"/>
      <c r="W154" s="50"/>
      <c r="X154" s="50"/>
      <c r="Y154" s="50"/>
      <c r="Z154" s="50"/>
      <c r="AA154" s="50">
        <v>0</v>
      </c>
      <c r="AB154" s="50">
        <v>1</v>
      </c>
      <c r="AC154" s="50"/>
      <c r="AD154" s="50"/>
      <c r="AE154" s="50">
        <v>1</v>
      </c>
      <c r="AF154">
        <v>1</v>
      </c>
    </row>
    <row r="155" spans="1:33">
      <c r="A155" s="47" t="s">
        <v>33</v>
      </c>
      <c r="B155" s="47" t="s">
        <v>34</v>
      </c>
      <c r="D155" s="49">
        <v>2021</v>
      </c>
      <c r="E155" s="5" t="s">
        <v>26</v>
      </c>
      <c r="G155">
        <v>1</v>
      </c>
      <c r="H155">
        <v>1</v>
      </c>
      <c r="I155" s="50" t="s">
        <v>536</v>
      </c>
      <c r="J155" s="50"/>
      <c r="K155" s="50"/>
      <c r="L155" s="50"/>
      <c r="M155" s="48">
        <v>0</v>
      </c>
      <c r="N155" s="48"/>
      <c r="O155" s="48" t="s">
        <v>566</v>
      </c>
      <c r="P155" s="50"/>
      <c r="Q155" s="50">
        <v>0</v>
      </c>
      <c r="R155" s="51" t="s">
        <v>689</v>
      </c>
      <c r="S155" s="50"/>
      <c r="T155" s="50">
        <v>4</v>
      </c>
      <c r="U155" s="50">
        <v>4</v>
      </c>
      <c r="V155" s="50"/>
      <c r="W155" s="50"/>
      <c r="X155" s="50"/>
      <c r="Y155" s="50"/>
      <c r="Z155" s="50"/>
      <c r="AA155" s="50">
        <v>0</v>
      </c>
      <c r="AB155" s="50">
        <v>2</v>
      </c>
      <c r="AC155" s="50"/>
      <c r="AD155" s="50"/>
      <c r="AE155" s="50">
        <v>1</v>
      </c>
      <c r="AG155" s="44"/>
    </row>
    <row r="156" spans="1:33" ht="15">
      <c r="A156" s="8" t="s">
        <v>133</v>
      </c>
      <c r="B156" s="8" t="s">
        <v>134</v>
      </c>
      <c r="C156" s="8" t="s">
        <v>135</v>
      </c>
      <c r="D156" s="4">
        <v>2020</v>
      </c>
      <c r="E156" s="5" t="s">
        <v>26</v>
      </c>
      <c r="F156">
        <v>1</v>
      </c>
      <c r="H156">
        <v>1</v>
      </c>
      <c r="I156" t="s">
        <v>536</v>
      </c>
      <c r="K156" t="s">
        <v>645</v>
      </c>
      <c r="L156" t="s">
        <v>647</v>
      </c>
      <c r="M156" s="5">
        <v>1506</v>
      </c>
      <c r="N156" s="5">
        <v>0</v>
      </c>
      <c r="O156" s="5" t="s">
        <v>565</v>
      </c>
      <c r="P156" s="5">
        <v>4.4379999999999997</v>
      </c>
      <c r="Q156">
        <v>1</v>
      </c>
      <c r="T156">
        <v>0</v>
      </c>
      <c r="U156">
        <v>0</v>
      </c>
      <c r="W156">
        <v>1</v>
      </c>
      <c r="AB156">
        <v>1</v>
      </c>
    </row>
    <row r="157" spans="1:33" ht="15">
      <c r="A157" s="8" t="s">
        <v>229</v>
      </c>
      <c r="B157" s="8" t="s">
        <v>230</v>
      </c>
      <c r="D157" s="4">
        <v>2018</v>
      </c>
      <c r="E157" s="5" t="s">
        <v>26</v>
      </c>
      <c r="H157">
        <v>1</v>
      </c>
      <c r="I157" t="s">
        <v>540</v>
      </c>
      <c r="J157" s="12">
        <v>2</v>
      </c>
      <c r="M157" s="5">
        <v>0</v>
      </c>
      <c r="N157" s="5"/>
      <c r="O157" s="5" t="s">
        <v>566</v>
      </c>
      <c r="Q157">
        <v>0</v>
      </c>
      <c r="R157">
        <v>1</v>
      </c>
      <c r="T157" t="s">
        <v>536</v>
      </c>
      <c r="U157">
        <v>4</v>
      </c>
      <c r="AA157">
        <v>0</v>
      </c>
      <c r="AB157">
        <v>4</v>
      </c>
    </row>
    <row r="158" spans="1:33" ht="15">
      <c r="A158" s="8" t="s">
        <v>274</v>
      </c>
      <c r="B158" s="8" t="s">
        <v>275</v>
      </c>
      <c r="C158" s="8" t="s">
        <v>103</v>
      </c>
      <c r="D158" s="4">
        <v>2018</v>
      </c>
      <c r="E158" s="5" t="s">
        <v>26</v>
      </c>
      <c r="H158">
        <v>1</v>
      </c>
      <c r="I158">
        <v>1</v>
      </c>
      <c r="J158" s="12">
        <v>1</v>
      </c>
      <c r="K158" t="s">
        <v>646</v>
      </c>
      <c r="M158" s="5">
        <v>1505</v>
      </c>
      <c r="N158" s="5">
        <v>0</v>
      </c>
      <c r="O158" s="5" t="s">
        <v>567</v>
      </c>
      <c r="P158" s="5">
        <v>4.0709999999999997</v>
      </c>
      <c r="Q158">
        <v>0</v>
      </c>
      <c r="R158" s="5" t="s">
        <v>534</v>
      </c>
      <c r="T158">
        <v>4</v>
      </c>
      <c r="U158">
        <v>4</v>
      </c>
      <c r="AA158">
        <v>0</v>
      </c>
      <c r="AB158">
        <v>1</v>
      </c>
      <c r="AE158">
        <v>1</v>
      </c>
    </row>
    <row r="159" spans="1:33" ht="15">
      <c r="A159" s="8" t="s">
        <v>432</v>
      </c>
      <c r="B159" s="8" t="s">
        <v>433</v>
      </c>
      <c r="C159" s="8" t="s">
        <v>434</v>
      </c>
      <c r="D159" s="4">
        <v>2015</v>
      </c>
      <c r="E159" s="5" t="s">
        <v>26</v>
      </c>
      <c r="H159">
        <v>1</v>
      </c>
      <c r="I159" t="s">
        <v>540</v>
      </c>
      <c r="J159">
        <v>2</v>
      </c>
      <c r="K159" t="s">
        <v>639</v>
      </c>
      <c r="M159" s="5">
        <v>1503</v>
      </c>
      <c r="N159" s="5">
        <v>0</v>
      </c>
      <c r="O159" s="5" t="s">
        <v>568</v>
      </c>
      <c r="Q159">
        <v>0</v>
      </c>
      <c r="R159" s="12" t="s">
        <v>689</v>
      </c>
      <c r="T159" t="s">
        <v>547</v>
      </c>
      <c r="U159">
        <v>4</v>
      </c>
      <c r="AA159">
        <v>0</v>
      </c>
      <c r="AB159">
        <v>1</v>
      </c>
      <c r="AE159">
        <v>1</v>
      </c>
    </row>
    <row r="160" spans="1:33" ht="15">
      <c r="A160" s="8" t="s">
        <v>53</v>
      </c>
      <c r="B160" s="8" t="s">
        <v>54</v>
      </c>
      <c r="C160" s="8" t="s">
        <v>55</v>
      </c>
      <c r="D160" s="4">
        <v>2020</v>
      </c>
      <c r="E160" s="5" t="s">
        <v>26</v>
      </c>
      <c r="H160">
        <v>1</v>
      </c>
      <c r="I160" t="s">
        <v>536</v>
      </c>
      <c r="K160" t="s">
        <v>652</v>
      </c>
      <c r="M160" s="5">
        <v>806</v>
      </c>
      <c r="N160" s="5">
        <v>1</v>
      </c>
      <c r="O160" s="5" t="s">
        <v>567</v>
      </c>
      <c r="P160" s="5">
        <v>5.149</v>
      </c>
      <c r="Q160">
        <v>1</v>
      </c>
      <c r="T160">
        <v>6</v>
      </c>
      <c r="U160">
        <v>5</v>
      </c>
      <c r="Y160">
        <v>1</v>
      </c>
      <c r="AA160">
        <v>2</v>
      </c>
      <c r="AB160">
        <v>1</v>
      </c>
    </row>
    <row r="161" spans="1:33" ht="15">
      <c r="A161" s="8" t="s">
        <v>354</v>
      </c>
      <c r="B161" s="8" t="s">
        <v>355</v>
      </c>
      <c r="C161" s="8" t="s">
        <v>356</v>
      </c>
      <c r="D161" s="4">
        <v>2017</v>
      </c>
      <c r="E161" s="5" t="s">
        <v>26</v>
      </c>
      <c r="G161">
        <v>1</v>
      </c>
      <c r="H161">
        <v>1</v>
      </c>
      <c r="I161" t="s">
        <v>535</v>
      </c>
      <c r="J161" s="12">
        <v>3</v>
      </c>
      <c r="K161" t="s">
        <v>643</v>
      </c>
      <c r="M161" s="5">
        <v>0</v>
      </c>
      <c r="N161" s="5">
        <v>1</v>
      </c>
      <c r="O161" s="5" t="s">
        <v>566</v>
      </c>
      <c r="Q161">
        <v>0</v>
      </c>
      <c r="R161" s="12">
        <v>8</v>
      </c>
      <c r="T161" t="s">
        <v>535</v>
      </c>
      <c r="U161">
        <v>4</v>
      </c>
      <c r="W161">
        <v>1</v>
      </c>
      <c r="AB161">
        <v>1</v>
      </c>
      <c r="AD161">
        <v>1</v>
      </c>
      <c r="AG161" s="12" t="s">
        <v>699</v>
      </c>
    </row>
    <row r="162" spans="1:33" ht="15">
      <c r="A162" s="8" t="s">
        <v>492</v>
      </c>
      <c r="B162" s="8" t="s">
        <v>493</v>
      </c>
      <c r="C162" s="8" t="s">
        <v>561</v>
      </c>
      <c r="D162" s="4">
        <v>2013</v>
      </c>
      <c r="E162" s="5" t="s">
        <v>26</v>
      </c>
      <c r="H162">
        <v>1</v>
      </c>
      <c r="I162">
        <v>4</v>
      </c>
      <c r="J162">
        <v>1</v>
      </c>
      <c r="M162" s="5">
        <v>0</v>
      </c>
      <c r="N162" s="5"/>
      <c r="O162" s="5" t="s">
        <v>566</v>
      </c>
      <c r="Q162">
        <v>3</v>
      </c>
      <c r="T162">
        <v>6</v>
      </c>
      <c r="U162">
        <v>5</v>
      </c>
      <c r="AA162">
        <v>0</v>
      </c>
      <c r="AB162">
        <v>4</v>
      </c>
    </row>
    <row r="163" spans="1:33" ht="15">
      <c r="A163" s="8" t="s">
        <v>117</v>
      </c>
      <c r="B163" s="8" t="s">
        <v>118</v>
      </c>
      <c r="C163" s="8" t="s">
        <v>119</v>
      </c>
      <c r="D163" s="4">
        <v>2020</v>
      </c>
      <c r="E163" s="5" t="s">
        <v>26</v>
      </c>
      <c r="H163">
        <v>1</v>
      </c>
      <c r="K163" t="s">
        <v>645</v>
      </c>
      <c r="M163" s="5">
        <v>0</v>
      </c>
      <c r="N163" s="5">
        <v>0</v>
      </c>
      <c r="O163" s="5" t="s">
        <v>566</v>
      </c>
      <c r="Q163">
        <v>0</v>
      </c>
      <c r="R163" s="5">
        <v>9</v>
      </c>
      <c r="T163">
        <v>0</v>
      </c>
      <c r="U163">
        <v>0</v>
      </c>
      <c r="AB163">
        <v>1</v>
      </c>
      <c r="AD163">
        <v>1</v>
      </c>
      <c r="AG163" s="12" t="s">
        <v>696</v>
      </c>
    </row>
    <row r="164" spans="1:33" ht="15">
      <c r="A164" s="8" t="s">
        <v>151</v>
      </c>
      <c r="B164" s="8" t="s">
        <v>152</v>
      </c>
      <c r="C164" s="8" t="s">
        <v>153</v>
      </c>
      <c r="D164" s="4">
        <v>2019</v>
      </c>
      <c r="E164" s="5" t="s">
        <v>26</v>
      </c>
      <c r="H164">
        <v>1</v>
      </c>
      <c r="I164">
        <v>4</v>
      </c>
      <c r="M164" s="5">
        <v>0</v>
      </c>
      <c r="N164" s="5"/>
      <c r="O164" s="5" t="s">
        <v>566</v>
      </c>
      <c r="Q164">
        <v>1</v>
      </c>
      <c r="T164" t="s">
        <v>547</v>
      </c>
      <c r="U164">
        <v>5</v>
      </c>
      <c r="AA164">
        <v>0</v>
      </c>
      <c r="AB164">
        <v>1</v>
      </c>
      <c r="AF164">
        <v>1</v>
      </c>
    </row>
    <row r="165" spans="1:33" ht="12.75">
      <c r="A165" s="12" t="s">
        <v>605</v>
      </c>
      <c r="B165" s="23" t="s">
        <v>87</v>
      </c>
      <c r="C165" t="s">
        <v>612</v>
      </c>
      <c r="D165" s="24">
        <v>2020</v>
      </c>
      <c r="E165" s="5" t="s">
        <v>614</v>
      </c>
      <c r="H165" s="5">
        <v>1</v>
      </c>
      <c r="I165" s="12"/>
      <c r="J165" s="12"/>
      <c r="K165" t="s">
        <v>654</v>
      </c>
      <c r="L165" t="s">
        <v>655</v>
      </c>
      <c r="M165" s="12">
        <v>0</v>
      </c>
      <c r="N165" s="5">
        <v>1</v>
      </c>
      <c r="O165" s="12" t="s">
        <v>566</v>
      </c>
      <c r="P165" s="12">
        <v>4.4379999999999997</v>
      </c>
      <c r="Q165" s="24">
        <v>1</v>
      </c>
      <c r="R165" s="24"/>
      <c r="S165" s="12"/>
      <c r="T165" s="12" t="s">
        <v>534</v>
      </c>
      <c r="U165" s="12"/>
      <c r="V165" s="12"/>
      <c r="W165" s="12"/>
      <c r="X165" s="12"/>
      <c r="Y165" s="12"/>
      <c r="Z165" s="12"/>
      <c r="AA165" s="24">
        <v>0</v>
      </c>
      <c r="AB165" s="24">
        <v>1</v>
      </c>
      <c r="AC165" s="12"/>
      <c r="AD165" s="12"/>
      <c r="AE165" s="12"/>
    </row>
    <row r="166" spans="1:33" ht="15">
      <c r="A166" s="8" t="s">
        <v>211</v>
      </c>
      <c r="B166" s="8" t="s">
        <v>212</v>
      </c>
      <c r="C166" s="8" t="s">
        <v>179</v>
      </c>
      <c r="D166" s="4">
        <v>2019</v>
      </c>
      <c r="E166" s="5" t="s">
        <v>26</v>
      </c>
      <c r="H166">
        <v>1</v>
      </c>
      <c r="I166">
        <v>1</v>
      </c>
      <c r="K166" t="s">
        <v>652</v>
      </c>
      <c r="M166" s="5">
        <v>806</v>
      </c>
      <c r="N166" s="5">
        <v>1</v>
      </c>
      <c r="O166" s="5" t="s">
        <v>567</v>
      </c>
      <c r="P166" s="5">
        <v>2.9569999999999999</v>
      </c>
      <c r="Q166">
        <v>1</v>
      </c>
      <c r="T166">
        <v>0</v>
      </c>
      <c r="U166">
        <v>0</v>
      </c>
      <c r="AB166">
        <v>1</v>
      </c>
      <c r="AD166">
        <v>1</v>
      </c>
    </row>
    <row r="167" spans="1:33" ht="15">
      <c r="A167" s="8" t="s">
        <v>464</v>
      </c>
      <c r="B167" s="8" t="s">
        <v>465</v>
      </c>
      <c r="C167" s="8" t="s">
        <v>556</v>
      </c>
      <c r="D167" s="4">
        <v>2014</v>
      </c>
      <c r="E167" s="5" t="s">
        <v>26</v>
      </c>
      <c r="G167">
        <v>1</v>
      </c>
      <c r="H167">
        <v>1</v>
      </c>
      <c r="I167" t="s">
        <v>535</v>
      </c>
      <c r="J167">
        <v>3</v>
      </c>
      <c r="M167" s="5">
        <v>0</v>
      </c>
      <c r="N167" s="5"/>
      <c r="O167" s="5" t="s">
        <v>566</v>
      </c>
      <c r="Q167">
        <v>1</v>
      </c>
      <c r="T167">
        <v>6</v>
      </c>
      <c r="U167">
        <v>5</v>
      </c>
      <c r="W167">
        <v>1</v>
      </c>
      <c r="AB167">
        <v>4</v>
      </c>
    </row>
    <row r="168" spans="1:33" ht="15">
      <c r="A168" s="8" t="s">
        <v>387</v>
      </c>
      <c r="B168" s="8" t="s">
        <v>388</v>
      </c>
      <c r="C168" s="8" t="s">
        <v>389</v>
      </c>
      <c r="D168" s="4">
        <v>2016</v>
      </c>
      <c r="E168" s="5" t="s">
        <v>26</v>
      </c>
      <c r="H168">
        <v>1</v>
      </c>
      <c r="I168" s="11" t="s">
        <v>536</v>
      </c>
      <c r="J168" s="11">
        <v>2</v>
      </c>
      <c r="K168" t="s">
        <v>681</v>
      </c>
      <c r="L168" s="11"/>
      <c r="M168" s="5">
        <v>0</v>
      </c>
      <c r="N168" s="5">
        <v>0</v>
      </c>
      <c r="O168" s="5" t="s">
        <v>566</v>
      </c>
      <c r="P168" s="5">
        <v>1.65</v>
      </c>
      <c r="Q168">
        <v>1</v>
      </c>
      <c r="T168">
        <v>4</v>
      </c>
      <c r="U168">
        <v>5</v>
      </c>
      <c r="Y168">
        <v>1</v>
      </c>
      <c r="AA168">
        <v>0</v>
      </c>
      <c r="AB168">
        <v>1</v>
      </c>
    </row>
    <row r="169" spans="1:33" ht="12.75">
      <c r="A169" s="12" t="s">
        <v>604</v>
      </c>
      <c r="B169" s="25" t="s">
        <v>126</v>
      </c>
      <c r="C169" t="s">
        <v>611</v>
      </c>
      <c r="D169" s="24">
        <v>2020</v>
      </c>
      <c r="E169" s="5" t="s">
        <v>614</v>
      </c>
      <c r="H169" s="5">
        <v>1</v>
      </c>
      <c r="I169" s="24">
        <v>4</v>
      </c>
      <c r="J169" s="24"/>
      <c r="K169" t="s">
        <v>657</v>
      </c>
      <c r="L169" s="24"/>
      <c r="M169" s="12">
        <v>806</v>
      </c>
      <c r="N169" s="5">
        <v>1</v>
      </c>
      <c r="O169" s="12" t="s">
        <v>565</v>
      </c>
      <c r="P169" s="12">
        <v>4.2240000000000002</v>
      </c>
      <c r="Q169" s="24">
        <v>0</v>
      </c>
      <c r="R169" s="24" t="s">
        <v>688</v>
      </c>
      <c r="S169" s="12"/>
      <c r="T169" s="12" t="s">
        <v>534</v>
      </c>
      <c r="U169" s="12"/>
      <c r="V169" s="12"/>
      <c r="W169" s="12"/>
      <c r="X169" s="12"/>
      <c r="Y169" s="12"/>
      <c r="Z169" s="12"/>
      <c r="AA169" s="24">
        <v>0</v>
      </c>
      <c r="AB169" s="24">
        <v>1</v>
      </c>
      <c r="AC169" s="12"/>
      <c r="AD169" s="12"/>
      <c r="AE169" s="12"/>
    </row>
    <row r="170" spans="1:33" ht="15">
      <c r="A170" s="8" t="s">
        <v>203</v>
      </c>
      <c r="B170" s="8" t="s">
        <v>204</v>
      </c>
      <c r="C170" s="8" t="s">
        <v>205</v>
      </c>
      <c r="D170" s="4">
        <v>2019</v>
      </c>
      <c r="E170" s="5" t="s">
        <v>26</v>
      </c>
      <c r="H170">
        <v>1</v>
      </c>
      <c r="I170">
        <v>1</v>
      </c>
      <c r="K170" t="s">
        <v>651</v>
      </c>
      <c r="L170" t="s">
        <v>639</v>
      </c>
      <c r="M170" s="5">
        <v>1503</v>
      </c>
      <c r="N170" s="5">
        <v>0</v>
      </c>
      <c r="O170" s="5" t="s">
        <v>565</v>
      </c>
      <c r="P170" s="5">
        <v>5.4829999999999997</v>
      </c>
      <c r="Q170">
        <v>0</v>
      </c>
      <c r="R170" s="12" t="s">
        <v>697</v>
      </c>
      <c r="T170" t="s">
        <v>536</v>
      </c>
      <c r="U170">
        <v>4</v>
      </c>
      <c r="Y170">
        <v>1</v>
      </c>
      <c r="AA170">
        <v>0</v>
      </c>
      <c r="AB170">
        <v>1</v>
      </c>
    </row>
    <row r="171" spans="1:33" ht="12.75">
      <c r="A171" s="5" t="s">
        <v>589</v>
      </c>
      <c r="B171" s="5" t="s">
        <v>588</v>
      </c>
      <c r="C171" s="5" t="s">
        <v>581</v>
      </c>
      <c r="D171" s="5">
        <v>2018</v>
      </c>
      <c r="E171" s="5" t="s">
        <v>601</v>
      </c>
      <c r="H171" s="5">
        <v>1</v>
      </c>
      <c r="I171" s="5" t="s">
        <v>535</v>
      </c>
      <c r="J171" s="5">
        <v>3</v>
      </c>
      <c r="K171" t="s">
        <v>671</v>
      </c>
      <c r="L171" t="s">
        <v>639</v>
      </c>
      <c r="M171" s="5">
        <v>1505</v>
      </c>
      <c r="N171" s="5">
        <v>0</v>
      </c>
      <c r="O171" s="5" t="s">
        <v>565</v>
      </c>
      <c r="P171" s="5">
        <v>4.0279999999999996</v>
      </c>
      <c r="Q171" s="5">
        <v>0</v>
      </c>
      <c r="R171" s="5" t="s">
        <v>689</v>
      </c>
      <c r="S171" s="5">
        <v>1</v>
      </c>
      <c r="T171" s="5" t="s">
        <v>549</v>
      </c>
      <c r="AB171" s="5">
        <v>1</v>
      </c>
      <c r="AD171" s="5">
        <v>1</v>
      </c>
      <c r="AF171">
        <v>1</v>
      </c>
    </row>
    <row r="172" spans="1:33" ht="15">
      <c r="A172" s="8" t="s">
        <v>288</v>
      </c>
      <c r="B172" s="8" t="s">
        <v>289</v>
      </c>
      <c r="C172" s="8" t="s">
        <v>290</v>
      </c>
      <c r="D172" s="4">
        <v>2018</v>
      </c>
      <c r="E172" s="5" t="s">
        <v>26</v>
      </c>
      <c r="H172">
        <v>1</v>
      </c>
      <c r="I172" t="s">
        <v>540</v>
      </c>
      <c r="J172" s="12">
        <v>2</v>
      </c>
      <c r="K172" t="s">
        <v>671</v>
      </c>
      <c r="L172" t="s">
        <v>639</v>
      </c>
      <c r="M172" s="5">
        <v>1505</v>
      </c>
      <c r="N172" s="5">
        <v>0</v>
      </c>
      <c r="O172" s="5" t="s">
        <v>565</v>
      </c>
      <c r="P172" s="5">
        <v>4.0279999999999996</v>
      </c>
      <c r="Q172">
        <v>0</v>
      </c>
      <c r="R172" s="5" t="s">
        <v>534</v>
      </c>
      <c r="T172" t="s">
        <v>535</v>
      </c>
      <c r="U172">
        <v>4</v>
      </c>
      <c r="AA172">
        <v>0</v>
      </c>
      <c r="AB172">
        <v>1</v>
      </c>
      <c r="AE172">
        <v>1</v>
      </c>
    </row>
    <row r="173" spans="1:33" ht="15">
      <c r="A173" s="32" t="s">
        <v>67</v>
      </c>
      <c r="B173" s="8" t="s">
        <v>463</v>
      </c>
      <c r="D173" s="4">
        <v>2014</v>
      </c>
      <c r="E173" s="5" t="s">
        <v>26</v>
      </c>
      <c r="H173">
        <v>1</v>
      </c>
      <c r="I173" t="s">
        <v>536</v>
      </c>
      <c r="J173">
        <v>2</v>
      </c>
      <c r="M173" s="5">
        <v>0</v>
      </c>
      <c r="N173" s="5"/>
      <c r="O173" s="5" t="s">
        <v>566</v>
      </c>
      <c r="Q173">
        <v>1</v>
      </c>
      <c r="T173">
        <v>1</v>
      </c>
      <c r="U173">
        <v>5</v>
      </c>
      <c r="W173">
        <v>1</v>
      </c>
      <c r="Y173">
        <v>1</v>
      </c>
      <c r="AA173">
        <v>0</v>
      </c>
      <c r="AB173">
        <v>2</v>
      </c>
    </row>
    <row r="174" spans="1:33" ht="15">
      <c r="A174" s="8" t="s">
        <v>67</v>
      </c>
      <c r="B174" s="8" t="s">
        <v>68</v>
      </c>
      <c r="C174" s="8" t="s">
        <v>69</v>
      </c>
      <c r="D174" s="4">
        <v>2020</v>
      </c>
      <c r="E174" s="5" t="s">
        <v>26</v>
      </c>
      <c r="H174">
        <v>1</v>
      </c>
      <c r="I174" t="s">
        <v>536</v>
      </c>
      <c r="M174" s="5">
        <v>0</v>
      </c>
      <c r="N174" s="5"/>
      <c r="O174" s="5" t="s">
        <v>566</v>
      </c>
      <c r="Q174">
        <v>1</v>
      </c>
      <c r="S174">
        <v>1</v>
      </c>
      <c r="T174">
        <v>0</v>
      </c>
      <c r="U174">
        <v>0</v>
      </c>
      <c r="X174">
        <v>1</v>
      </c>
      <c r="AB174">
        <v>4</v>
      </c>
    </row>
    <row r="175" spans="1:33" ht="15">
      <c r="A175" s="32" t="s">
        <v>264</v>
      </c>
      <c r="B175" s="8" t="s">
        <v>265</v>
      </c>
      <c r="C175" s="8" t="s">
        <v>266</v>
      </c>
      <c r="D175" s="4">
        <v>2018</v>
      </c>
      <c r="E175" s="5" t="s">
        <v>26</v>
      </c>
      <c r="H175">
        <v>1</v>
      </c>
      <c r="I175">
        <v>1.4</v>
      </c>
      <c r="J175" s="12">
        <v>2</v>
      </c>
      <c r="K175" t="s">
        <v>658</v>
      </c>
      <c r="M175" s="5">
        <v>806</v>
      </c>
      <c r="N175" s="5">
        <v>1</v>
      </c>
      <c r="O175" s="5" t="s">
        <v>567</v>
      </c>
      <c r="P175" s="5">
        <v>3.2250000000000001</v>
      </c>
      <c r="Q175">
        <v>1</v>
      </c>
      <c r="T175">
        <v>1</v>
      </c>
      <c r="U175">
        <v>5</v>
      </c>
      <c r="X175">
        <v>1</v>
      </c>
      <c r="Y175">
        <v>1</v>
      </c>
      <c r="AA175">
        <v>0</v>
      </c>
      <c r="AB175">
        <v>1</v>
      </c>
    </row>
    <row r="176" spans="1:33" ht="15">
      <c r="A176" s="8" t="s">
        <v>314</v>
      </c>
      <c r="B176" s="8" t="s">
        <v>405</v>
      </c>
      <c r="C176" s="8" t="s">
        <v>43</v>
      </c>
      <c r="D176" s="4">
        <v>2016</v>
      </c>
      <c r="E176" s="5" t="s">
        <v>26</v>
      </c>
      <c r="H176">
        <v>1</v>
      </c>
      <c r="I176" t="s">
        <v>536</v>
      </c>
      <c r="J176">
        <v>2</v>
      </c>
      <c r="K176" t="s">
        <v>646</v>
      </c>
      <c r="M176" s="5">
        <v>1505</v>
      </c>
      <c r="N176" s="5">
        <v>0</v>
      </c>
      <c r="O176" s="5" t="s">
        <v>565</v>
      </c>
      <c r="Q176">
        <v>0</v>
      </c>
      <c r="R176" s="12" t="s">
        <v>534</v>
      </c>
      <c r="T176">
        <v>4</v>
      </c>
      <c r="U176">
        <v>4</v>
      </c>
      <c r="Y176">
        <v>1</v>
      </c>
      <c r="AA176">
        <v>0</v>
      </c>
      <c r="AB176">
        <v>1</v>
      </c>
      <c r="AE176">
        <v>1</v>
      </c>
    </row>
    <row r="177" spans="1:32" ht="15">
      <c r="A177" s="8" t="s">
        <v>314</v>
      </c>
      <c r="B177" s="8" t="s">
        <v>317</v>
      </c>
      <c r="C177" s="8" t="s">
        <v>318</v>
      </c>
      <c r="D177" s="4">
        <v>2017</v>
      </c>
      <c r="E177" s="6" t="s">
        <v>26</v>
      </c>
      <c r="H177">
        <v>1</v>
      </c>
      <c r="I177">
        <v>4</v>
      </c>
      <c r="J177" s="12">
        <v>1</v>
      </c>
      <c r="K177" t="s">
        <v>645</v>
      </c>
      <c r="M177" s="5">
        <v>0</v>
      </c>
      <c r="N177" s="5">
        <v>0</v>
      </c>
      <c r="O177" s="5" t="s">
        <v>566</v>
      </c>
      <c r="Q177">
        <v>0</v>
      </c>
      <c r="R177" s="12" t="s">
        <v>689</v>
      </c>
      <c r="T177">
        <v>4</v>
      </c>
      <c r="U177">
        <v>4</v>
      </c>
      <c r="AA177">
        <v>0</v>
      </c>
      <c r="AB177">
        <v>1</v>
      </c>
      <c r="AE177">
        <v>1</v>
      </c>
    </row>
    <row r="178" spans="1:32" ht="15">
      <c r="A178" s="8" t="s">
        <v>314</v>
      </c>
      <c r="B178" s="8" t="s">
        <v>315</v>
      </c>
      <c r="C178" s="8" t="s">
        <v>316</v>
      </c>
      <c r="D178" s="4">
        <v>2017</v>
      </c>
      <c r="E178" s="6" t="s">
        <v>26</v>
      </c>
      <c r="H178">
        <v>1</v>
      </c>
      <c r="I178">
        <v>4</v>
      </c>
      <c r="J178" s="12">
        <v>1</v>
      </c>
      <c r="K178" t="s">
        <v>639</v>
      </c>
      <c r="M178" s="5">
        <v>0</v>
      </c>
      <c r="N178" s="5">
        <v>0</v>
      </c>
      <c r="O178" s="5" t="s">
        <v>566</v>
      </c>
      <c r="Q178">
        <v>0</v>
      </c>
      <c r="R178" s="12" t="s">
        <v>534</v>
      </c>
      <c r="T178">
        <v>4</v>
      </c>
      <c r="U178">
        <v>4</v>
      </c>
      <c r="AA178">
        <v>0</v>
      </c>
      <c r="AB178">
        <v>1</v>
      </c>
      <c r="AE178">
        <v>1</v>
      </c>
    </row>
    <row r="179" spans="1:32" ht="15">
      <c r="A179" s="8" t="s">
        <v>506</v>
      </c>
      <c r="B179" s="8" t="s">
        <v>507</v>
      </c>
      <c r="C179" t="s">
        <v>562</v>
      </c>
      <c r="D179" s="4">
        <v>2013</v>
      </c>
      <c r="E179" s="5" t="s">
        <v>26</v>
      </c>
      <c r="H179">
        <v>1</v>
      </c>
      <c r="M179" s="5">
        <v>0</v>
      </c>
      <c r="N179" s="5"/>
      <c r="O179" s="5" t="s">
        <v>566</v>
      </c>
      <c r="Q179">
        <v>1</v>
      </c>
      <c r="T179">
        <v>0</v>
      </c>
      <c r="U179">
        <v>0</v>
      </c>
      <c r="AB179">
        <v>4</v>
      </c>
      <c r="AF179">
        <v>1</v>
      </c>
    </row>
    <row r="180" spans="1:32" ht="15">
      <c r="A180" s="8" t="s">
        <v>281</v>
      </c>
      <c r="B180" s="8" t="s">
        <v>282</v>
      </c>
      <c r="C180" s="8" t="s">
        <v>283</v>
      </c>
      <c r="D180" s="4">
        <v>2018</v>
      </c>
      <c r="E180" s="5" t="s">
        <v>26</v>
      </c>
      <c r="G180">
        <v>1</v>
      </c>
      <c r="H180">
        <v>1</v>
      </c>
      <c r="I180" t="s">
        <v>545</v>
      </c>
      <c r="J180" s="12">
        <v>4</v>
      </c>
      <c r="K180" t="s">
        <v>641</v>
      </c>
      <c r="L180" t="s">
        <v>639</v>
      </c>
      <c r="M180" s="5">
        <v>1501</v>
      </c>
      <c r="N180" s="5">
        <v>0</v>
      </c>
      <c r="O180" s="5" t="s">
        <v>567</v>
      </c>
      <c r="P180" s="5">
        <v>1</v>
      </c>
      <c r="Q180">
        <v>1</v>
      </c>
      <c r="T180">
        <v>0</v>
      </c>
      <c r="U180">
        <v>0</v>
      </c>
      <c r="AB180">
        <v>1</v>
      </c>
    </row>
    <row r="181" spans="1:32" ht="15">
      <c r="A181" s="8" t="s">
        <v>27</v>
      </c>
      <c r="B181" s="8" t="s">
        <v>28</v>
      </c>
      <c r="C181" s="8" t="s">
        <v>29</v>
      </c>
      <c r="D181" s="4">
        <v>2021</v>
      </c>
      <c r="E181" s="5" t="s">
        <v>26</v>
      </c>
      <c r="H181">
        <v>1</v>
      </c>
      <c r="I181">
        <v>4</v>
      </c>
      <c r="K181" t="s">
        <v>651</v>
      </c>
      <c r="L181" t="s">
        <v>666</v>
      </c>
      <c r="M181" s="5">
        <v>0</v>
      </c>
      <c r="N181" s="5">
        <v>0</v>
      </c>
      <c r="O181" s="5" t="s">
        <v>566</v>
      </c>
      <c r="Q181">
        <v>0</v>
      </c>
      <c r="R181" s="5" t="s">
        <v>688</v>
      </c>
      <c r="T181" t="s">
        <v>534</v>
      </c>
      <c r="U181">
        <v>5</v>
      </c>
      <c r="AA181">
        <v>0</v>
      </c>
      <c r="AB181">
        <v>1</v>
      </c>
    </row>
    <row r="182" spans="1:32" ht="15">
      <c r="A182" s="8" t="s">
        <v>177</v>
      </c>
      <c r="B182" s="8" t="s">
        <v>178</v>
      </c>
      <c r="C182" s="8" t="s">
        <v>179</v>
      </c>
      <c r="D182" s="4">
        <v>2019</v>
      </c>
      <c r="E182" s="5" t="s">
        <v>26</v>
      </c>
      <c r="G182">
        <v>1</v>
      </c>
      <c r="H182">
        <v>1</v>
      </c>
      <c r="I182">
        <v>1</v>
      </c>
      <c r="K182" t="s">
        <v>652</v>
      </c>
      <c r="M182" s="5">
        <v>806</v>
      </c>
      <c r="N182" s="5">
        <v>1</v>
      </c>
      <c r="O182" s="5" t="s">
        <v>567</v>
      </c>
      <c r="P182" s="5">
        <v>2.9569999999999999</v>
      </c>
      <c r="Q182">
        <v>1</v>
      </c>
      <c r="T182">
        <v>1</v>
      </c>
      <c r="U182">
        <v>5</v>
      </c>
      <c r="AA182">
        <v>0</v>
      </c>
      <c r="AB182">
        <v>1</v>
      </c>
    </row>
    <row r="183" spans="1:32" ht="15">
      <c r="A183" s="8" t="s">
        <v>297</v>
      </c>
      <c r="B183" s="8" t="s">
        <v>298</v>
      </c>
      <c r="D183" s="4">
        <v>2017</v>
      </c>
      <c r="E183" s="5" t="s">
        <v>26</v>
      </c>
      <c r="H183">
        <v>1</v>
      </c>
      <c r="I183" t="s">
        <v>541</v>
      </c>
      <c r="J183" s="12">
        <v>2</v>
      </c>
      <c r="M183" s="5">
        <v>0</v>
      </c>
      <c r="N183" s="5"/>
      <c r="O183" s="5" t="s">
        <v>566</v>
      </c>
      <c r="Q183">
        <v>1</v>
      </c>
      <c r="T183">
        <v>2</v>
      </c>
      <c r="U183">
        <v>5</v>
      </c>
      <c r="W183">
        <v>1</v>
      </c>
      <c r="AA183">
        <v>0</v>
      </c>
      <c r="AB183">
        <v>2</v>
      </c>
    </row>
    <row r="184" spans="1:32" ht="15">
      <c r="A184" s="8" t="s">
        <v>360</v>
      </c>
      <c r="B184" s="8" t="s">
        <v>361</v>
      </c>
      <c r="C184" s="8" t="s">
        <v>362</v>
      </c>
      <c r="D184" s="4">
        <v>2017</v>
      </c>
      <c r="E184" s="5" t="s">
        <v>26</v>
      </c>
      <c r="G184">
        <v>1</v>
      </c>
      <c r="H184">
        <v>1</v>
      </c>
      <c r="I184" t="s">
        <v>545</v>
      </c>
      <c r="J184" s="12">
        <v>4</v>
      </c>
      <c r="K184" t="s">
        <v>639</v>
      </c>
      <c r="M184" s="5">
        <v>0</v>
      </c>
      <c r="N184" s="5">
        <v>0</v>
      </c>
      <c r="O184" s="5" t="s">
        <v>566</v>
      </c>
      <c r="Q184">
        <v>1</v>
      </c>
      <c r="T184">
        <v>0</v>
      </c>
      <c r="U184">
        <v>0</v>
      </c>
      <c r="AB184">
        <v>1</v>
      </c>
    </row>
    <row r="185" spans="1:32" ht="15">
      <c r="A185" s="8" t="s">
        <v>468</v>
      </c>
      <c r="B185" s="8" t="s">
        <v>469</v>
      </c>
      <c r="D185" s="4">
        <v>2014</v>
      </c>
      <c r="E185" s="5" t="s">
        <v>26</v>
      </c>
      <c r="H185">
        <v>1</v>
      </c>
      <c r="I185" t="s">
        <v>536</v>
      </c>
      <c r="J185">
        <v>2</v>
      </c>
      <c r="M185" s="5">
        <v>0</v>
      </c>
      <c r="N185" s="5"/>
      <c r="O185" s="5" t="s">
        <v>566</v>
      </c>
      <c r="Q185">
        <v>0</v>
      </c>
      <c r="R185">
        <v>7</v>
      </c>
      <c r="T185" t="s">
        <v>534</v>
      </c>
      <c r="U185">
        <v>5</v>
      </c>
      <c r="Y185">
        <v>1</v>
      </c>
      <c r="AA185">
        <v>2</v>
      </c>
      <c r="AB185">
        <v>2</v>
      </c>
    </row>
    <row r="186" spans="1:32" ht="15">
      <c r="A186" s="46" t="s">
        <v>321</v>
      </c>
      <c r="B186" s="8" t="s">
        <v>322</v>
      </c>
      <c r="C186" s="8" t="s">
        <v>323</v>
      </c>
      <c r="D186" s="4">
        <v>2017</v>
      </c>
      <c r="E186" s="5" t="s">
        <v>26</v>
      </c>
      <c r="H186">
        <v>1</v>
      </c>
      <c r="I186" t="s">
        <v>540</v>
      </c>
      <c r="J186" s="12">
        <v>2</v>
      </c>
      <c r="K186" t="s">
        <v>664</v>
      </c>
      <c r="L186" t="s">
        <v>665</v>
      </c>
      <c r="M186" s="5">
        <v>0</v>
      </c>
      <c r="N186" s="5">
        <v>0</v>
      </c>
      <c r="O186" s="5" t="s">
        <v>566</v>
      </c>
      <c r="Q186">
        <v>0</v>
      </c>
      <c r="R186" s="5">
        <v>8</v>
      </c>
      <c r="T186">
        <v>3</v>
      </c>
      <c r="U186">
        <v>5</v>
      </c>
      <c r="AA186">
        <v>0</v>
      </c>
      <c r="AB186">
        <v>1</v>
      </c>
      <c r="AD186">
        <v>1</v>
      </c>
    </row>
    <row r="187" spans="1:32" ht="15">
      <c r="A187" s="8" t="s">
        <v>306</v>
      </c>
      <c r="B187" s="8" t="s">
        <v>307</v>
      </c>
      <c r="C187" t="s">
        <v>554</v>
      </c>
      <c r="D187" s="4">
        <v>2017</v>
      </c>
      <c r="E187" s="5" t="s">
        <v>224</v>
      </c>
      <c r="H187">
        <v>1</v>
      </c>
      <c r="J187" s="12">
        <v>0</v>
      </c>
      <c r="M187" s="5">
        <v>0</v>
      </c>
      <c r="N187" s="5"/>
      <c r="O187" s="5" t="s">
        <v>566</v>
      </c>
      <c r="Q187">
        <v>1</v>
      </c>
      <c r="T187">
        <v>0</v>
      </c>
      <c r="U187">
        <v>0</v>
      </c>
      <c r="W187">
        <v>1</v>
      </c>
      <c r="AB187">
        <v>4</v>
      </c>
    </row>
    <row r="188" spans="1:32" ht="15">
      <c r="A188" s="8" t="s">
        <v>406</v>
      </c>
      <c r="B188" s="8" t="s">
        <v>407</v>
      </c>
      <c r="C188" s="8" t="s">
        <v>179</v>
      </c>
      <c r="D188" s="4">
        <v>2016</v>
      </c>
      <c r="E188" s="5" t="s">
        <v>26</v>
      </c>
      <c r="H188">
        <v>1</v>
      </c>
      <c r="I188" t="s">
        <v>536</v>
      </c>
      <c r="J188">
        <v>2</v>
      </c>
      <c r="K188" t="s">
        <v>652</v>
      </c>
      <c r="M188" s="5">
        <v>806</v>
      </c>
      <c r="N188" s="5">
        <v>1</v>
      </c>
      <c r="O188" s="5" t="s">
        <v>567</v>
      </c>
      <c r="P188" s="5">
        <v>2.109</v>
      </c>
      <c r="Q188">
        <v>1</v>
      </c>
      <c r="T188" t="s">
        <v>547</v>
      </c>
      <c r="U188">
        <v>5</v>
      </c>
      <c r="AA188">
        <v>0</v>
      </c>
      <c r="AB188">
        <v>1</v>
      </c>
    </row>
    <row r="189" spans="1:32" ht="15">
      <c r="A189" s="8" t="s">
        <v>225</v>
      </c>
      <c r="B189" s="8" t="s">
        <v>226</v>
      </c>
      <c r="C189" s="8" t="s">
        <v>145</v>
      </c>
      <c r="D189" s="4">
        <v>2018</v>
      </c>
      <c r="E189" s="5" t="s">
        <v>26</v>
      </c>
      <c r="H189">
        <v>1</v>
      </c>
      <c r="I189" t="s">
        <v>536</v>
      </c>
      <c r="J189" s="12">
        <v>2</v>
      </c>
      <c r="M189" s="5">
        <v>0</v>
      </c>
      <c r="N189" s="5"/>
      <c r="O189" s="5" t="s">
        <v>566</v>
      </c>
      <c r="Q189">
        <v>3</v>
      </c>
      <c r="T189" t="s">
        <v>534</v>
      </c>
      <c r="U189">
        <v>5</v>
      </c>
      <c r="AA189">
        <v>0</v>
      </c>
      <c r="AB189">
        <v>4</v>
      </c>
    </row>
    <row r="190" spans="1:32" ht="15">
      <c r="A190" s="8" t="s">
        <v>218</v>
      </c>
      <c r="B190" s="8" t="s">
        <v>219</v>
      </c>
      <c r="C190" s="8" t="s">
        <v>220</v>
      </c>
      <c r="D190" s="4">
        <v>2018</v>
      </c>
      <c r="E190" s="5" t="s">
        <v>26</v>
      </c>
      <c r="H190">
        <v>1</v>
      </c>
      <c r="I190" t="s">
        <v>536</v>
      </c>
      <c r="J190" s="12">
        <v>2</v>
      </c>
      <c r="M190" s="5">
        <v>806</v>
      </c>
      <c r="N190" s="5"/>
      <c r="O190" s="5" t="s">
        <v>565</v>
      </c>
      <c r="Q190">
        <v>0</v>
      </c>
      <c r="R190" s="5">
        <v>2</v>
      </c>
      <c r="T190" t="s">
        <v>534</v>
      </c>
      <c r="U190">
        <v>5</v>
      </c>
      <c r="AA190">
        <v>0</v>
      </c>
      <c r="AB190">
        <v>4</v>
      </c>
    </row>
    <row r="191" spans="1:32" ht="15">
      <c r="A191" s="8" t="s">
        <v>162</v>
      </c>
      <c r="B191" s="8" t="s">
        <v>163</v>
      </c>
      <c r="C191" s="8" t="s">
        <v>164</v>
      </c>
      <c r="D191" s="4">
        <v>2019</v>
      </c>
      <c r="E191" s="5" t="s">
        <v>26</v>
      </c>
      <c r="H191">
        <v>1</v>
      </c>
      <c r="I191" t="s">
        <v>536</v>
      </c>
      <c r="K191" t="s">
        <v>652</v>
      </c>
      <c r="M191" s="5">
        <v>806</v>
      </c>
      <c r="N191" s="5">
        <v>1</v>
      </c>
      <c r="O191" s="5" t="s">
        <v>565</v>
      </c>
      <c r="P191" s="5">
        <v>0.31</v>
      </c>
      <c r="Q191">
        <v>1</v>
      </c>
      <c r="T191">
        <v>6</v>
      </c>
      <c r="U191">
        <v>5</v>
      </c>
      <c r="X191">
        <v>1</v>
      </c>
      <c r="Y191">
        <v>1</v>
      </c>
      <c r="AA191">
        <v>2</v>
      </c>
      <c r="AB191">
        <v>1</v>
      </c>
    </row>
    <row r="192" spans="1:32" ht="12.75">
      <c r="A192" s="5" t="s">
        <v>530</v>
      </c>
      <c r="B192" s="5" t="s">
        <v>531</v>
      </c>
      <c r="C192" s="5" t="s">
        <v>532</v>
      </c>
      <c r="D192" s="5">
        <v>2020</v>
      </c>
      <c r="E192" s="5" t="s">
        <v>26</v>
      </c>
      <c r="H192">
        <v>1</v>
      </c>
      <c r="I192" t="s">
        <v>536</v>
      </c>
      <c r="K192" t="s">
        <v>639</v>
      </c>
      <c r="M192" s="5">
        <v>1503</v>
      </c>
      <c r="N192" s="5">
        <v>0</v>
      </c>
      <c r="O192" s="5" t="s">
        <v>569</v>
      </c>
      <c r="Q192">
        <v>0</v>
      </c>
      <c r="R192" s="12" t="s">
        <v>688</v>
      </c>
      <c r="T192">
        <v>6</v>
      </c>
      <c r="U192">
        <v>5</v>
      </c>
      <c r="Y192">
        <v>1</v>
      </c>
      <c r="AA192">
        <v>0</v>
      </c>
      <c r="AB192">
        <v>1</v>
      </c>
      <c r="AD192">
        <v>1</v>
      </c>
    </row>
    <row r="193" spans="1:32" ht="12.75">
      <c r="A193" s="5" t="s">
        <v>591</v>
      </c>
      <c r="B193" s="5" t="s">
        <v>590</v>
      </c>
      <c r="C193" s="5" t="s">
        <v>592</v>
      </c>
      <c r="D193" s="5">
        <v>2016</v>
      </c>
      <c r="E193" s="5" t="s">
        <v>601</v>
      </c>
      <c r="H193" s="5">
        <v>1</v>
      </c>
      <c r="I193" s="5">
        <v>4</v>
      </c>
      <c r="J193" s="5">
        <v>1</v>
      </c>
      <c r="K193" t="s">
        <v>675</v>
      </c>
      <c r="L193" t="s">
        <v>639</v>
      </c>
      <c r="M193" s="5">
        <v>1503</v>
      </c>
      <c r="N193" s="5">
        <v>0</v>
      </c>
      <c r="O193" s="5" t="s">
        <v>565</v>
      </c>
      <c r="P193" s="5">
        <v>2.8969999999999998</v>
      </c>
      <c r="Q193" s="5">
        <v>0</v>
      </c>
      <c r="R193" s="5">
        <v>1</v>
      </c>
      <c r="T193" s="6" t="s">
        <v>536</v>
      </c>
      <c r="U193" s="5">
        <v>4</v>
      </c>
      <c r="X193" s="5">
        <v>1</v>
      </c>
      <c r="Y193" s="5">
        <v>1</v>
      </c>
      <c r="AA193" s="5">
        <v>0</v>
      </c>
      <c r="AB193" s="5">
        <v>1</v>
      </c>
    </row>
    <row r="194" spans="1:32" ht="15">
      <c r="A194" s="8" t="s">
        <v>343</v>
      </c>
      <c r="B194" s="8" t="s">
        <v>344</v>
      </c>
      <c r="C194" s="8" t="s">
        <v>345</v>
      </c>
      <c r="D194" s="4">
        <v>2017</v>
      </c>
      <c r="E194" s="5" t="s">
        <v>26</v>
      </c>
      <c r="H194">
        <v>1</v>
      </c>
      <c r="I194">
        <v>4</v>
      </c>
      <c r="J194" s="12">
        <v>1</v>
      </c>
      <c r="K194" t="s">
        <v>646</v>
      </c>
      <c r="M194" s="5">
        <v>1505</v>
      </c>
      <c r="N194" s="5">
        <v>0</v>
      </c>
      <c r="O194" s="5" t="s">
        <v>565</v>
      </c>
      <c r="P194" s="5">
        <v>2.7570000000000001</v>
      </c>
      <c r="Q194">
        <v>0</v>
      </c>
      <c r="R194" s="12" t="s">
        <v>534</v>
      </c>
      <c r="T194" t="s">
        <v>536</v>
      </c>
      <c r="U194">
        <v>4</v>
      </c>
      <c r="AA194">
        <v>0</v>
      </c>
      <c r="AB194">
        <v>1</v>
      </c>
      <c r="AE194">
        <v>1</v>
      </c>
    </row>
    <row r="195" spans="1:32" ht="12.75">
      <c r="A195" s="5" t="s">
        <v>595</v>
      </c>
      <c r="B195" s="5" t="s">
        <v>594</v>
      </c>
      <c r="C195" s="5" t="s">
        <v>596</v>
      </c>
      <c r="D195" s="5">
        <v>2019</v>
      </c>
      <c r="E195" s="5" t="s">
        <v>601</v>
      </c>
      <c r="H195" s="5">
        <v>1</v>
      </c>
      <c r="I195" s="5">
        <v>4</v>
      </c>
      <c r="J195" s="5"/>
      <c r="K195" t="s">
        <v>639</v>
      </c>
      <c r="L195" s="5"/>
      <c r="M195" s="5">
        <v>1503</v>
      </c>
      <c r="N195" s="5">
        <v>0</v>
      </c>
      <c r="O195" s="5" t="s">
        <v>569</v>
      </c>
      <c r="P195" s="5">
        <v>2.7229999999999999</v>
      </c>
      <c r="Q195" s="5">
        <v>1</v>
      </c>
      <c r="R195" s="5"/>
      <c r="T195" s="5">
        <v>3</v>
      </c>
      <c r="AA195" s="5">
        <v>0</v>
      </c>
      <c r="AB195" s="5">
        <v>1</v>
      </c>
    </row>
    <row r="196" spans="1:32" ht="15">
      <c r="A196" s="8" t="s">
        <v>338</v>
      </c>
      <c r="B196" s="8" t="s">
        <v>339</v>
      </c>
      <c r="C196" s="8" t="s">
        <v>210</v>
      </c>
      <c r="D196" s="4">
        <v>2017</v>
      </c>
      <c r="E196" s="5" t="s">
        <v>26</v>
      </c>
      <c r="H196">
        <v>1</v>
      </c>
      <c r="I196" t="s">
        <v>535</v>
      </c>
      <c r="J196" s="12">
        <v>3</v>
      </c>
      <c r="K196" t="s">
        <v>658</v>
      </c>
      <c r="L196" t="s">
        <v>667</v>
      </c>
      <c r="M196" s="5">
        <v>806</v>
      </c>
      <c r="N196" s="5">
        <v>1</v>
      </c>
      <c r="O196" s="5" t="s">
        <v>567</v>
      </c>
      <c r="P196" s="5">
        <v>4.516</v>
      </c>
      <c r="Q196">
        <v>1</v>
      </c>
      <c r="T196">
        <v>6</v>
      </c>
      <c r="U196">
        <v>5</v>
      </c>
      <c r="W196">
        <v>1</v>
      </c>
      <c r="AA196">
        <v>0</v>
      </c>
      <c r="AB196">
        <v>1</v>
      </c>
    </row>
    <row r="197" spans="1:32" ht="15">
      <c r="A197" s="8" t="s">
        <v>60</v>
      </c>
      <c r="B197" s="8" t="s">
        <v>61</v>
      </c>
      <c r="C197" s="8" t="s">
        <v>58</v>
      </c>
      <c r="D197" s="4">
        <v>2020</v>
      </c>
      <c r="E197" s="5" t="s">
        <v>26</v>
      </c>
      <c r="H197">
        <v>1</v>
      </c>
      <c r="I197">
        <v>4</v>
      </c>
      <c r="K197" t="s">
        <v>657</v>
      </c>
      <c r="M197" s="5">
        <v>806</v>
      </c>
      <c r="N197" s="5">
        <v>1</v>
      </c>
      <c r="O197" s="5" t="s">
        <v>565</v>
      </c>
      <c r="P197" s="5">
        <v>4.2240000000000002</v>
      </c>
      <c r="Q197">
        <v>0</v>
      </c>
      <c r="R197" s="12" t="s">
        <v>698</v>
      </c>
      <c r="T197" t="s">
        <v>534</v>
      </c>
      <c r="U197">
        <v>5</v>
      </c>
      <c r="AA197">
        <v>0</v>
      </c>
      <c r="AB197">
        <v>1</v>
      </c>
      <c r="AD197">
        <v>1</v>
      </c>
    </row>
    <row r="198" spans="1:32" ht="15">
      <c r="A198" s="8" t="s">
        <v>143</v>
      </c>
      <c r="B198" s="8" t="s">
        <v>144</v>
      </c>
      <c r="C198" s="8" t="s">
        <v>145</v>
      </c>
      <c r="D198" s="4">
        <v>2019</v>
      </c>
      <c r="E198" s="5" t="s">
        <v>26</v>
      </c>
      <c r="H198">
        <v>1</v>
      </c>
      <c r="I198">
        <v>1</v>
      </c>
      <c r="M198" s="5">
        <v>0</v>
      </c>
      <c r="N198" s="5"/>
      <c r="O198" s="5" t="s">
        <v>566</v>
      </c>
      <c r="Q198">
        <v>0</v>
      </c>
      <c r="R198" s="5">
        <v>7</v>
      </c>
      <c r="T198" t="s">
        <v>534</v>
      </c>
      <c r="U198">
        <v>5</v>
      </c>
      <c r="AA198">
        <v>2</v>
      </c>
      <c r="AB198">
        <v>4</v>
      </c>
      <c r="AD198">
        <v>1</v>
      </c>
    </row>
    <row r="199" spans="1:32" ht="15">
      <c r="A199" s="8" t="s">
        <v>454</v>
      </c>
      <c r="B199" s="8" t="s">
        <v>455</v>
      </c>
      <c r="C199" s="8" t="s">
        <v>456</v>
      </c>
      <c r="D199" s="4">
        <v>2015</v>
      </c>
      <c r="E199" s="5" t="s">
        <v>26</v>
      </c>
      <c r="H199">
        <v>1</v>
      </c>
      <c r="I199" t="s">
        <v>536</v>
      </c>
      <c r="J199">
        <v>2</v>
      </c>
      <c r="K199" t="s">
        <v>657</v>
      </c>
      <c r="L199" t="s">
        <v>641</v>
      </c>
      <c r="M199" s="5">
        <v>806</v>
      </c>
      <c r="N199" s="5">
        <v>1</v>
      </c>
      <c r="O199" s="5" t="s">
        <v>567</v>
      </c>
      <c r="P199" s="5">
        <v>2.1629999999999998</v>
      </c>
      <c r="Q199">
        <v>1</v>
      </c>
      <c r="T199">
        <v>4</v>
      </c>
      <c r="U199">
        <v>5</v>
      </c>
      <c r="W199">
        <v>1</v>
      </c>
      <c r="Y199">
        <v>1</v>
      </c>
      <c r="AA199">
        <v>0</v>
      </c>
      <c r="AB199">
        <v>1</v>
      </c>
    </row>
    <row r="200" spans="1:32" ht="15">
      <c r="A200" s="8" t="s">
        <v>327</v>
      </c>
      <c r="B200" s="8" t="s">
        <v>328</v>
      </c>
      <c r="C200" s="8" t="s">
        <v>179</v>
      </c>
      <c r="D200" s="4">
        <v>2017</v>
      </c>
      <c r="E200" s="5" t="s">
        <v>26</v>
      </c>
      <c r="H200">
        <v>1</v>
      </c>
      <c r="I200" t="s">
        <v>536</v>
      </c>
      <c r="J200" s="12">
        <v>2</v>
      </c>
      <c r="K200" t="s">
        <v>652</v>
      </c>
      <c r="M200" s="5">
        <v>806</v>
      </c>
      <c r="N200" s="5">
        <v>1</v>
      </c>
      <c r="O200" s="5" t="s">
        <v>567</v>
      </c>
      <c r="P200" s="5">
        <v>2.839</v>
      </c>
      <c r="Q200">
        <v>1</v>
      </c>
      <c r="T200">
        <v>4</v>
      </c>
      <c r="U200">
        <v>5</v>
      </c>
      <c r="Y200">
        <v>1</v>
      </c>
      <c r="AA200">
        <v>0</v>
      </c>
      <c r="AB200">
        <v>1</v>
      </c>
    </row>
    <row r="201" spans="1:32" ht="15">
      <c r="A201" s="8" t="s">
        <v>421</v>
      </c>
      <c r="B201" s="8" t="s">
        <v>422</v>
      </c>
      <c r="C201" t="s">
        <v>559</v>
      </c>
      <c r="D201" s="4">
        <v>2015</v>
      </c>
      <c r="E201" s="5" t="s">
        <v>26</v>
      </c>
      <c r="H201">
        <v>1</v>
      </c>
      <c r="I201" t="s">
        <v>536</v>
      </c>
      <c r="J201">
        <v>2</v>
      </c>
      <c r="M201" s="5">
        <v>0</v>
      </c>
      <c r="N201" s="5"/>
      <c r="O201" s="5" t="s">
        <v>566</v>
      </c>
      <c r="Q201">
        <v>1</v>
      </c>
      <c r="T201" t="s">
        <v>536</v>
      </c>
      <c r="U201">
        <v>5</v>
      </c>
      <c r="Y201">
        <v>1</v>
      </c>
      <c r="AA201">
        <v>0</v>
      </c>
      <c r="AB201">
        <v>4</v>
      </c>
    </row>
    <row r="202" spans="1:32" ht="15">
      <c r="A202" s="8" t="s">
        <v>441</v>
      </c>
      <c r="B202" s="8" t="s">
        <v>442</v>
      </c>
      <c r="C202" s="8" t="s">
        <v>78</v>
      </c>
      <c r="D202" s="4">
        <v>2015</v>
      </c>
      <c r="E202" s="5" t="s">
        <v>26</v>
      </c>
      <c r="H202">
        <v>1</v>
      </c>
      <c r="I202" t="s">
        <v>536</v>
      </c>
      <c r="J202">
        <v>2</v>
      </c>
      <c r="K202" t="s">
        <v>648</v>
      </c>
      <c r="M202" s="5">
        <v>806</v>
      </c>
      <c r="N202" s="5">
        <v>1</v>
      </c>
      <c r="O202" s="5" t="s">
        <v>567</v>
      </c>
      <c r="P202" s="5">
        <v>2.1629999999999998</v>
      </c>
      <c r="Q202">
        <v>1</v>
      </c>
      <c r="T202" t="s">
        <v>534</v>
      </c>
      <c r="U202">
        <v>5</v>
      </c>
      <c r="Y202">
        <v>1</v>
      </c>
      <c r="AA202">
        <v>0</v>
      </c>
      <c r="AB202">
        <v>1</v>
      </c>
    </row>
    <row r="203" spans="1:32" ht="15">
      <c r="A203" s="8" t="s">
        <v>367</v>
      </c>
      <c r="B203" s="8" t="s">
        <v>368</v>
      </c>
      <c r="C203" t="s">
        <v>554</v>
      </c>
      <c r="D203" s="4">
        <v>2016</v>
      </c>
      <c r="E203" s="5" t="s">
        <v>26</v>
      </c>
      <c r="H203">
        <v>1</v>
      </c>
      <c r="I203" t="s">
        <v>536</v>
      </c>
      <c r="J203">
        <v>2</v>
      </c>
      <c r="M203" s="5">
        <v>0</v>
      </c>
      <c r="N203" s="5"/>
      <c r="O203" s="5" t="s">
        <v>566</v>
      </c>
      <c r="Q203">
        <v>1</v>
      </c>
      <c r="T203" t="s">
        <v>536</v>
      </c>
      <c r="U203">
        <v>5</v>
      </c>
      <c r="AA203">
        <v>0</v>
      </c>
      <c r="AB203">
        <v>4</v>
      </c>
    </row>
    <row r="204" spans="1:32" ht="15">
      <c r="A204" s="8" t="s">
        <v>180</v>
      </c>
      <c r="B204" s="8" t="s">
        <v>428</v>
      </c>
      <c r="C204" s="8" t="s">
        <v>429</v>
      </c>
      <c r="D204" s="4">
        <v>2015</v>
      </c>
      <c r="E204" s="5" t="s">
        <v>26</v>
      </c>
      <c r="H204">
        <v>1</v>
      </c>
      <c r="I204" t="s">
        <v>536</v>
      </c>
      <c r="J204">
        <v>2</v>
      </c>
      <c r="M204" s="5">
        <v>0</v>
      </c>
      <c r="N204" s="5"/>
      <c r="O204" s="5" t="s">
        <v>566</v>
      </c>
      <c r="Q204">
        <v>1</v>
      </c>
      <c r="T204" t="s">
        <v>536</v>
      </c>
      <c r="U204">
        <v>5</v>
      </c>
      <c r="AA204">
        <v>0</v>
      </c>
      <c r="AB204">
        <v>4</v>
      </c>
    </row>
    <row r="205" spans="1:32" ht="15">
      <c r="A205" s="8" t="s">
        <v>180</v>
      </c>
      <c r="B205" s="8" t="s">
        <v>181</v>
      </c>
      <c r="D205" s="4">
        <v>2019</v>
      </c>
      <c r="E205" s="5" t="s">
        <v>26</v>
      </c>
      <c r="H205">
        <v>1</v>
      </c>
      <c r="I205" t="s">
        <v>536</v>
      </c>
      <c r="M205" s="5">
        <v>0</v>
      </c>
      <c r="N205" s="5"/>
      <c r="O205" s="5" t="s">
        <v>566</v>
      </c>
      <c r="Q205">
        <v>1</v>
      </c>
      <c r="T205" t="s">
        <v>536</v>
      </c>
      <c r="U205">
        <v>5</v>
      </c>
      <c r="AA205">
        <v>0</v>
      </c>
      <c r="AB205">
        <v>4</v>
      </c>
    </row>
    <row r="206" spans="1:32" ht="15">
      <c r="A206" s="8" t="s">
        <v>62</v>
      </c>
      <c r="B206" s="8" t="s">
        <v>63</v>
      </c>
      <c r="D206" s="4">
        <v>2020</v>
      </c>
      <c r="E206" s="5" t="s">
        <v>26</v>
      </c>
      <c r="H206">
        <v>1</v>
      </c>
      <c r="I206" t="s">
        <v>536</v>
      </c>
      <c r="M206" s="5">
        <v>0</v>
      </c>
      <c r="N206" s="5"/>
      <c r="O206" s="5" t="s">
        <v>566</v>
      </c>
      <c r="Q206">
        <v>1</v>
      </c>
      <c r="T206" t="s">
        <v>536</v>
      </c>
      <c r="U206">
        <v>5</v>
      </c>
      <c r="X206">
        <v>1</v>
      </c>
      <c r="AA206">
        <v>0</v>
      </c>
      <c r="AB206">
        <v>2</v>
      </c>
      <c r="AF206">
        <v>1</v>
      </c>
    </row>
    <row r="207" spans="1:32" ht="15">
      <c r="A207" s="8" t="s">
        <v>310</v>
      </c>
      <c r="B207" s="8" t="s">
        <v>311</v>
      </c>
      <c r="C207" t="s">
        <v>553</v>
      </c>
      <c r="D207" s="4">
        <v>2017</v>
      </c>
      <c r="E207" s="5" t="s">
        <v>26</v>
      </c>
      <c r="H207">
        <v>1</v>
      </c>
      <c r="J207" s="12">
        <v>0</v>
      </c>
      <c r="M207" s="5">
        <v>0</v>
      </c>
      <c r="N207" s="5"/>
      <c r="O207" s="5" t="s">
        <v>566</v>
      </c>
      <c r="Q207">
        <v>0</v>
      </c>
      <c r="R207" s="12" t="s">
        <v>540</v>
      </c>
      <c r="T207" t="s">
        <v>536</v>
      </c>
      <c r="U207">
        <v>4</v>
      </c>
      <c r="AA207">
        <v>0</v>
      </c>
      <c r="AB207">
        <v>4</v>
      </c>
      <c r="AF207" s="5" t="s">
        <v>593</v>
      </c>
    </row>
    <row r="208" spans="1:32" ht="12.75">
      <c r="A208" s="5" t="s">
        <v>598</v>
      </c>
      <c r="B208" s="5" t="s">
        <v>597</v>
      </c>
      <c r="C208" s="5" t="s">
        <v>599</v>
      </c>
      <c r="D208" s="5">
        <v>2019</v>
      </c>
      <c r="E208" s="5" t="s">
        <v>601</v>
      </c>
      <c r="H208" s="5">
        <v>1</v>
      </c>
      <c r="K208" t="s">
        <v>660</v>
      </c>
      <c r="M208" s="5">
        <v>806</v>
      </c>
      <c r="N208" s="5">
        <v>1</v>
      </c>
      <c r="O208" s="5" t="s">
        <v>565</v>
      </c>
      <c r="P208" s="5">
        <v>2.4950000000000001</v>
      </c>
      <c r="Q208" s="5">
        <v>0</v>
      </c>
      <c r="R208" s="5" t="s">
        <v>534</v>
      </c>
      <c r="T208" s="6" t="s">
        <v>536</v>
      </c>
      <c r="U208" s="5">
        <v>4</v>
      </c>
      <c r="Y208" s="5">
        <v>1</v>
      </c>
      <c r="AA208" s="5">
        <v>0</v>
      </c>
      <c r="AB208" s="5">
        <v>1</v>
      </c>
      <c r="AE208">
        <v>1</v>
      </c>
    </row>
    <row r="209" spans="1:32" ht="15">
      <c r="A209" s="8" t="s">
        <v>304</v>
      </c>
      <c r="B209" s="8" t="s">
        <v>305</v>
      </c>
      <c r="D209" s="4">
        <v>2017</v>
      </c>
      <c r="E209" s="5" t="s">
        <v>26</v>
      </c>
      <c r="H209">
        <v>1</v>
      </c>
      <c r="J209" s="12">
        <v>0</v>
      </c>
      <c r="M209" s="5">
        <v>0</v>
      </c>
      <c r="N209" s="5"/>
      <c r="O209" s="5" t="s">
        <v>566</v>
      </c>
      <c r="Q209">
        <v>1</v>
      </c>
      <c r="T209">
        <v>0</v>
      </c>
      <c r="U209">
        <v>0</v>
      </c>
      <c r="W209">
        <v>1</v>
      </c>
      <c r="AB209">
        <v>2</v>
      </c>
    </row>
    <row r="210" spans="1:32" ht="15">
      <c r="A210" s="8" t="s">
        <v>284</v>
      </c>
      <c r="B210" s="8" t="s">
        <v>285</v>
      </c>
      <c r="C210" s="8" t="s">
        <v>210</v>
      </c>
      <c r="D210" s="4">
        <v>2018</v>
      </c>
      <c r="E210" s="5" t="s">
        <v>26</v>
      </c>
      <c r="H210">
        <v>1</v>
      </c>
      <c r="I210" t="s">
        <v>536</v>
      </c>
      <c r="J210" s="12">
        <v>2</v>
      </c>
      <c r="K210" t="s">
        <v>658</v>
      </c>
      <c r="L210" t="s">
        <v>667</v>
      </c>
      <c r="M210" s="5">
        <v>806</v>
      </c>
      <c r="N210" s="5">
        <v>1</v>
      </c>
      <c r="O210" s="5" t="s">
        <v>567</v>
      </c>
      <c r="P210" s="5">
        <v>5.0629999999999997</v>
      </c>
      <c r="Q210">
        <v>0</v>
      </c>
      <c r="R210" s="5">
        <v>1</v>
      </c>
      <c r="T210" t="s">
        <v>536</v>
      </c>
      <c r="U210">
        <v>4</v>
      </c>
      <c r="AA210">
        <v>0</v>
      </c>
      <c r="AB210">
        <v>1</v>
      </c>
    </row>
    <row r="211" spans="1:32" ht="15">
      <c r="A211" s="8" t="s">
        <v>252</v>
      </c>
      <c r="B211" s="8" t="s">
        <v>253</v>
      </c>
      <c r="C211" s="8" t="s">
        <v>254</v>
      </c>
      <c r="D211" s="4">
        <v>2018</v>
      </c>
      <c r="E211" s="5" t="s">
        <v>26</v>
      </c>
      <c r="H211">
        <v>1</v>
      </c>
      <c r="I211">
        <v>1</v>
      </c>
      <c r="J211" s="12">
        <v>1</v>
      </c>
      <c r="K211" t="s">
        <v>659</v>
      </c>
      <c r="M211" s="5">
        <v>806</v>
      </c>
      <c r="N211" s="5">
        <v>1</v>
      </c>
      <c r="O211" s="5" t="s">
        <v>569</v>
      </c>
      <c r="P211" s="5">
        <v>1.621</v>
      </c>
      <c r="Q211">
        <v>0</v>
      </c>
      <c r="R211" s="5">
        <v>1</v>
      </c>
      <c r="T211" t="s">
        <v>536</v>
      </c>
      <c r="U211">
        <v>4</v>
      </c>
      <c r="AA211">
        <v>0</v>
      </c>
      <c r="AB211">
        <v>1</v>
      </c>
    </row>
    <row r="212" spans="1:32" ht="15">
      <c r="A212" s="8" t="s">
        <v>89</v>
      </c>
      <c r="B212" s="8" t="s">
        <v>90</v>
      </c>
      <c r="C212" s="8" t="s">
        <v>91</v>
      </c>
      <c r="D212" s="4">
        <v>2020</v>
      </c>
      <c r="E212" s="6" t="s">
        <v>26</v>
      </c>
      <c r="H212">
        <v>1</v>
      </c>
      <c r="I212" t="s">
        <v>544</v>
      </c>
      <c r="K212" t="s">
        <v>660</v>
      </c>
      <c r="M212" s="5">
        <v>806</v>
      </c>
      <c r="N212" s="5">
        <v>1</v>
      </c>
      <c r="O212" s="5" t="s">
        <v>567</v>
      </c>
      <c r="P212" s="5">
        <v>7.4530000000000003</v>
      </c>
      <c r="Q212">
        <v>1</v>
      </c>
      <c r="T212" t="s">
        <v>539</v>
      </c>
      <c r="U212">
        <v>5</v>
      </c>
      <c r="Y212">
        <v>1</v>
      </c>
      <c r="AA212">
        <v>0</v>
      </c>
      <c r="AB212">
        <v>1</v>
      </c>
    </row>
    <row r="213" spans="1:32" ht="15">
      <c r="A213" s="8" t="s">
        <v>114</v>
      </c>
      <c r="B213" s="8" t="s">
        <v>115</v>
      </c>
      <c r="C213" s="8" t="s">
        <v>116</v>
      </c>
      <c r="D213" s="4">
        <v>2020</v>
      </c>
      <c r="E213" s="5" t="s">
        <v>26</v>
      </c>
      <c r="H213">
        <v>1</v>
      </c>
      <c r="I213">
        <v>1</v>
      </c>
      <c r="K213" t="s">
        <v>658</v>
      </c>
      <c r="M213" s="5">
        <v>806</v>
      </c>
      <c r="N213" s="5">
        <v>1</v>
      </c>
      <c r="O213" s="5" t="s">
        <v>569</v>
      </c>
      <c r="P213" s="5">
        <v>6.2220000000000004</v>
      </c>
      <c r="Q213">
        <v>1</v>
      </c>
      <c r="T213" t="s">
        <v>536</v>
      </c>
      <c r="U213">
        <v>5</v>
      </c>
      <c r="AA213">
        <v>2</v>
      </c>
      <c r="AB213">
        <v>1</v>
      </c>
    </row>
    <row r="214" spans="1:32" ht="15">
      <c r="A214" s="8" t="s">
        <v>272</v>
      </c>
      <c r="B214" s="8" t="s">
        <v>273</v>
      </c>
      <c r="C214" s="8" t="s">
        <v>202</v>
      </c>
      <c r="D214" s="4">
        <v>2018</v>
      </c>
      <c r="E214" s="5" t="s">
        <v>26</v>
      </c>
      <c r="H214">
        <v>1</v>
      </c>
      <c r="I214" t="s">
        <v>536</v>
      </c>
      <c r="J214" s="12">
        <v>2</v>
      </c>
      <c r="K214" t="s">
        <v>650</v>
      </c>
      <c r="L214" t="s">
        <v>649</v>
      </c>
      <c r="M214" s="5">
        <v>806</v>
      </c>
      <c r="N214" s="5">
        <v>1</v>
      </c>
      <c r="O214" s="5" t="s">
        <v>565</v>
      </c>
      <c r="P214" s="5">
        <v>4.306</v>
      </c>
      <c r="Q214">
        <v>0</v>
      </c>
      <c r="R214" s="5">
        <v>1</v>
      </c>
      <c r="T214" t="s">
        <v>547</v>
      </c>
      <c r="U214">
        <v>4</v>
      </c>
      <c r="AA214">
        <v>0</v>
      </c>
      <c r="AB214">
        <v>1</v>
      </c>
      <c r="AC214" s="12" t="s">
        <v>700</v>
      </c>
    </row>
    <row r="215" spans="1:32" ht="15">
      <c r="A215" s="8" t="s">
        <v>377</v>
      </c>
      <c r="B215" s="8" t="s">
        <v>378</v>
      </c>
      <c r="C215" s="8" t="s">
        <v>153</v>
      </c>
      <c r="D215" s="4">
        <v>2016</v>
      </c>
      <c r="E215" s="5" t="s">
        <v>26</v>
      </c>
      <c r="H215">
        <v>1</v>
      </c>
      <c r="I215" t="s">
        <v>536</v>
      </c>
      <c r="J215">
        <v>2</v>
      </c>
      <c r="M215" s="5">
        <v>0</v>
      </c>
      <c r="N215" s="5"/>
      <c r="O215" s="5" t="s">
        <v>566</v>
      </c>
      <c r="Q215">
        <v>1</v>
      </c>
      <c r="T215" t="s">
        <v>536</v>
      </c>
      <c r="U215">
        <v>5</v>
      </c>
      <c r="AA215">
        <v>0</v>
      </c>
      <c r="AB215">
        <v>1</v>
      </c>
    </row>
    <row r="216" spans="1:32" ht="15">
      <c r="A216" s="8" t="s">
        <v>382</v>
      </c>
      <c r="B216" s="8" t="s">
        <v>383</v>
      </c>
      <c r="C216" s="8" t="s">
        <v>384</v>
      </c>
      <c r="D216" s="4">
        <v>2016</v>
      </c>
      <c r="E216" s="5" t="s">
        <v>26</v>
      </c>
      <c r="H216">
        <v>1</v>
      </c>
      <c r="J216">
        <v>0</v>
      </c>
      <c r="K216" t="s">
        <v>670</v>
      </c>
      <c r="M216" s="5">
        <v>1503</v>
      </c>
      <c r="N216" s="5">
        <v>0</v>
      </c>
      <c r="O216" s="5" t="s">
        <v>568</v>
      </c>
      <c r="Q216">
        <v>0</v>
      </c>
      <c r="R216" s="5">
        <v>4</v>
      </c>
      <c r="T216">
        <v>0</v>
      </c>
      <c r="U216">
        <v>0</v>
      </c>
      <c r="Y216">
        <v>1</v>
      </c>
      <c r="AB216">
        <v>1</v>
      </c>
    </row>
    <row r="217" spans="1:32" thickBot="1">
      <c r="A217" s="8" t="s">
        <v>206</v>
      </c>
      <c r="B217" s="8" t="s">
        <v>207</v>
      </c>
      <c r="C217" s="8" t="s">
        <v>208</v>
      </c>
      <c r="D217" s="4">
        <v>2019</v>
      </c>
      <c r="E217" s="5" t="s">
        <v>26</v>
      </c>
      <c r="H217">
        <v>1</v>
      </c>
      <c r="I217">
        <v>4</v>
      </c>
      <c r="K217" t="s">
        <v>677</v>
      </c>
      <c r="M217" s="5">
        <v>1505</v>
      </c>
      <c r="N217" s="5">
        <v>1</v>
      </c>
      <c r="O217" s="5" t="s">
        <v>565</v>
      </c>
      <c r="P217" s="5">
        <v>0.72</v>
      </c>
      <c r="Q217">
        <v>0</v>
      </c>
      <c r="R217" s="5">
        <v>2</v>
      </c>
      <c r="T217">
        <v>1</v>
      </c>
      <c r="U217">
        <v>5</v>
      </c>
      <c r="Y217">
        <v>1</v>
      </c>
      <c r="AA217">
        <v>0</v>
      </c>
      <c r="AB217">
        <v>1</v>
      </c>
      <c r="AD217">
        <v>1</v>
      </c>
      <c r="AF217">
        <v>1</v>
      </c>
    </row>
    <row r="218" spans="1:32" ht="15.75" customHeight="1" thickBot="1">
      <c r="A218" s="15" t="s">
        <v>365</v>
      </c>
      <c r="B218" s="15" t="s">
        <v>366</v>
      </c>
      <c r="D218" s="16">
        <v>2016</v>
      </c>
      <c r="E218" s="5" t="s">
        <v>26</v>
      </c>
      <c r="H218">
        <v>1</v>
      </c>
      <c r="I218" s="17">
        <v>1</v>
      </c>
      <c r="J218" s="29">
        <v>1</v>
      </c>
      <c r="K218" s="17"/>
      <c r="L218" s="17"/>
      <c r="M218" s="18">
        <v>0</v>
      </c>
      <c r="N218" s="18"/>
      <c r="O218" s="18" t="s">
        <v>566</v>
      </c>
      <c r="P218" s="17"/>
      <c r="Q218" s="17">
        <v>1</v>
      </c>
      <c r="R218" s="17"/>
      <c r="S218" s="17"/>
      <c r="T218" s="17">
        <v>0</v>
      </c>
      <c r="U218" s="17">
        <v>0</v>
      </c>
      <c r="V218" s="17"/>
      <c r="W218" s="17">
        <v>1</v>
      </c>
      <c r="X218" s="17"/>
      <c r="Y218" s="17"/>
      <c r="Z218" s="17"/>
      <c r="AA218" s="17"/>
      <c r="AB218" s="17">
        <v>2</v>
      </c>
      <c r="AC218" s="17"/>
      <c r="AD218" s="17"/>
      <c r="AE218" s="17"/>
    </row>
    <row r="219" spans="1:32" ht="15.75" customHeight="1" thickBot="1">
      <c r="A219" s="15" t="s">
        <v>262</v>
      </c>
      <c r="B219" s="15" t="s">
        <v>263</v>
      </c>
      <c r="C219" s="8" t="s">
        <v>58</v>
      </c>
      <c r="D219" s="16">
        <v>2018</v>
      </c>
      <c r="E219" s="5" t="s">
        <v>26</v>
      </c>
      <c r="H219">
        <v>1</v>
      </c>
      <c r="I219" s="17" t="s">
        <v>536</v>
      </c>
      <c r="J219" s="29">
        <v>2</v>
      </c>
      <c r="K219" s="17" t="s">
        <v>657</v>
      </c>
      <c r="L219" s="17"/>
      <c r="M219" s="18">
        <v>806</v>
      </c>
      <c r="N219" s="18">
        <v>1</v>
      </c>
      <c r="O219" s="18" t="s">
        <v>565</v>
      </c>
      <c r="P219" s="18">
        <v>3.7269999999999999</v>
      </c>
      <c r="Q219" s="17">
        <v>3</v>
      </c>
      <c r="R219" s="17"/>
      <c r="S219" s="17"/>
      <c r="T219" s="17" t="s">
        <v>534</v>
      </c>
      <c r="U219" s="17">
        <v>5</v>
      </c>
      <c r="V219" s="17"/>
      <c r="W219" s="17"/>
      <c r="X219" s="17"/>
      <c r="Y219" s="17"/>
      <c r="Z219" s="17"/>
      <c r="AA219" s="17">
        <v>0</v>
      </c>
      <c r="AB219" s="17">
        <v>1</v>
      </c>
      <c r="AC219" s="17"/>
      <c r="AD219" s="17"/>
      <c r="AE219" s="17"/>
    </row>
    <row r="220" spans="1:32" ht="15.75" customHeight="1" thickBot="1">
      <c r="A220" s="15" t="s">
        <v>293</v>
      </c>
      <c r="B220" s="15" t="s">
        <v>418</v>
      </c>
      <c r="C220" t="s">
        <v>557</v>
      </c>
      <c r="D220" s="16">
        <v>2015</v>
      </c>
      <c r="E220" s="5" t="s">
        <v>26</v>
      </c>
      <c r="H220">
        <v>1</v>
      </c>
      <c r="I220" s="17" t="s">
        <v>536</v>
      </c>
      <c r="J220" s="17">
        <v>2</v>
      </c>
      <c r="K220" s="17"/>
      <c r="L220" s="17"/>
      <c r="M220" s="18">
        <v>0</v>
      </c>
      <c r="N220" s="18"/>
      <c r="O220" s="18" t="s">
        <v>566</v>
      </c>
      <c r="P220" s="17"/>
      <c r="Q220" s="17">
        <v>1</v>
      </c>
      <c r="R220" s="17"/>
      <c r="S220" s="17"/>
      <c r="T220" s="17">
        <v>0</v>
      </c>
      <c r="U220" s="17">
        <v>0</v>
      </c>
      <c r="V220" s="17"/>
      <c r="W220" s="17">
        <v>1</v>
      </c>
      <c r="X220" s="17"/>
      <c r="Y220" s="17"/>
      <c r="Z220" s="17"/>
      <c r="AA220" s="17"/>
      <c r="AB220" s="17">
        <v>4</v>
      </c>
      <c r="AC220" s="17"/>
      <c r="AD220" s="17"/>
      <c r="AE220" s="17"/>
    </row>
    <row r="221" spans="1:32" ht="15.75" customHeight="1" thickBot="1">
      <c r="A221" s="15" t="s">
        <v>293</v>
      </c>
      <c r="B221" s="15" t="s">
        <v>294</v>
      </c>
      <c r="C221" s="8" t="s">
        <v>552</v>
      </c>
      <c r="D221" s="16">
        <v>2017</v>
      </c>
      <c r="E221" s="5" t="s">
        <v>26</v>
      </c>
      <c r="H221">
        <v>1</v>
      </c>
      <c r="I221" s="17" t="s">
        <v>536</v>
      </c>
      <c r="J221" s="29">
        <v>2</v>
      </c>
      <c r="K221" s="17"/>
      <c r="L221" s="17"/>
      <c r="M221" s="18">
        <v>0</v>
      </c>
      <c r="N221" s="18"/>
      <c r="O221" s="18" t="s">
        <v>566</v>
      </c>
      <c r="P221" s="17"/>
      <c r="Q221" s="17">
        <v>3</v>
      </c>
      <c r="R221" s="17"/>
      <c r="S221" s="17"/>
      <c r="T221" s="17">
        <v>0</v>
      </c>
      <c r="U221" s="17">
        <v>0</v>
      </c>
      <c r="V221" s="52"/>
      <c r="W221" s="17"/>
      <c r="X221" s="17"/>
      <c r="Y221" s="17"/>
      <c r="Z221" s="17"/>
      <c r="AA221" s="17"/>
      <c r="AB221" s="17">
        <v>4</v>
      </c>
      <c r="AC221" s="17"/>
      <c r="AD221" s="17"/>
      <c r="AE221" s="17"/>
    </row>
    <row r="222" spans="1:32" ht="15.75" customHeight="1" thickBot="1">
      <c r="A222" s="15" t="s">
        <v>140</v>
      </c>
      <c r="B222" s="15" t="s">
        <v>141</v>
      </c>
      <c r="C222" s="8" t="s">
        <v>142</v>
      </c>
      <c r="D222" s="16">
        <v>2019</v>
      </c>
      <c r="E222" s="5" t="s">
        <v>26</v>
      </c>
      <c r="H222">
        <v>1</v>
      </c>
      <c r="I222" s="17" t="s">
        <v>535</v>
      </c>
      <c r="J222" s="17"/>
      <c r="K222" s="17" t="s">
        <v>648</v>
      </c>
      <c r="L222" s="17"/>
      <c r="M222" s="18">
        <v>806</v>
      </c>
      <c r="N222" s="18">
        <v>1</v>
      </c>
      <c r="O222" s="18" t="s">
        <v>565</v>
      </c>
      <c r="P222" s="18">
        <v>0.13</v>
      </c>
      <c r="Q222" s="17">
        <v>1</v>
      </c>
      <c r="R222" s="17"/>
      <c r="S222" s="17"/>
      <c r="T222" s="17">
        <v>0</v>
      </c>
      <c r="U222" s="17">
        <v>0</v>
      </c>
      <c r="V222" s="17"/>
      <c r="W222" s="17"/>
      <c r="X222" s="17"/>
      <c r="Y222" s="17"/>
      <c r="Z222" s="17"/>
      <c r="AA222" s="17"/>
      <c r="AB222" s="17">
        <v>1</v>
      </c>
      <c r="AC222" s="17"/>
      <c r="AD222" s="17"/>
      <c r="AE222" s="17"/>
    </row>
    <row r="223" spans="1:32" ht="15.75" customHeight="1" thickBot="1">
      <c r="A223" s="29"/>
      <c r="Q223" s="19">
        <v>0</v>
      </c>
      <c r="R223" s="20"/>
      <c r="S223" s="20">
        <v>1</v>
      </c>
      <c r="AE223">
        <f>SUM(AE2:AE222)</f>
        <v>15</v>
      </c>
    </row>
    <row r="224" spans="1:32" ht="15.75" customHeight="1">
      <c r="D224">
        <v>2013</v>
      </c>
      <c r="P224" s="5"/>
      <c r="Q224">
        <f>COUNTIF(Q2:Q13,0)</f>
        <v>4</v>
      </c>
      <c r="S224">
        <f>COUNTIF(Q2:Q13,1)</f>
        <v>7</v>
      </c>
    </row>
    <row r="225" spans="4:21" ht="15.75" customHeight="1">
      <c r="D225">
        <v>2014</v>
      </c>
      <c r="Q225">
        <f>COUNTIF(Q14:Q27,0)</f>
        <v>5</v>
      </c>
      <c r="S225">
        <f>COUNTIF(Q14:Q27,1)</f>
        <v>7</v>
      </c>
    </row>
    <row r="226" spans="4:21" ht="15.75" customHeight="1">
      <c r="D226">
        <v>2015</v>
      </c>
      <c r="Q226">
        <f>COUNTIF(Q28:Q53,0)</f>
        <v>9</v>
      </c>
      <c r="S226">
        <f>COUNTIF(Q28:Q53,1)</f>
        <v>17</v>
      </c>
    </row>
    <row r="227" spans="4:21" ht="15.75" customHeight="1">
      <c r="D227">
        <v>2016</v>
      </c>
      <c r="Q227">
        <f>COUNTIF(Q54:Q74,0)</f>
        <v>9</v>
      </c>
      <c r="S227">
        <f>COUNTIF(Q54:Q74,1)</f>
        <v>11</v>
      </c>
    </row>
    <row r="228" spans="4:21" ht="15.75" customHeight="1">
      <c r="D228">
        <v>2017</v>
      </c>
      <c r="Q228">
        <f>COUNTIF(Q75:Q107,0)</f>
        <v>4</v>
      </c>
      <c r="S228">
        <f>COUNTIF(Q75:Q107,1)</f>
        <v>28</v>
      </c>
    </row>
    <row r="229" spans="4:21" ht="15.75" customHeight="1">
      <c r="D229">
        <v>2018</v>
      </c>
      <c r="Q229">
        <f>COUNTIF(Q108:Q138,0)</f>
        <v>12</v>
      </c>
      <c r="S229">
        <f>COUNTIF(Q108:Q138,1)</f>
        <v>16</v>
      </c>
    </row>
    <row r="230" spans="4:21" ht="15.75" customHeight="1" thickBot="1">
      <c r="D230">
        <v>2019</v>
      </c>
      <c r="Q230">
        <f>COUNTIF(Q139:Q174,0)</f>
        <v>16</v>
      </c>
      <c r="S230">
        <f>COUNTIF(Q139:Q174,1)</f>
        <v>17</v>
      </c>
      <c r="U230" t="s">
        <v>616</v>
      </c>
    </row>
    <row r="231" spans="4:21" ht="15.75" customHeight="1" thickBot="1">
      <c r="D231">
        <v>2020</v>
      </c>
      <c r="Q231">
        <f>COUNTIF(Q175:Q209,0)</f>
        <v>14</v>
      </c>
      <c r="S231">
        <f>COUNTIF(Q175:Q209,1)</f>
        <v>20</v>
      </c>
      <c r="U231" s="30">
        <v>12</v>
      </c>
    </row>
    <row r="232" spans="4:21" ht="15.75" customHeight="1" thickBot="1">
      <c r="D232">
        <v>2021</v>
      </c>
      <c r="Q232">
        <f>COUNTIF(Q210:Q222,0)</f>
        <v>5</v>
      </c>
      <c r="S232">
        <f>COUNTIF(Q210:Q222,1)</f>
        <v>6</v>
      </c>
      <c r="U232" s="31">
        <v>14</v>
      </c>
    </row>
    <row r="233" spans="4:21" ht="15.75" customHeight="1" thickBot="1">
      <c r="S233">
        <f>SUM(S224:S232)</f>
        <v>129</v>
      </c>
      <c r="U233" s="31">
        <v>26</v>
      </c>
    </row>
    <row r="234" spans="4:21" ht="15.75" customHeight="1" thickBot="1">
      <c r="U234" s="31">
        <v>21</v>
      </c>
    </row>
    <row r="235" spans="4:21" ht="15.75" customHeight="1" thickBot="1">
      <c r="U235" s="31">
        <v>34</v>
      </c>
    </row>
    <row r="236" spans="4:21" ht="15.75" customHeight="1" thickBot="1">
      <c r="U236" s="31">
        <v>31</v>
      </c>
    </row>
    <row r="237" spans="4:21" ht="15.75" customHeight="1" thickBot="1">
      <c r="U237" s="31">
        <v>38</v>
      </c>
    </row>
    <row r="238" spans="4:21" ht="15.75" customHeight="1" thickBot="1">
      <c r="U238" s="31">
        <v>35</v>
      </c>
    </row>
    <row r="239" spans="4:21" ht="15.75" customHeight="1" thickBot="1">
      <c r="T239" s="12" t="s">
        <v>616</v>
      </c>
      <c r="U239" s="31">
        <v>13</v>
      </c>
    </row>
    <row r="240" spans="4:21" ht="15.75" customHeight="1">
      <c r="U240">
        <f>SUM(U231:U239)</f>
        <v>224</v>
      </c>
    </row>
  </sheetData>
  <sortState ref="A2:AG222">
    <sortCondition ref="A2:A222"/>
  </sortState>
  <phoneticPr fontId="11" type="noConversion"/>
  <pageMargins left="0.7" right="0.7" top="0.75" bottom="0.75" header="0.3" footer="0.3"/>
  <pageSetup orientation="portrait" horizontalDpi="4294967293" verticalDpi="4294967293" r:id="rId1"/>
  <ignoredErrors>
    <ignoredError sqref="S224:S232 Q224:Q23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0:D20"/>
  <sheetViews>
    <sheetView workbookViewId="0">
      <selection activeCell="F28" sqref="F28"/>
    </sheetView>
  </sheetViews>
  <sheetFormatPr defaultRowHeight="12.75"/>
  <sheetData>
    <row r="10" spans="3:4" ht="13.5" thickBot="1"/>
    <row r="11" spans="3:4" ht="13.5" thickBot="1">
      <c r="C11" s="33">
        <v>0</v>
      </c>
      <c r="D11" s="34">
        <v>0</v>
      </c>
    </row>
    <row r="12" spans="3:4" ht="13.5" thickBot="1">
      <c r="C12" s="35">
        <v>0</v>
      </c>
      <c r="D12" s="36">
        <v>0</v>
      </c>
    </row>
    <row r="13" spans="3:4" ht="13.5" thickBot="1">
      <c r="C13" s="35">
        <v>0</v>
      </c>
      <c r="D13" s="36">
        <v>1</v>
      </c>
    </row>
    <row r="14" spans="3:4" ht="13.5" thickBot="1">
      <c r="C14" s="35">
        <v>0</v>
      </c>
      <c r="D14" s="36">
        <v>1</v>
      </c>
    </row>
    <row r="15" spans="3:4" ht="13.5" thickBot="1">
      <c r="C15" s="35">
        <v>7</v>
      </c>
      <c r="D15" s="36">
        <v>5</v>
      </c>
    </row>
    <row r="16" spans="3:4" ht="13.5" thickBot="1">
      <c r="C16" s="35">
        <v>4</v>
      </c>
      <c r="D16" s="36">
        <v>2</v>
      </c>
    </row>
    <row r="17" spans="3:4" ht="13.5" thickBot="1">
      <c r="C17" s="35">
        <v>4</v>
      </c>
      <c r="D17" s="36">
        <v>2</v>
      </c>
    </row>
    <row r="18" spans="3:4" ht="13.5" thickBot="1">
      <c r="C18" s="35">
        <v>12</v>
      </c>
      <c r="D18" s="36">
        <v>2</v>
      </c>
    </row>
    <row r="19" spans="3:4" ht="13.5" thickBot="1">
      <c r="C19" s="35">
        <v>3</v>
      </c>
      <c r="D19" s="36">
        <v>2</v>
      </c>
    </row>
    <row r="20" spans="3:4">
      <c r="C20">
        <f>SUM(C11:C19)</f>
        <v>30</v>
      </c>
      <c r="D20">
        <f>SUM(D11:D19)</f>
        <v>15</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94"/>
  <sheetViews>
    <sheetView workbookViewId="0">
      <selection activeCell="J146" sqref="J2:J146"/>
    </sheetView>
  </sheetViews>
  <sheetFormatPr defaultColWidth="14.42578125" defaultRowHeight="12.75"/>
  <cols>
    <col min="2" max="2" width="23.7109375" hidden="1" customWidth="1"/>
    <col min="3" max="3" width="19.42578125" customWidth="1"/>
    <col min="4" max="4" width="7" customWidth="1"/>
    <col min="5" max="5" width="9.5703125" hidden="1" customWidth="1"/>
    <col min="6" max="6" width="8.28515625" hidden="1" customWidth="1"/>
    <col min="7" max="7" width="10.42578125" customWidth="1"/>
    <col min="8" max="8" width="9.140625" customWidth="1"/>
    <col min="9" max="9" width="14.42578125" customWidth="1"/>
    <col min="10" max="10" width="10.5703125" customWidth="1"/>
    <col min="11" max="11" width="9.5703125" customWidth="1"/>
    <col min="17" max="17" width="14.42578125" customWidth="1"/>
    <col min="18" max="18" width="11.5703125" customWidth="1"/>
    <col min="19" max="19" width="12.140625" customWidth="1"/>
    <col min="20" max="20" width="12.7109375" customWidth="1"/>
    <col min="21" max="21" width="13" customWidth="1"/>
    <col min="23" max="23" width="11.7109375" customWidth="1"/>
    <col min="24" max="24" width="14.42578125" customWidth="1"/>
    <col min="25" max="25" width="10.5703125" customWidth="1"/>
    <col min="27" max="27" width="0" hidden="1" customWidth="1"/>
  </cols>
  <sheetData>
    <row r="1" spans="1:27" ht="188.45" customHeight="1">
      <c r="A1" s="8" t="s">
        <v>0</v>
      </c>
      <c r="B1" s="8" t="s">
        <v>1</v>
      </c>
      <c r="C1" s="1" t="s">
        <v>2</v>
      </c>
      <c r="D1" s="1" t="s">
        <v>3</v>
      </c>
      <c r="E1" s="1" t="s">
        <v>4</v>
      </c>
      <c r="F1" s="1" t="s">
        <v>5</v>
      </c>
      <c r="G1" s="1" t="s">
        <v>6</v>
      </c>
      <c r="H1" s="1" t="s">
        <v>533</v>
      </c>
      <c r="I1" s="2" t="s">
        <v>7</v>
      </c>
      <c r="J1" s="3" t="s">
        <v>8</v>
      </c>
      <c r="K1" s="3" t="s">
        <v>9</v>
      </c>
      <c r="L1" s="3" t="s">
        <v>10</v>
      </c>
      <c r="M1" s="3" t="s">
        <v>11</v>
      </c>
      <c r="N1" s="3" t="s">
        <v>12</v>
      </c>
      <c r="O1" s="3" t="s">
        <v>13</v>
      </c>
      <c r="P1" s="3" t="s">
        <v>14</v>
      </c>
      <c r="Q1" s="3" t="s">
        <v>15</v>
      </c>
      <c r="R1" s="3" t="s">
        <v>16</v>
      </c>
      <c r="S1" s="3" t="s">
        <v>17</v>
      </c>
      <c r="T1" s="3" t="s">
        <v>18</v>
      </c>
      <c r="U1" s="3" t="s">
        <v>19</v>
      </c>
      <c r="V1" s="3" t="s">
        <v>20</v>
      </c>
      <c r="W1" s="3" t="s">
        <v>537</v>
      </c>
      <c r="X1" s="3" t="s">
        <v>21</v>
      </c>
      <c r="Y1" s="3" t="s">
        <v>22</v>
      </c>
      <c r="Z1" s="3" t="s">
        <v>543</v>
      </c>
      <c r="AA1" s="9" t="s">
        <v>560</v>
      </c>
    </row>
    <row r="2" spans="1:27" ht="15">
      <c r="A2" s="8" t="s">
        <v>504</v>
      </c>
      <c r="B2" s="8" t="s">
        <v>505</v>
      </c>
      <c r="D2" s="4">
        <v>2013</v>
      </c>
      <c r="E2" s="5" t="s">
        <v>26</v>
      </c>
      <c r="H2">
        <v>1</v>
      </c>
      <c r="I2" t="s">
        <v>536</v>
      </c>
      <c r="J2" s="5">
        <v>0</v>
      </c>
      <c r="K2" s="5" t="s">
        <v>566</v>
      </c>
      <c r="M2">
        <v>1</v>
      </c>
      <c r="O2" t="s">
        <v>536</v>
      </c>
      <c r="P2">
        <v>5</v>
      </c>
      <c r="T2">
        <v>1</v>
      </c>
      <c r="V2">
        <v>0</v>
      </c>
      <c r="W2">
        <v>2</v>
      </c>
    </row>
    <row r="3" spans="1:27" ht="15">
      <c r="A3" s="8" t="s">
        <v>502</v>
      </c>
      <c r="B3" s="8" t="s">
        <v>503</v>
      </c>
      <c r="D3" s="4">
        <v>2013</v>
      </c>
      <c r="E3" s="5" t="s">
        <v>26</v>
      </c>
      <c r="H3">
        <v>1</v>
      </c>
      <c r="I3" t="s">
        <v>536</v>
      </c>
      <c r="J3" s="5">
        <v>0</v>
      </c>
      <c r="K3" s="5" t="s">
        <v>566</v>
      </c>
      <c r="M3">
        <v>1</v>
      </c>
      <c r="O3" t="s">
        <v>536</v>
      </c>
      <c r="P3">
        <v>5</v>
      </c>
      <c r="R3">
        <v>1</v>
      </c>
      <c r="S3">
        <v>1</v>
      </c>
      <c r="T3">
        <v>1</v>
      </c>
      <c r="V3">
        <v>0</v>
      </c>
      <c r="W3">
        <v>2</v>
      </c>
    </row>
    <row r="4" spans="1:27" ht="15">
      <c r="A4" s="8" t="s">
        <v>494</v>
      </c>
      <c r="B4" s="8" t="s">
        <v>495</v>
      </c>
      <c r="D4" s="4">
        <v>2013</v>
      </c>
      <c r="E4" s="5" t="s">
        <v>26</v>
      </c>
      <c r="H4">
        <v>1</v>
      </c>
      <c r="I4" t="s">
        <v>535</v>
      </c>
      <c r="J4" s="5">
        <v>0</v>
      </c>
      <c r="K4" s="5" t="s">
        <v>566</v>
      </c>
      <c r="M4">
        <v>1</v>
      </c>
      <c r="O4" t="s">
        <v>541</v>
      </c>
      <c r="P4">
        <v>5</v>
      </c>
      <c r="T4">
        <v>1</v>
      </c>
      <c r="V4">
        <v>0</v>
      </c>
      <c r="W4">
        <v>2</v>
      </c>
    </row>
    <row r="5" spans="1:27" ht="15">
      <c r="A5" s="8" t="s">
        <v>511</v>
      </c>
      <c r="B5" s="8" t="s">
        <v>512</v>
      </c>
      <c r="C5" s="8" t="s">
        <v>278</v>
      </c>
      <c r="D5" s="4">
        <v>2013</v>
      </c>
      <c r="E5" s="5" t="s">
        <v>26</v>
      </c>
      <c r="H5">
        <v>1</v>
      </c>
      <c r="I5" t="s">
        <v>536</v>
      </c>
      <c r="J5" s="5">
        <v>0</v>
      </c>
      <c r="K5" s="5" t="s">
        <v>566</v>
      </c>
      <c r="L5" s="5">
        <v>2.5710000000000002</v>
      </c>
      <c r="M5">
        <v>1</v>
      </c>
      <c r="O5" t="s">
        <v>534</v>
      </c>
      <c r="P5">
        <v>5</v>
      </c>
      <c r="V5">
        <v>0</v>
      </c>
      <c r="W5">
        <v>1</v>
      </c>
    </row>
    <row r="6" spans="1:27" ht="15">
      <c r="A6" s="8" t="s">
        <v>506</v>
      </c>
      <c r="B6" s="8" t="s">
        <v>507</v>
      </c>
      <c r="C6" t="s">
        <v>562</v>
      </c>
      <c r="D6" s="4">
        <v>2013</v>
      </c>
      <c r="E6" s="5" t="s">
        <v>26</v>
      </c>
      <c r="H6">
        <v>1</v>
      </c>
      <c r="J6" s="5">
        <v>0</v>
      </c>
      <c r="K6" s="5" t="s">
        <v>566</v>
      </c>
      <c r="M6">
        <v>1</v>
      </c>
      <c r="O6">
        <v>0</v>
      </c>
      <c r="P6">
        <v>0</v>
      </c>
      <c r="W6">
        <v>4</v>
      </c>
      <c r="AA6">
        <v>1</v>
      </c>
    </row>
    <row r="7" spans="1:27" ht="15">
      <c r="A7" s="8" t="s">
        <v>496</v>
      </c>
      <c r="B7" s="8" t="s">
        <v>497</v>
      </c>
      <c r="D7" s="4">
        <v>2013</v>
      </c>
      <c r="E7" s="5" t="s">
        <v>26</v>
      </c>
      <c r="G7">
        <v>1</v>
      </c>
      <c r="H7">
        <v>1</v>
      </c>
      <c r="I7" t="s">
        <v>535</v>
      </c>
      <c r="J7" s="5">
        <v>0</v>
      </c>
      <c r="K7" s="5" t="s">
        <v>566</v>
      </c>
      <c r="M7">
        <v>1</v>
      </c>
      <c r="O7">
        <v>1</v>
      </c>
      <c r="P7">
        <v>5</v>
      </c>
      <c r="R7">
        <v>1</v>
      </c>
      <c r="T7">
        <v>1</v>
      </c>
      <c r="V7">
        <v>0</v>
      </c>
      <c r="W7">
        <v>2</v>
      </c>
      <c r="Y7">
        <v>1</v>
      </c>
    </row>
    <row r="8" spans="1:27" ht="15">
      <c r="A8" s="8" t="s">
        <v>513</v>
      </c>
      <c r="B8" s="8" t="s">
        <v>514</v>
      </c>
      <c r="C8" s="8" t="s">
        <v>515</v>
      </c>
      <c r="D8" s="4">
        <v>2013</v>
      </c>
      <c r="E8" s="5" t="s">
        <v>26</v>
      </c>
      <c r="G8">
        <v>1</v>
      </c>
      <c r="H8">
        <v>1</v>
      </c>
      <c r="I8">
        <v>1</v>
      </c>
      <c r="J8" s="5">
        <v>1503</v>
      </c>
      <c r="K8" s="5" t="s">
        <v>565</v>
      </c>
      <c r="L8" s="5">
        <v>2.8860000000000001</v>
      </c>
      <c r="M8">
        <v>1</v>
      </c>
      <c r="O8">
        <v>0</v>
      </c>
      <c r="P8">
        <v>0</v>
      </c>
      <c r="R8">
        <v>1</v>
      </c>
      <c r="W8">
        <v>1</v>
      </c>
      <c r="AA8">
        <v>1</v>
      </c>
    </row>
    <row r="9" spans="1:27" ht="15">
      <c r="A9" s="8" t="s">
        <v>516</v>
      </c>
      <c r="B9" s="8" t="s">
        <v>517</v>
      </c>
      <c r="C9" s="8" t="s">
        <v>562</v>
      </c>
      <c r="D9" s="4">
        <v>2013</v>
      </c>
      <c r="E9" s="5" t="s">
        <v>26</v>
      </c>
      <c r="I9">
        <v>1</v>
      </c>
      <c r="J9" s="5">
        <v>0</v>
      </c>
      <c r="K9" s="5" t="s">
        <v>566</v>
      </c>
      <c r="M9">
        <v>1</v>
      </c>
      <c r="O9">
        <v>0</v>
      </c>
      <c r="P9">
        <v>0</v>
      </c>
      <c r="R9">
        <v>1</v>
      </c>
      <c r="W9">
        <v>4</v>
      </c>
    </row>
    <row r="10" spans="1:27" ht="15">
      <c r="A10" s="8" t="s">
        <v>498</v>
      </c>
      <c r="B10" s="8" t="s">
        <v>499</v>
      </c>
      <c r="D10" s="4">
        <v>2013</v>
      </c>
      <c r="E10" s="5" t="s">
        <v>26</v>
      </c>
      <c r="H10">
        <v>1</v>
      </c>
      <c r="I10" t="s">
        <v>536</v>
      </c>
      <c r="J10" s="5">
        <v>0</v>
      </c>
      <c r="K10" s="5" t="s">
        <v>566</v>
      </c>
      <c r="M10">
        <v>1</v>
      </c>
      <c r="O10">
        <v>1</v>
      </c>
      <c r="P10">
        <v>5</v>
      </c>
      <c r="R10">
        <v>1</v>
      </c>
      <c r="T10">
        <v>1</v>
      </c>
      <c r="V10">
        <v>0</v>
      </c>
      <c r="W10">
        <v>2</v>
      </c>
    </row>
    <row r="11" spans="1:27" ht="15">
      <c r="A11" s="8"/>
      <c r="B11" s="8"/>
      <c r="D11" s="4"/>
      <c r="E11" s="5"/>
      <c r="J11" s="5"/>
      <c r="K11" s="5"/>
      <c r="S11" s="20">
        <f>SUM(S2:S10)</f>
        <v>1</v>
      </c>
      <c r="T11" s="20">
        <f>SUM(T2:T10)</f>
        <v>5</v>
      </c>
    </row>
    <row r="12" spans="1:27" ht="15">
      <c r="A12" s="8"/>
      <c r="B12" s="8"/>
      <c r="D12" s="4"/>
      <c r="E12" s="5"/>
      <c r="J12" s="5"/>
      <c r="K12" s="5"/>
    </row>
    <row r="13" spans="1:27" ht="15">
      <c r="A13" s="8" t="s">
        <v>67</v>
      </c>
      <c r="B13" s="8" t="s">
        <v>463</v>
      </c>
      <c r="D13" s="4">
        <v>2014</v>
      </c>
      <c r="E13" s="5" t="s">
        <v>26</v>
      </c>
      <c r="H13">
        <v>1</v>
      </c>
      <c r="I13" t="s">
        <v>536</v>
      </c>
      <c r="J13" s="5">
        <v>0</v>
      </c>
      <c r="K13" s="5" t="s">
        <v>566</v>
      </c>
      <c r="M13">
        <v>1</v>
      </c>
      <c r="O13">
        <v>1</v>
      </c>
      <c r="P13">
        <v>5</v>
      </c>
      <c r="R13">
        <v>1</v>
      </c>
      <c r="T13">
        <v>1</v>
      </c>
      <c r="V13">
        <v>0</v>
      </c>
      <c r="W13">
        <v>2</v>
      </c>
    </row>
    <row r="14" spans="1:27" ht="15">
      <c r="A14" s="8" t="s">
        <v>488</v>
      </c>
      <c r="B14" s="8" t="s">
        <v>489</v>
      </c>
      <c r="C14" s="8" t="s">
        <v>179</v>
      </c>
      <c r="D14" s="4">
        <v>2014</v>
      </c>
      <c r="E14" s="5" t="s">
        <v>26</v>
      </c>
      <c r="H14">
        <v>1</v>
      </c>
      <c r="I14" t="s">
        <v>536</v>
      </c>
      <c r="J14" s="5">
        <v>806</v>
      </c>
      <c r="K14" s="5" t="s">
        <v>567</v>
      </c>
      <c r="L14" s="5">
        <v>1.774</v>
      </c>
      <c r="M14">
        <v>1</v>
      </c>
      <c r="O14">
        <v>0</v>
      </c>
      <c r="P14">
        <v>0</v>
      </c>
      <c r="R14">
        <v>1</v>
      </c>
      <c r="W14">
        <v>1</v>
      </c>
    </row>
    <row r="15" spans="1:27" ht="15">
      <c r="A15" s="8" t="s">
        <v>464</v>
      </c>
      <c r="B15" s="8" t="s">
        <v>465</v>
      </c>
      <c r="C15" s="8" t="s">
        <v>556</v>
      </c>
      <c r="D15" s="4">
        <v>2014</v>
      </c>
      <c r="E15" s="5" t="s">
        <v>26</v>
      </c>
      <c r="G15">
        <v>1</v>
      </c>
      <c r="H15">
        <v>1</v>
      </c>
      <c r="I15" t="s">
        <v>535</v>
      </c>
      <c r="J15" s="5">
        <v>0</v>
      </c>
      <c r="K15" s="5" t="s">
        <v>566</v>
      </c>
      <c r="M15">
        <v>1</v>
      </c>
      <c r="O15">
        <v>6</v>
      </c>
      <c r="P15">
        <v>5</v>
      </c>
      <c r="R15">
        <v>1</v>
      </c>
      <c r="W15">
        <v>4</v>
      </c>
    </row>
    <row r="16" spans="1:27" ht="15">
      <c r="A16" s="8" t="s">
        <v>486</v>
      </c>
      <c r="B16" s="8" t="s">
        <v>487</v>
      </c>
      <c r="C16" s="8" t="s">
        <v>556</v>
      </c>
      <c r="D16" s="4">
        <v>2014</v>
      </c>
      <c r="E16" s="5" t="s">
        <v>26</v>
      </c>
      <c r="H16">
        <v>1</v>
      </c>
      <c r="I16" t="s">
        <v>536</v>
      </c>
      <c r="J16" s="5">
        <v>0</v>
      </c>
      <c r="K16" s="5" t="s">
        <v>566</v>
      </c>
      <c r="M16">
        <v>1</v>
      </c>
      <c r="O16">
        <v>0</v>
      </c>
      <c r="P16">
        <v>0</v>
      </c>
      <c r="R16">
        <v>1</v>
      </c>
      <c r="T16">
        <v>1</v>
      </c>
      <c r="W16">
        <v>4</v>
      </c>
    </row>
    <row r="17" spans="1:27" ht="15">
      <c r="A17" s="8" t="s">
        <v>483</v>
      </c>
      <c r="B17" s="8" t="s">
        <v>484</v>
      </c>
      <c r="C17" s="8" t="s">
        <v>485</v>
      </c>
      <c r="D17" s="4">
        <v>2014</v>
      </c>
      <c r="E17" s="5" t="s">
        <v>26</v>
      </c>
      <c r="H17">
        <v>1</v>
      </c>
      <c r="J17" s="5">
        <v>1505</v>
      </c>
      <c r="K17" s="5" t="s">
        <v>565</v>
      </c>
      <c r="M17">
        <v>1</v>
      </c>
      <c r="O17">
        <v>0</v>
      </c>
      <c r="P17">
        <v>0</v>
      </c>
      <c r="R17">
        <v>1</v>
      </c>
      <c r="W17">
        <v>1</v>
      </c>
    </row>
    <row r="18" spans="1:27" ht="15">
      <c r="A18" s="8" t="s">
        <v>396</v>
      </c>
      <c r="B18" s="8" t="s">
        <v>475</v>
      </c>
      <c r="C18" s="8" t="s">
        <v>476</v>
      </c>
      <c r="D18" s="4">
        <v>2014</v>
      </c>
      <c r="E18" s="5" t="s">
        <v>26</v>
      </c>
      <c r="H18">
        <v>1</v>
      </c>
      <c r="I18" t="s">
        <v>545</v>
      </c>
      <c r="J18" s="5">
        <v>0</v>
      </c>
      <c r="K18" s="5" t="s">
        <v>566</v>
      </c>
      <c r="M18">
        <v>1</v>
      </c>
      <c r="O18">
        <v>0</v>
      </c>
      <c r="P18">
        <v>0</v>
      </c>
      <c r="R18">
        <v>1</v>
      </c>
      <c r="W18">
        <v>4</v>
      </c>
    </row>
    <row r="19" spans="1:27" ht="15">
      <c r="A19" s="8" t="s">
        <v>477</v>
      </c>
      <c r="B19" s="8" t="s">
        <v>478</v>
      </c>
      <c r="C19" s="8" t="s">
        <v>479</v>
      </c>
      <c r="D19" s="4">
        <v>2014</v>
      </c>
      <c r="E19" s="5" t="s">
        <v>26</v>
      </c>
      <c r="H19">
        <v>1</v>
      </c>
      <c r="I19" t="s">
        <v>536</v>
      </c>
      <c r="J19" s="5">
        <v>806</v>
      </c>
      <c r="K19" s="5" t="s">
        <v>569</v>
      </c>
      <c r="L19" s="5">
        <v>0.70799999999999996</v>
      </c>
      <c r="M19">
        <v>1</v>
      </c>
      <c r="O19">
        <v>6</v>
      </c>
      <c r="P19">
        <v>5</v>
      </c>
      <c r="R19">
        <v>1</v>
      </c>
      <c r="V19">
        <v>0</v>
      </c>
      <c r="W19">
        <v>1</v>
      </c>
    </row>
    <row r="20" spans="1:27" ht="15">
      <c r="A20" s="8" t="s">
        <v>480</v>
      </c>
      <c r="B20" s="8" t="s">
        <v>481</v>
      </c>
      <c r="C20" s="8" t="s">
        <v>482</v>
      </c>
      <c r="D20" s="4">
        <v>2014</v>
      </c>
      <c r="E20" s="5" t="s">
        <v>26</v>
      </c>
      <c r="G20">
        <v>1</v>
      </c>
      <c r="H20">
        <v>1</v>
      </c>
      <c r="I20" t="s">
        <v>536</v>
      </c>
      <c r="J20" s="5">
        <v>0</v>
      </c>
      <c r="K20" s="5" t="s">
        <v>566</v>
      </c>
      <c r="M20">
        <v>1</v>
      </c>
      <c r="O20" t="s">
        <v>536</v>
      </c>
      <c r="P20">
        <v>5</v>
      </c>
      <c r="R20">
        <v>1</v>
      </c>
      <c r="S20">
        <v>1</v>
      </c>
      <c r="V20">
        <v>0</v>
      </c>
      <c r="W20">
        <v>4</v>
      </c>
      <c r="AA20">
        <v>1</v>
      </c>
    </row>
    <row r="21" spans="1:27" ht="15">
      <c r="A21" s="8" t="s">
        <v>470</v>
      </c>
      <c r="B21" s="8" t="s">
        <v>471</v>
      </c>
      <c r="D21" s="4">
        <v>2014</v>
      </c>
      <c r="E21" s="5" t="s">
        <v>26</v>
      </c>
      <c r="H21">
        <v>1</v>
      </c>
      <c r="I21" t="s">
        <v>535</v>
      </c>
      <c r="J21" s="5">
        <v>0</v>
      </c>
      <c r="K21" s="5" t="s">
        <v>566</v>
      </c>
      <c r="M21">
        <v>1</v>
      </c>
      <c r="O21" t="s">
        <v>534</v>
      </c>
      <c r="P21">
        <v>5</v>
      </c>
      <c r="R21">
        <v>1</v>
      </c>
      <c r="V21">
        <v>0</v>
      </c>
      <c r="W21">
        <v>2</v>
      </c>
    </row>
    <row r="22" spans="1:27" ht="15">
      <c r="A22" s="8" t="s">
        <v>390</v>
      </c>
      <c r="B22" s="8" t="s">
        <v>472</v>
      </c>
      <c r="C22" t="s">
        <v>556</v>
      </c>
      <c r="D22" s="4">
        <v>2014</v>
      </c>
      <c r="E22" s="5" t="s">
        <v>26</v>
      </c>
      <c r="H22">
        <v>1</v>
      </c>
      <c r="I22" t="s">
        <v>536</v>
      </c>
      <c r="J22" s="5">
        <v>0</v>
      </c>
      <c r="K22" s="5" t="s">
        <v>566</v>
      </c>
      <c r="M22">
        <v>1</v>
      </c>
      <c r="O22" t="s">
        <v>536</v>
      </c>
      <c r="P22">
        <v>5</v>
      </c>
      <c r="V22">
        <v>0</v>
      </c>
      <c r="W22">
        <v>4</v>
      </c>
    </row>
    <row r="23" spans="1:27" ht="15">
      <c r="A23" s="8"/>
      <c r="B23" s="8"/>
      <c r="D23" s="4"/>
      <c r="E23" s="5"/>
      <c r="J23" s="5"/>
      <c r="K23" s="5"/>
      <c r="S23" s="20">
        <f>SUM(S13:S22)</f>
        <v>1</v>
      </c>
      <c r="T23" s="20">
        <f>SUM(T13:T22)</f>
        <v>2</v>
      </c>
    </row>
    <row r="24" spans="1:27" ht="15">
      <c r="A24" s="8"/>
      <c r="B24" s="8"/>
      <c r="D24" s="4"/>
      <c r="E24" s="5"/>
      <c r="J24" s="5"/>
      <c r="K24" s="5"/>
    </row>
    <row r="25" spans="1:27">
      <c r="A25" s="5" t="s">
        <v>583</v>
      </c>
      <c r="B25" s="13" t="s">
        <v>582</v>
      </c>
      <c r="C25" s="5" t="s">
        <v>584</v>
      </c>
      <c r="D25" s="5">
        <v>2015</v>
      </c>
      <c r="E25" s="5" t="s">
        <v>601</v>
      </c>
      <c r="H25" s="5">
        <v>1</v>
      </c>
      <c r="I25" s="5">
        <v>4</v>
      </c>
      <c r="J25" s="5">
        <v>806</v>
      </c>
      <c r="K25" s="5" t="s">
        <v>567</v>
      </c>
      <c r="L25" s="5">
        <v>2.8919999999999999</v>
      </c>
      <c r="M25" s="5">
        <v>1</v>
      </c>
      <c r="O25" s="5" t="s">
        <v>534</v>
      </c>
      <c r="R25" s="5">
        <v>1</v>
      </c>
      <c r="V25" s="5">
        <v>0</v>
      </c>
      <c r="W25" s="5">
        <v>1</v>
      </c>
      <c r="AA25">
        <v>1</v>
      </c>
    </row>
    <row r="26" spans="1:27" ht="15">
      <c r="A26" s="8" t="s">
        <v>408</v>
      </c>
      <c r="B26" s="8" t="s">
        <v>409</v>
      </c>
      <c r="D26" s="4">
        <v>2015</v>
      </c>
      <c r="E26" s="5" t="s">
        <v>26</v>
      </c>
      <c r="H26">
        <v>1</v>
      </c>
      <c r="I26" t="s">
        <v>536</v>
      </c>
      <c r="J26" s="5">
        <v>0</v>
      </c>
      <c r="K26" s="5" t="s">
        <v>566</v>
      </c>
      <c r="M26">
        <v>1</v>
      </c>
      <c r="O26" t="s">
        <v>536</v>
      </c>
      <c r="P26">
        <v>5</v>
      </c>
      <c r="V26">
        <v>0</v>
      </c>
      <c r="W26">
        <v>2</v>
      </c>
      <c r="AA26">
        <v>1</v>
      </c>
    </row>
    <row r="27" spans="1:27" ht="15">
      <c r="A27" s="8" t="s">
        <v>443</v>
      </c>
      <c r="B27" s="8" t="s">
        <v>446</v>
      </c>
      <c r="C27" s="8" t="s">
        <v>447</v>
      </c>
      <c r="D27" s="4">
        <v>2015</v>
      </c>
      <c r="E27" s="5" t="s">
        <v>26</v>
      </c>
      <c r="H27">
        <v>1</v>
      </c>
      <c r="J27" s="5">
        <v>104</v>
      </c>
      <c r="K27" s="5" t="s">
        <v>565</v>
      </c>
      <c r="L27" s="5">
        <v>1.179</v>
      </c>
      <c r="M27">
        <v>1</v>
      </c>
      <c r="O27">
        <v>0</v>
      </c>
      <c r="P27">
        <v>0</v>
      </c>
      <c r="R27">
        <v>1</v>
      </c>
      <c r="W27">
        <v>1</v>
      </c>
    </row>
    <row r="28" spans="1:27" ht="15">
      <c r="A28" s="8" t="s">
        <v>443</v>
      </c>
      <c r="B28" s="8" t="s">
        <v>444</v>
      </c>
      <c r="C28" s="8" t="s">
        <v>445</v>
      </c>
      <c r="D28" s="4">
        <v>2015</v>
      </c>
      <c r="E28" s="5" t="s">
        <v>26</v>
      </c>
      <c r="H28">
        <v>1</v>
      </c>
      <c r="J28" s="5">
        <v>806</v>
      </c>
      <c r="K28" s="5" t="s">
        <v>567</v>
      </c>
      <c r="L28" s="5">
        <v>5.3840000000000003</v>
      </c>
      <c r="M28">
        <v>1</v>
      </c>
      <c r="O28">
        <v>0</v>
      </c>
      <c r="P28">
        <v>0</v>
      </c>
      <c r="R28">
        <v>1</v>
      </c>
      <c r="W28">
        <v>1</v>
      </c>
    </row>
    <row r="29" spans="1:27" ht="15">
      <c r="A29" s="8" t="s">
        <v>437</v>
      </c>
      <c r="B29" s="8" t="s">
        <v>438</v>
      </c>
      <c r="C29" s="8" t="s">
        <v>179</v>
      </c>
      <c r="D29" s="4">
        <v>2015</v>
      </c>
      <c r="E29" s="5" t="s">
        <v>26</v>
      </c>
      <c r="G29">
        <v>1</v>
      </c>
      <c r="H29">
        <v>1</v>
      </c>
      <c r="I29" t="s">
        <v>536</v>
      </c>
      <c r="J29" s="5">
        <v>806</v>
      </c>
      <c r="K29" s="5" t="s">
        <v>567</v>
      </c>
      <c r="L29" s="5">
        <v>1.79</v>
      </c>
      <c r="M29">
        <v>1</v>
      </c>
      <c r="O29">
        <v>6</v>
      </c>
      <c r="P29">
        <v>5</v>
      </c>
      <c r="R29">
        <v>1</v>
      </c>
      <c r="T29">
        <v>1</v>
      </c>
      <c r="V29">
        <v>0</v>
      </c>
      <c r="W29">
        <v>1</v>
      </c>
    </row>
    <row r="30" spans="1:27" ht="15">
      <c r="A30" s="8" t="s">
        <v>425</v>
      </c>
      <c r="B30" s="8" t="s">
        <v>426</v>
      </c>
      <c r="C30" s="8" t="s">
        <v>427</v>
      </c>
      <c r="D30" s="4">
        <v>2015</v>
      </c>
      <c r="E30" s="5" t="s">
        <v>26</v>
      </c>
      <c r="H30">
        <v>1</v>
      </c>
      <c r="I30" t="s">
        <v>536</v>
      </c>
      <c r="J30" s="5">
        <v>0</v>
      </c>
      <c r="K30" s="5" t="s">
        <v>566</v>
      </c>
      <c r="M30">
        <v>1</v>
      </c>
      <c r="O30" t="s">
        <v>536</v>
      </c>
      <c r="P30">
        <v>5</v>
      </c>
      <c r="V30">
        <v>0</v>
      </c>
      <c r="W30">
        <v>4</v>
      </c>
    </row>
    <row r="31" spans="1:27" ht="15">
      <c r="A31" s="8" t="s">
        <v>439</v>
      </c>
      <c r="B31" s="8" t="s">
        <v>440</v>
      </c>
      <c r="C31" s="8" t="s">
        <v>78</v>
      </c>
      <c r="D31" s="4">
        <v>2015</v>
      </c>
      <c r="E31" s="5" t="s">
        <v>26</v>
      </c>
      <c r="H31">
        <v>1</v>
      </c>
      <c r="I31" t="s">
        <v>536</v>
      </c>
      <c r="J31" s="5">
        <v>806</v>
      </c>
      <c r="K31" s="5" t="s">
        <v>567</v>
      </c>
      <c r="L31" s="5">
        <v>2.1629999999999998</v>
      </c>
      <c r="M31">
        <v>1</v>
      </c>
      <c r="O31" t="s">
        <v>536</v>
      </c>
      <c r="P31">
        <v>5</v>
      </c>
      <c r="V31">
        <v>0</v>
      </c>
      <c r="W31">
        <v>1</v>
      </c>
    </row>
    <row r="32" spans="1:27" ht="15">
      <c r="A32" s="8" t="s">
        <v>180</v>
      </c>
      <c r="B32" s="8" t="s">
        <v>428</v>
      </c>
      <c r="C32" s="8" t="s">
        <v>429</v>
      </c>
      <c r="D32" s="4">
        <v>2015</v>
      </c>
      <c r="E32" s="5" t="s">
        <v>26</v>
      </c>
      <c r="H32">
        <v>1</v>
      </c>
      <c r="I32" t="s">
        <v>536</v>
      </c>
      <c r="J32" s="5">
        <v>0</v>
      </c>
      <c r="K32" s="5" t="s">
        <v>566</v>
      </c>
      <c r="M32">
        <v>1</v>
      </c>
      <c r="O32" t="s">
        <v>536</v>
      </c>
      <c r="P32">
        <v>5</v>
      </c>
      <c r="V32">
        <v>0</v>
      </c>
      <c r="W32">
        <v>4</v>
      </c>
    </row>
    <row r="33" spans="1:27" ht="15">
      <c r="A33" s="8" t="s">
        <v>293</v>
      </c>
      <c r="B33" s="8" t="s">
        <v>418</v>
      </c>
      <c r="C33" t="s">
        <v>557</v>
      </c>
      <c r="D33" s="4">
        <v>2015</v>
      </c>
      <c r="E33" s="5" t="s">
        <v>26</v>
      </c>
      <c r="H33">
        <v>1</v>
      </c>
      <c r="I33" t="s">
        <v>536</v>
      </c>
      <c r="J33" s="5">
        <v>0</v>
      </c>
      <c r="K33" s="5" t="s">
        <v>566</v>
      </c>
      <c r="M33">
        <v>1</v>
      </c>
      <c r="O33">
        <v>0</v>
      </c>
      <c r="P33">
        <v>0</v>
      </c>
      <c r="R33">
        <v>1</v>
      </c>
      <c r="W33">
        <v>4</v>
      </c>
    </row>
    <row r="34" spans="1:27" ht="15">
      <c r="A34" s="8" t="s">
        <v>460</v>
      </c>
      <c r="B34" s="8" t="s">
        <v>461</v>
      </c>
      <c r="C34" s="8" t="s">
        <v>462</v>
      </c>
      <c r="D34" s="4">
        <v>2015</v>
      </c>
      <c r="E34" s="5" t="s">
        <v>26</v>
      </c>
      <c r="H34">
        <v>1</v>
      </c>
      <c r="I34">
        <v>1</v>
      </c>
      <c r="J34" s="5">
        <v>806</v>
      </c>
      <c r="K34" s="5" t="s">
        <v>567</v>
      </c>
      <c r="L34" s="5">
        <v>5.3840000000000003</v>
      </c>
      <c r="M34">
        <v>1</v>
      </c>
      <c r="O34" t="s">
        <v>547</v>
      </c>
      <c r="P34">
        <v>5</v>
      </c>
      <c r="R34">
        <v>1</v>
      </c>
      <c r="V34">
        <v>0</v>
      </c>
      <c r="W34">
        <v>1</v>
      </c>
      <c r="AA34">
        <v>1</v>
      </c>
    </row>
    <row r="35" spans="1:27" ht="15">
      <c r="A35" s="8" t="s">
        <v>423</v>
      </c>
      <c r="B35" s="8" t="s">
        <v>424</v>
      </c>
      <c r="C35" s="8" t="s">
        <v>78</v>
      </c>
      <c r="D35" s="4">
        <v>2015</v>
      </c>
      <c r="E35" s="5" t="s">
        <v>26</v>
      </c>
      <c r="H35">
        <v>1</v>
      </c>
      <c r="I35" t="s">
        <v>536</v>
      </c>
      <c r="J35" s="5">
        <v>806</v>
      </c>
      <c r="K35" s="5" t="s">
        <v>567</v>
      </c>
      <c r="L35" s="5">
        <v>2.1629999999999998</v>
      </c>
      <c r="M35">
        <v>1</v>
      </c>
      <c r="O35" t="s">
        <v>536</v>
      </c>
      <c r="P35">
        <v>5</v>
      </c>
      <c r="R35">
        <v>1</v>
      </c>
      <c r="T35">
        <v>1</v>
      </c>
      <c r="W35">
        <v>1</v>
      </c>
    </row>
    <row r="36" spans="1:27" ht="15">
      <c r="A36" s="8" t="s">
        <v>419</v>
      </c>
      <c r="B36" s="8" t="s">
        <v>420</v>
      </c>
      <c r="C36" t="s">
        <v>558</v>
      </c>
      <c r="D36" s="4">
        <v>2015</v>
      </c>
      <c r="E36" s="5" t="s">
        <v>26</v>
      </c>
      <c r="H36">
        <v>1</v>
      </c>
      <c r="I36" t="s">
        <v>536</v>
      </c>
      <c r="J36" s="5">
        <v>0</v>
      </c>
      <c r="K36" s="5" t="s">
        <v>566</v>
      </c>
      <c r="M36">
        <v>1</v>
      </c>
      <c r="O36">
        <v>0</v>
      </c>
      <c r="P36">
        <v>0</v>
      </c>
      <c r="R36">
        <v>1</v>
      </c>
      <c r="T36">
        <v>1</v>
      </c>
      <c r="W36">
        <v>4</v>
      </c>
    </row>
    <row r="37" spans="1:27" ht="15">
      <c r="A37" s="8" t="s">
        <v>454</v>
      </c>
      <c r="B37" s="8" t="s">
        <v>455</v>
      </c>
      <c r="C37" s="8" t="s">
        <v>456</v>
      </c>
      <c r="D37" s="4">
        <v>2015</v>
      </c>
      <c r="E37" s="5" t="s">
        <v>26</v>
      </c>
      <c r="H37">
        <v>1</v>
      </c>
      <c r="I37" t="s">
        <v>536</v>
      </c>
      <c r="J37" s="5">
        <v>806</v>
      </c>
      <c r="K37" s="5" t="s">
        <v>567</v>
      </c>
      <c r="L37" s="5">
        <v>2.1629999999999998</v>
      </c>
      <c r="M37">
        <v>1</v>
      </c>
      <c r="O37">
        <v>4</v>
      </c>
      <c r="P37">
        <v>5</v>
      </c>
      <c r="R37">
        <v>1</v>
      </c>
      <c r="T37">
        <v>1</v>
      </c>
      <c r="V37">
        <v>0</v>
      </c>
      <c r="W37">
        <v>1</v>
      </c>
    </row>
    <row r="38" spans="1:27" ht="15">
      <c r="A38" s="8" t="s">
        <v>421</v>
      </c>
      <c r="B38" s="8" t="s">
        <v>422</v>
      </c>
      <c r="C38" t="s">
        <v>559</v>
      </c>
      <c r="D38" s="4">
        <v>2015</v>
      </c>
      <c r="E38" s="5" t="s">
        <v>26</v>
      </c>
      <c r="H38">
        <v>1</v>
      </c>
      <c r="I38" t="s">
        <v>536</v>
      </c>
      <c r="J38" s="5">
        <v>0</v>
      </c>
      <c r="K38" s="5" t="s">
        <v>566</v>
      </c>
      <c r="M38">
        <v>1</v>
      </c>
      <c r="O38" t="s">
        <v>536</v>
      </c>
      <c r="P38">
        <v>5</v>
      </c>
      <c r="T38">
        <v>1</v>
      </c>
      <c r="V38">
        <v>0</v>
      </c>
      <c r="W38">
        <v>4</v>
      </c>
    </row>
    <row r="39" spans="1:27" ht="15">
      <c r="A39" s="8" t="s">
        <v>457</v>
      </c>
      <c r="B39" s="8" t="s">
        <v>458</v>
      </c>
      <c r="C39" s="8" t="s">
        <v>459</v>
      </c>
      <c r="D39" s="4">
        <v>2015</v>
      </c>
      <c r="E39" s="5" t="s">
        <v>26</v>
      </c>
      <c r="G39">
        <v>1</v>
      </c>
      <c r="H39">
        <v>1</v>
      </c>
      <c r="I39" t="s">
        <v>536</v>
      </c>
      <c r="J39" s="5">
        <v>1505</v>
      </c>
      <c r="K39" s="5" t="s">
        <v>567</v>
      </c>
      <c r="L39" s="5">
        <v>2.0139999999999998</v>
      </c>
      <c r="M39">
        <v>1</v>
      </c>
      <c r="O39" t="s">
        <v>534</v>
      </c>
      <c r="P39">
        <v>5</v>
      </c>
      <c r="R39">
        <v>1</v>
      </c>
      <c r="V39">
        <v>0</v>
      </c>
      <c r="W39">
        <v>1</v>
      </c>
    </row>
    <row r="40" spans="1:27" ht="15">
      <c r="A40" s="8" t="s">
        <v>414</v>
      </c>
      <c r="B40" s="8" t="s">
        <v>415</v>
      </c>
      <c r="C40" t="s">
        <v>556</v>
      </c>
      <c r="D40" s="4">
        <v>2015</v>
      </c>
      <c r="E40" s="5" t="s">
        <v>26</v>
      </c>
      <c r="H40">
        <v>1</v>
      </c>
      <c r="I40">
        <v>1</v>
      </c>
      <c r="J40" s="5">
        <v>0</v>
      </c>
      <c r="K40" s="5" t="s">
        <v>566</v>
      </c>
      <c r="M40">
        <v>1</v>
      </c>
      <c r="O40">
        <v>0</v>
      </c>
      <c r="P40">
        <v>0</v>
      </c>
      <c r="T40">
        <v>1</v>
      </c>
      <c r="W40">
        <v>4</v>
      </c>
    </row>
    <row r="41" spans="1:27" ht="15">
      <c r="A41" s="8" t="s">
        <v>452</v>
      </c>
      <c r="B41" s="8" t="s">
        <v>453</v>
      </c>
      <c r="C41" s="8" t="s">
        <v>353</v>
      </c>
      <c r="D41" s="4">
        <v>2015</v>
      </c>
      <c r="E41" s="5" t="s">
        <v>26</v>
      </c>
      <c r="H41">
        <v>1</v>
      </c>
      <c r="I41" t="s">
        <v>535</v>
      </c>
      <c r="J41" s="5">
        <v>806</v>
      </c>
      <c r="K41" s="5" t="s">
        <v>567</v>
      </c>
      <c r="L41" s="5">
        <v>2.8919999999999999</v>
      </c>
      <c r="M41">
        <v>1</v>
      </c>
      <c r="O41" t="s">
        <v>542</v>
      </c>
      <c r="P41">
        <v>5</v>
      </c>
      <c r="R41">
        <v>1</v>
      </c>
      <c r="T41">
        <v>1</v>
      </c>
      <c r="V41">
        <v>0</v>
      </c>
      <c r="W41">
        <v>1</v>
      </c>
    </row>
    <row r="42" spans="1:27" ht="15">
      <c r="A42" s="8" t="s">
        <v>412</v>
      </c>
      <c r="B42" s="8" t="s">
        <v>413</v>
      </c>
      <c r="D42" s="4">
        <v>2015</v>
      </c>
      <c r="E42" s="5" t="s">
        <v>26</v>
      </c>
      <c r="H42">
        <v>1</v>
      </c>
      <c r="I42">
        <v>4</v>
      </c>
      <c r="J42" s="5">
        <v>0</v>
      </c>
      <c r="K42" s="5" t="s">
        <v>566</v>
      </c>
      <c r="M42">
        <v>1</v>
      </c>
      <c r="O42">
        <v>1</v>
      </c>
      <c r="P42">
        <v>5</v>
      </c>
      <c r="R42">
        <v>1</v>
      </c>
      <c r="V42">
        <v>0</v>
      </c>
      <c r="W42">
        <v>2</v>
      </c>
    </row>
    <row r="43" spans="1:27" ht="15">
      <c r="A43" s="8" t="s">
        <v>441</v>
      </c>
      <c r="B43" s="8" t="s">
        <v>442</v>
      </c>
      <c r="C43" s="8" t="s">
        <v>78</v>
      </c>
      <c r="D43" s="4">
        <v>2015</v>
      </c>
      <c r="E43" s="5" t="s">
        <v>26</v>
      </c>
      <c r="H43">
        <v>1</v>
      </c>
      <c r="I43" t="s">
        <v>536</v>
      </c>
      <c r="J43" s="5">
        <v>806</v>
      </c>
      <c r="K43" s="5" t="s">
        <v>567</v>
      </c>
      <c r="L43" s="5">
        <v>2.1629999999999998</v>
      </c>
      <c r="M43">
        <v>1</v>
      </c>
      <c r="O43" t="s">
        <v>534</v>
      </c>
      <c r="P43">
        <v>5</v>
      </c>
      <c r="T43">
        <v>1</v>
      </c>
      <c r="V43">
        <v>0</v>
      </c>
      <c r="W43">
        <v>1</v>
      </c>
    </row>
    <row r="44" spans="1:27" ht="15">
      <c r="A44" s="8" t="s">
        <v>450</v>
      </c>
      <c r="B44" s="8" t="s">
        <v>451</v>
      </c>
      <c r="C44" s="8" t="s">
        <v>91</v>
      </c>
      <c r="D44" s="4">
        <v>2015</v>
      </c>
      <c r="E44" s="5" t="s">
        <v>26</v>
      </c>
      <c r="H44">
        <v>1</v>
      </c>
      <c r="I44" t="s">
        <v>536</v>
      </c>
      <c r="J44" s="5">
        <v>806</v>
      </c>
      <c r="K44" s="5" t="s">
        <v>567</v>
      </c>
      <c r="L44" s="5">
        <v>2.5219999999999998</v>
      </c>
      <c r="M44">
        <v>1</v>
      </c>
      <c r="O44" t="s">
        <v>536</v>
      </c>
      <c r="P44">
        <v>5</v>
      </c>
      <c r="R44">
        <v>1</v>
      </c>
      <c r="S44">
        <v>1</v>
      </c>
      <c r="V44">
        <v>0</v>
      </c>
      <c r="W44">
        <v>1</v>
      </c>
    </row>
    <row r="45" spans="1:27" ht="15">
      <c r="A45" s="8" t="s">
        <v>435</v>
      </c>
      <c r="B45" s="8" t="s">
        <v>436</v>
      </c>
      <c r="C45" s="8" t="s">
        <v>179</v>
      </c>
      <c r="D45" s="4">
        <v>2015</v>
      </c>
      <c r="E45" s="5" t="s">
        <v>26</v>
      </c>
      <c r="H45">
        <v>1</v>
      </c>
      <c r="I45" t="s">
        <v>536</v>
      </c>
      <c r="J45" s="5">
        <v>806</v>
      </c>
      <c r="K45" s="5" t="s">
        <v>567</v>
      </c>
      <c r="L45" s="5">
        <v>1.79</v>
      </c>
      <c r="M45">
        <v>1</v>
      </c>
      <c r="O45">
        <v>4</v>
      </c>
      <c r="P45">
        <v>5</v>
      </c>
      <c r="T45">
        <v>1</v>
      </c>
      <c r="V45">
        <v>0</v>
      </c>
      <c r="W45">
        <v>1</v>
      </c>
    </row>
    <row r="46" spans="1:27" ht="15">
      <c r="A46" s="8" t="s">
        <v>416</v>
      </c>
      <c r="B46" s="8" t="s">
        <v>417</v>
      </c>
      <c r="D46" s="4">
        <v>2015</v>
      </c>
      <c r="E46" s="5" t="s">
        <v>26</v>
      </c>
      <c r="G46">
        <v>1</v>
      </c>
      <c r="H46">
        <v>1</v>
      </c>
      <c r="I46">
        <v>4</v>
      </c>
      <c r="J46" s="5">
        <v>0</v>
      </c>
      <c r="K46" s="5" t="s">
        <v>566</v>
      </c>
      <c r="M46">
        <v>1</v>
      </c>
      <c r="O46">
        <v>1</v>
      </c>
      <c r="P46">
        <v>5</v>
      </c>
      <c r="V46">
        <v>0</v>
      </c>
      <c r="W46">
        <v>2</v>
      </c>
    </row>
    <row r="47" spans="1:27" ht="15">
      <c r="A47" s="8" t="s">
        <v>448</v>
      </c>
      <c r="B47" s="8" t="s">
        <v>449</v>
      </c>
      <c r="C47" s="8" t="s">
        <v>100</v>
      </c>
      <c r="D47" s="4">
        <v>2015</v>
      </c>
      <c r="E47" s="5" t="s">
        <v>26</v>
      </c>
      <c r="G47">
        <v>1</v>
      </c>
      <c r="H47">
        <v>1</v>
      </c>
      <c r="I47" t="s">
        <v>555</v>
      </c>
      <c r="J47" s="5">
        <v>806</v>
      </c>
      <c r="K47" s="5" t="s">
        <v>567</v>
      </c>
      <c r="L47" s="5">
        <v>3.0249999999999999</v>
      </c>
      <c r="M47">
        <v>1</v>
      </c>
      <c r="O47" t="s">
        <v>547</v>
      </c>
      <c r="P47">
        <v>5</v>
      </c>
      <c r="R47">
        <v>1</v>
      </c>
      <c r="T47">
        <v>1</v>
      </c>
      <c r="V47">
        <v>0</v>
      </c>
      <c r="W47">
        <v>1</v>
      </c>
    </row>
    <row r="48" spans="1:27" ht="15">
      <c r="A48" s="8" t="s">
        <v>430</v>
      </c>
      <c r="B48" s="8" t="s">
        <v>431</v>
      </c>
      <c r="C48" s="8" t="s">
        <v>198</v>
      </c>
      <c r="D48" s="4">
        <v>2015</v>
      </c>
      <c r="E48" s="5" t="s">
        <v>26</v>
      </c>
      <c r="H48">
        <v>1</v>
      </c>
      <c r="I48" t="s">
        <v>536</v>
      </c>
      <c r="J48" s="5">
        <v>0</v>
      </c>
      <c r="K48" s="5" t="s">
        <v>566</v>
      </c>
      <c r="M48">
        <v>1</v>
      </c>
      <c r="O48" t="s">
        <v>536</v>
      </c>
      <c r="P48">
        <v>5</v>
      </c>
      <c r="V48">
        <v>0</v>
      </c>
      <c r="W48">
        <v>1</v>
      </c>
    </row>
    <row r="49" spans="1:23" ht="15">
      <c r="A49" s="8" t="s">
        <v>410</v>
      </c>
      <c r="B49" s="8" t="s">
        <v>411</v>
      </c>
      <c r="D49" s="4">
        <v>2015</v>
      </c>
      <c r="E49" s="5" t="s">
        <v>224</v>
      </c>
      <c r="G49">
        <v>1</v>
      </c>
      <c r="H49">
        <v>1</v>
      </c>
      <c r="I49" t="s">
        <v>536</v>
      </c>
      <c r="J49" s="5">
        <v>0</v>
      </c>
      <c r="K49" s="5" t="s">
        <v>566</v>
      </c>
      <c r="M49">
        <v>1</v>
      </c>
      <c r="O49">
        <v>1</v>
      </c>
      <c r="P49">
        <v>5</v>
      </c>
      <c r="R49">
        <v>1</v>
      </c>
      <c r="T49">
        <v>1</v>
      </c>
      <c r="V49">
        <v>0</v>
      </c>
      <c r="W49">
        <v>2</v>
      </c>
    </row>
    <row r="50" spans="1:23" ht="15">
      <c r="A50" s="8"/>
      <c r="B50" s="8"/>
      <c r="D50" s="4"/>
      <c r="E50" s="5"/>
      <c r="J50" s="5"/>
      <c r="K50" s="5"/>
      <c r="S50" s="20">
        <f>SUM(S25:S49)</f>
        <v>1</v>
      </c>
      <c r="T50" s="20">
        <f>SUM(T25:T49)</f>
        <v>11</v>
      </c>
    </row>
    <row r="51" spans="1:23" ht="15">
      <c r="A51" s="8"/>
      <c r="B51" s="8"/>
      <c r="D51" s="4"/>
      <c r="E51" s="5"/>
      <c r="J51" s="5"/>
      <c r="K51" s="5"/>
    </row>
    <row r="52" spans="1:23" ht="15">
      <c r="A52" s="8" t="s">
        <v>372</v>
      </c>
      <c r="B52" s="8" t="s">
        <v>373</v>
      </c>
      <c r="C52" s="8" t="s">
        <v>153</v>
      </c>
      <c r="D52" s="4">
        <v>2016</v>
      </c>
      <c r="E52" s="5" t="s">
        <v>26</v>
      </c>
      <c r="H52">
        <v>1</v>
      </c>
      <c r="I52" t="s">
        <v>536</v>
      </c>
      <c r="J52" s="5">
        <v>0</v>
      </c>
      <c r="K52" s="5" t="s">
        <v>566</v>
      </c>
      <c r="M52">
        <v>1</v>
      </c>
      <c r="O52" t="s">
        <v>536</v>
      </c>
      <c r="P52">
        <v>5</v>
      </c>
      <c r="V52">
        <v>0</v>
      </c>
      <c r="W52">
        <v>1</v>
      </c>
    </row>
    <row r="53" spans="1:23" ht="15">
      <c r="A53" s="8" t="s">
        <v>385</v>
      </c>
      <c r="B53" s="8" t="s">
        <v>386</v>
      </c>
      <c r="C53" s="8" t="s">
        <v>202</v>
      </c>
      <c r="D53" s="4">
        <v>2016</v>
      </c>
      <c r="E53" s="5" t="s">
        <v>26</v>
      </c>
      <c r="H53">
        <v>1</v>
      </c>
      <c r="I53">
        <v>4</v>
      </c>
      <c r="J53" s="5">
        <v>806</v>
      </c>
      <c r="K53" s="5" t="s">
        <v>565</v>
      </c>
      <c r="L53" s="5">
        <v>3.4350000000000001</v>
      </c>
      <c r="M53">
        <v>1</v>
      </c>
      <c r="O53">
        <v>0</v>
      </c>
      <c r="P53">
        <v>0</v>
      </c>
      <c r="W53">
        <v>1</v>
      </c>
    </row>
    <row r="54" spans="1:23" ht="15">
      <c r="A54" s="8" t="s">
        <v>379</v>
      </c>
      <c r="B54" s="8" t="s">
        <v>380</v>
      </c>
      <c r="C54" s="8" t="s">
        <v>381</v>
      </c>
      <c r="D54" s="4">
        <v>2016</v>
      </c>
      <c r="E54" s="5" t="s">
        <v>26</v>
      </c>
      <c r="H54">
        <v>1</v>
      </c>
      <c r="I54" t="s">
        <v>536</v>
      </c>
      <c r="J54" s="5">
        <v>1505</v>
      </c>
      <c r="K54" s="5" t="s">
        <v>565</v>
      </c>
      <c r="L54" s="5">
        <v>1.371</v>
      </c>
      <c r="M54">
        <v>1</v>
      </c>
      <c r="O54">
        <v>4</v>
      </c>
      <c r="P54">
        <v>5</v>
      </c>
      <c r="R54">
        <v>1</v>
      </c>
      <c r="T54">
        <v>1</v>
      </c>
      <c r="V54">
        <v>0</v>
      </c>
      <c r="W54">
        <v>1</v>
      </c>
    </row>
    <row r="55" spans="1:23" ht="15">
      <c r="A55" s="8" t="s">
        <v>374</v>
      </c>
      <c r="B55" s="8" t="s">
        <v>375</v>
      </c>
      <c r="C55" s="8" t="s">
        <v>198</v>
      </c>
      <c r="D55" s="4">
        <v>2016</v>
      </c>
      <c r="E55" s="5" t="s">
        <v>26</v>
      </c>
      <c r="H55">
        <v>1</v>
      </c>
      <c r="I55" t="s">
        <v>536</v>
      </c>
      <c r="J55" s="5">
        <v>0</v>
      </c>
      <c r="K55" s="5" t="s">
        <v>566</v>
      </c>
      <c r="M55">
        <v>1</v>
      </c>
      <c r="O55">
        <v>4</v>
      </c>
      <c r="P55">
        <v>5</v>
      </c>
      <c r="V55">
        <v>0</v>
      </c>
      <c r="W55">
        <v>1</v>
      </c>
    </row>
    <row r="56" spans="1:23" ht="15">
      <c r="A56" s="8" t="s">
        <v>399</v>
      </c>
      <c r="B56" s="8" t="s">
        <v>400</v>
      </c>
      <c r="C56" s="8" t="s">
        <v>401</v>
      </c>
      <c r="D56" s="4">
        <v>2016</v>
      </c>
      <c r="E56" s="5" t="s">
        <v>26</v>
      </c>
      <c r="H56">
        <v>1</v>
      </c>
      <c r="J56" s="5">
        <v>1503</v>
      </c>
      <c r="K56" s="5" t="s">
        <v>569</v>
      </c>
      <c r="L56" s="5">
        <v>2.4809999999999999</v>
      </c>
      <c r="M56">
        <v>1</v>
      </c>
      <c r="O56">
        <v>0</v>
      </c>
      <c r="P56">
        <v>0</v>
      </c>
      <c r="W56">
        <v>1</v>
      </c>
    </row>
    <row r="57" spans="1:23" ht="15">
      <c r="A57" s="8" t="s">
        <v>59</v>
      </c>
      <c r="B57" s="8" t="s">
        <v>376</v>
      </c>
      <c r="D57" s="4">
        <v>2016</v>
      </c>
      <c r="E57" s="5" t="s">
        <v>26</v>
      </c>
      <c r="H57">
        <v>1</v>
      </c>
      <c r="I57" t="s">
        <v>536</v>
      </c>
      <c r="J57" s="5">
        <v>0</v>
      </c>
      <c r="K57" s="5" t="s">
        <v>566</v>
      </c>
      <c r="M57">
        <v>1</v>
      </c>
      <c r="O57">
        <v>0</v>
      </c>
      <c r="P57">
        <v>0</v>
      </c>
      <c r="R57">
        <v>1</v>
      </c>
      <c r="T57">
        <v>1</v>
      </c>
      <c r="W57">
        <v>4</v>
      </c>
    </row>
    <row r="58" spans="1:23" ht="15">
      <c r="A58" s="8" t="s">
        <v>367</v>
      </c>
      <c r="B58" s="8" t="s">
        <v>368</v>
      </c>
      <c r="C58" t="s">
        <v>554</v>
      </c>
      <c r="D58" s="4">
        <v>2016</v>
      </c>
      <c r="E58" s="5" t="s">
        <v>26</v>
      </c>
      <c r="H58">
        <v>1</v>
      </c>
      <c r="I58" t="s">
        <v>536</v>
      </c>
      <c r="J58" s="5">
        <v>0</v>
      </c>
      <c r="K58" s="5" t="s">
        <v>566</v>
      </c>
      <c r="M58">
        <v>1</v>
      </c>
      <c r="O58" t="s">
        <v>536</v>
      </c>
      <c r="P58">
        <v>5</v>
      </c>
      <c r="V58">
        <v>0</v>
      </c>
      <c r="W58">
        <v>4</v>
      </c>
    </row>
    <row r="59" spans="1:23" ht="15">
      <c r="A59" s="8" t="s">
        <v>406</v>
      </c>
      <c r="B59" s="8" t="s">
        <v>407</v>
      </c>
      <c r="C59" s="8" t="s">
        <v>179</v>
      </c>
      <c r="D59" s="4">
        <v>2016</v>
      </c>
      <c r="E59" s="5" t="s">
        <v>26</v>
      </c>
      <c r="H59">
        <v>1</v>
      </c>
      <c r="I59" t="s">
        <v>536</v>
      </c>
      <c r="J59" s="5">
        <v>806</v>
      </c>
      <c r="K59" s="5" t="s">
        <v>567</v>
      </c>
      <c r="L59" s="5">
        <v>2.109</v>
      </c>
      <c r="M59">
        <v>1</v>
      </c>
      <c r="O59" t="s">
        <v>547</v>
      </c>
      <c r="P59">
        <v>5</v>
      </c>
      <c r="V59">
        <v>0</v>
      </c>
      <c r="W59">
        <v>1</v>
      </c>
    </row>
    <row r="60" spans="1:23" ht="15">
      <c r="A60" s="8" t="s">
        <v>377</v>
      </c>
      <c r="B60" s="8" t="s">
        <v>378</v>
      </c>
      <c r="C60" s="8" t="s">
        <v>153</v>
      </c>
      <c r="D60" s="4">
        <v>2016</v>
      </c>
      <c r="E60" s="5" t="s">
        <v>26</v>
      </c>
      <c r="H60">
        <v>1</v>
      </c>
      <c r="I60" t="s">
        <v>536</v>
      </c>
      <c r="J60" s="5">
        <v>0</v>
      </c>
      <c r="K60" s="5" t="s">
        <v>566</v>
      </c>
      <c r="M60">
        <v>1</v>
      </c>
      <c r="O60" t="s">
        <v>536</v>
      </c>
      <c r="P60">
        <v>5</v>
      </c>
      <c r="V60">
        <v>0</v>
      </c>
      <c r="W60">
        <v>1</v>
      </c>
    </row>
    <row r="61" spans="1:23" ht="15">
      <c r="A61" s="8" t="s">
        <v>402</v>
      </c>
      <c r="B61" s="8" t="s">
        <v>403</v>
      </c>
      <c r="C61" s="8" t="s">
        <v>404</v>
      </c>
      <c r="D61" s="4">
        <v>2016</v>
      </c>
      <c r="E61" s="5" t="s">
        <v>26</v>
      </c>
      <c r="H61">
        <v>1</v>
      </c>
      <c r="I61">
        <v>4</v>
      </c>
      <c r="J61" s="5">
        <v>1503</v>
      </c>
      <c r="K61" s="5" t="s">
        <v>565</v>
      </c>
      <c r="L61" s="5">
        <v>5.2069999999999999</v>
      </c>
      <c r="M61">
        <v>1</v>
      </c>
      <c r="O61">
        <v>0</v>
      </c>
      <c r="P61">
        <v>0</v>
      </c>
      <c r="W61">
        <v>1</v>
      </c>
    </row>
    <row r="62" spans="1:23" ht="15">
      <c r="A62" s="8" t="s">
        <v>387</v>
      </c>
      <c r="B62" s="8" t="s">
        <v>388</v>
      </c>
      <c r="C62" s="8" t="s">
        <v>389</v>
      </c>
      <c r="D62" s="4">
        <v>2016</v>
      </c>
      <c r="E62" s="5" t="s">
        <v>26</v>
      </c>
      <c r="H62">
        <v>1</v>
      </c>
      <c r="I62" s="11" t="s">
        <v>536</v>
      </c>
      <c r="J62" s="5">
        <v>0</v>
      </c>
      <c r="K62" s="5" t="s">
        <v>566</v>
      </c>
      <c r="L62" s="5">
        <v>1.65</v>
      </c>
      <c r="M62">
        <v>1</v>
      </c>
      <c r="O62">
        <v>4</v>
      </c>
      <c r="P62">
        <v>5</v>
      </c>
      <c r="T62">
        <v>1</v>
      </c>
      <c r="V62">
        <v>0</v>
      </c>
      <c r="W62">
        <v>1</v>
      </c>
    </row>
    <row r="63" spans="1:23" ht="15">
      <c r="A63" s="8" t="s">
        <v>365</v>
      </c>
      <c r="B63" s="8" t="s">
        <v>366</v>
      </c>
      <c r="D63" s="4">
        <v>2016</v>
      </c>
      <c r="E63" s="5" t="s">
        <v>26</v>
      </c>
      <c r="H63">
        <v>1</v>
      </c>
      <c r="I63">
        <v>1</v>
      </c>
      <c r="J63" s="5">
        <v>0</v>
      </c>
      <c r="K63" s="5" t="s">
        <v>566</v>
      </c>
      <c r="M63">
        <v>1</v>
      </c>
      <c r="O63">
        <v>0</v>
      </c>
      <c r="P63">
        <v>0</v>
      </c>
      <c r="R63">
        <v>1</v>
      </c>
      <c r="W63">
        <v>2</v>
      </c>
    </row>
    <row r="64" spans="1:23" ht="15">
      <c r="A64" s="8" t="s">
        <v>393</v>
      </c>
      <c r="B64" s="8" t="s">
        <v>394</v>
      </c>
      <c r="C64" s="8" t="s">
        <v>395</v>
      </c>
      <c r="D64" s="4">
        <v>2016</v>
      </c>
      <c r="E64" s="5" t="s">
        <v>26</v>
      </c>
      <c r="H64">
        <v>1</v>
      </c>
      <c r="J64" s="5">
        <v>1505</v>
      </c>
      <c r="K64" s="5" t="s">
        <v>565</v>
      </c>
      <c r="L64" s="5">
        <v>1.6719999999999999</v>
      </c>
      <c r="M64">
        <v>1</v>
      </c>
      <c r="O64">
        <v>0</v>
      </c>
      <c r="P64">
        <v>0</v>
      </c>
      <c r="W64">
        <v>1</v>
      </c>
    </row>
    <row r="65" spans="1:28" ht="15">
      <c r="A65" s="8" t="s">
        <v>351</v>
      </c>
      <c r="B65" s="8" t="s">
        <v>369</v>
      </c>
      <c r="C65" t="s">
        <v>554</v>
      </c>
      <c r="D65" s="4">
        <v>2016</v>
      </c>
      <c r="E65" s="5" t="s">
        <v>26</v>
      </c>
      <c r="H65">
        <v>1</v>
      </c>
      <c r="I65" t="s">
        <v>536</v>
      </c>
      <c r="J65" s="5">
        <v>0</v>
      </c>
      <c r="K65" s="5" t="s">
        <v>566</v>
      </c>
      <c r="M65">
        <v>1</v>
      </c>
      <c r="O65">
        <v>1.4</v>
      </c>
      <c r="P65">
        <v>5</v>
      </c>
      <c r="V65">
        <v>0</v>
      </c>
      <c r="W65">
        <v>4</v>
      </c>
    </row>
    <row r="66" spans="1:28" ht="15">
      <c r="A66" s="8" t="s">
        <v>396</v>
      </c>
      <c r="B66" s="8" t="s">
        <v>397</v>
      </c>
      <c r="C66" s="8" t="s">
        <v>398</v>
      </c>
      <c r="D66" s="4">
        <v>2016</v>
      </c>
      <c r="E66" s="5" t="s">
        <v>26</v>
      </c>
      <c r="H66">
        <v>1</v>
      </c>
      <c r="I66" t="s">
        <v>545</v>
      </c>
      <c r="J66" s="5">
        <v>1501</v>
      </c>
      <c r="K66" s="5" t="s">
        <v>565</v>
      </c>
      <c r="M66">
        <v>1</v>
      </c>
      <c r="W66">
        <v>1</v>
      </c>
    </row>
    <row r="67" spans="1:28" ht="15">
      <c r="A67" s="8" t="s">
        <v>390</v>
      </c>
      <c r="B67" s="8" t="s">
        <v>391</v>
      </c>
      <c r="C67" s="8" t="s">
        <v>266</v>
      </c>
      <c r="D67" s="4">
        <v>2016</v>
      </c>
      <c r="E67" s="5" t="s">
        <v>26</v>
      </c>
      <c r="H67">
        <v>1</v>
      </c>
      <c r="I67" t="s">
        <v>536</v>
      </c>
      <c r="J67" s="5">
        <v>806</v>
      </c>
      <c r="K67" s="5" t="s">
        <v>567</v>
      </c>
      <c r="M67">
        <v>1</v>
      </c>
      <c r="O67">
        <v>4</v>
      </c>
      <c r="P67">
        <v>5</v>
      </c>
      <c r="T67">
        <v>1</v>
      </c>
      <c r="V67">
        <v>0</v>
      </c>
      <c r="W67">
        <v>1</v>
      </c>
    </row>
    <row r="68" spans="1:28" ht="15">
      <c r="A68" s="8" t="s">
        <v>390</v>
      </c>
      <c r="B68" s="8" t="s">
        <v>392</v>
      </c>
      <c r="C68" s="8" t="s">
        <v>353</v>
      </c>
      <c r="D68" s="4">
        <v>2016</v>
      </c>
      <c r="E68" s="5" t="s">
        <v>26</v>
      </c>
      <c r="H68">
        <v>1</v>
      </c>
      <c r="I68" t="s">
        <v>536</v>
      </c>
      <c r="J68" s="5">
        <v>806</v>
      </c>
      <c r="K68" s="5" t="s">
        <v>567</v>
      </c>
      <c r="L68" s="5">
        <v>2.819</v>
      </c>
      <c r="M68">
        <v>1</v>
      </c>
      <c r="O68" t="s">
        <v>536</v>
      </c>
      <c r="P68">
        <v>5</v>
      </c>
      <c r="V68">
        <v>0</v>
      </c>
      <c r="W68">
        <v>1</v>
      </c>
    </row>
    <row r="69" spans="1:28" ht="15">
      <c r="A69" s="8"/>
      <c r="B69" s="8"/>
      <c r="C69" s="8"/>
      <c r="D69" s="4"/>
      <c r="E69" s="5"/>
      <c r="J69" s="5"/>
      <c r="K69" s="5"/>
      <c r="L69" s="5"/>
    </row>
    <row r="70" spans="1:28" ht="15">
      <c r="A70" s="8"/>
      <c r="B70" s="8"/>
      <c r="C70" s="8"/>
      <c r="D70" s="4"/>
      <c r="E70" s="5"/>
      <c r="J70" s="5"/>
      <c r="K70" s="5"/>
      <c r="L70" s="5"/>
    </row>
    <row r="71" spans="1:28" ht="15">
      <c r="A71" s="8" t="s">
        <v>319</v>
      </c>
      <c r="B71" s="8" t="s">
        <v>320</v>
      </c>
      <c r="C71" s="8" t="s">
        <v>247</v>
      </c>
      <c r="D71" s="4">
        <v>2017</v>
      </c>
      <c r="E71" s="5" t="s">
        <v>26</v>
      </c>
      <c r="H71">
        <v>1</v>
      </c>
      <c r="I71" t="s">
        <v>536</v>
      </c>
      <c r="J71" s="5">
        <v>1505</v>
      </c>
      <c r="K71" s="5" t="s">
        <v>567</v>
      </c>
      <c r="L71" s="5">
        <v>3.6779999999999999</v>
      </c>
      <c r="M71">
        <v>1</v>
      </c>
      <c r="O71">
        <v>2</v>
      </c>
      <c r="P71">
        <v>5</v>
      </c>
      <c r="T71">
        <v>1</v>
      </c>
      <c r="V71">
        <v>0</v>
      </c>
      <c r="W71">
        <v>1</v>
      </c>
    </row>
    <row r="72" spans="1:28" ht="15">
      <c r="A72" s="8" t="s">
        <v>291</v>
      </c>
      <c r="B72" s="8" t="s">
        <v>292</v>
      </c>
      <c r="C72" s="8" t="s">
        <v>551</v>
      </c>
      <c r="D72" s="4">
        <v>2017</v>
      </c>
      <c r="E72" s="5" t="s">
        <v>26</v>
      </c>
      <c r="H72">
        <v>1</v>
      </c>
      <c r="I72" t="s">
        <v>536</v>
      </c>
      <c r="J72" s="5">
        <v>0</v>
      </c>
      <c r="K72" s="5" t="s">
        <v>566</v>
      </c>
      <c r="M72">
        <v>1</v>
      </c>
      <c r="O72">
        <v>0</v>
      </c>
      <c r="P72">
        <v>0</v>
      </c>
      <c r="T72">
        <v>1</v>
      </c>
      <c r="V72">
        <v>0</v>
      </c>
      <c r="W72">
        <v>4</v>
      </c>
    </row>
    <row r="73" spans="1:28" ht="15">
      <c r="A73" s="8" t="s">
        <v>348</v>
      </c>
      <c r="B73" s="8" t="s">
        <v>349</v>
      </c>
      <c r="C73" s="8" t="s">
        <v>350</v>
      </c>
      <c r="D73" s="4">
        <v>2017</v>
      </c>
      <c r="E73" s="5" t="s">
        <v>26</v>
      </c>
      <c r="F73">
        <v>1</v>
      </c>
      <c r="G73">
        <v>1</v>
      </c>
      <c r="H73">
        <v>1</v>
      </c>
      <c r="I73" t="s">
        <v>545</v>
      </c>
      <c r="J73" s="5">
        <v>1505</v>
      </c>
      <c r="K73" s="5" t="s">
        <v>565</v>
      </c>
      <c r="L73" s="5">
        <v>2.88</v>
      </c>
      <c r="M73">
        <v>1</v>
      </c>
      <c r="O73">
        <v>0</v>
      </c>
      <c r="P73">
        <v>0</v>
      </c>
      <c r="R73">
        <v>1</v>
      </c>
      <c r="W73">
        <v>1</v>
      </c>
    </row>
    <row r="74" spans="1:28" ht="15">
      <c r="A74" s="8" t="s">
        <v>297</v>
      </c>
      <c r="B74" s="8" t="s">
        <v>298</v>
      </c>
      <c r="D74" s="4">
        <v>2017</v>
      </c>
      <c r="E74" s="5" t="s">
        <v>26</v>
      </c>
      <c r="H74">
        <v>1</v>
      </c>
      <c r="I74" t="s">
        <v>541</v>
      </c>
      <c r="J74" s="5">
        <v>0</v>
      </c>
      <c r="K74" s="5" t="s">
        <v>566</v>
      </c>
      <c r="M74">
        <v>1</v>
      </c>
      <c r="O74">
        <v>2</v>
      </c>
      <c r="P74">
        <v>5</v>
      </c>
      <c r="R74">
        <v>1</v>
      </c>
      <c r="V74">
        <v>0</v>
      </c>
      <c r="W74">
        <v>2</v>
      </c>
    </row>
    <row r="75" spans="1:28" ht="15">
      <c r="A75" s="8" t="s">
        <v>346</v>
      </c>
      <c r="B75" s="8" t="s">
        <v>347</v>
      </c>
      <c r="C75" s="8" t="s">
        <v>202</v>
      </c>
      <c r="D75" s="4">
        <v>2017</v>
      </c>
      <c r="E75" s="5" t="s">
        <v>26</v>
      </c>
      <c r="G75">
        <v>1</v>
      </c>
      <c r="H75">
        <v>1</v>
      </c>
      <c r="I75" t="s">
        <v>536</v>
      </c>
      <c r="J75" s="5">
        <v>806</v>
      </c>
      <c r="K75" s="5" t="s">
        <v>565</v>
      </c>
      <c r="L75" s="5">
        <v>3.536</v>
      </c>
      <c r="M75">
        <v>1</v>
      </c>
      <c r="O75">
        <v>2</v>
      </c>
      <c r="P75">
        <v>5</v>
      </c>
      <c r="T75">
        <v>1</v>
      </c>
      <c r="V75">
        <v>0</v>
      </c>
      <c r="W75">
        <v>1</v>
      </c>
    </row>
    <row r="76" spans="1:28" ht="15">
      <c r="A76" s="8" t="s">
        <v>304</v>
      </c>
      <c r="B76" s="8" t="s">
        <v>305</v>
      </c>
      <c r="D76" s="4">
        <v>2017</v>
      </c>
      <c r="E76" s="5" t="s">
        <v>26</v>
      </c>
      <c r="H76">
        <v>1</v>
      </c>
      <c r="J76" s="5">
        <v>0</v>
      </c>
      <c r="K76" s="5" t="s">
        <v>566</v>
      </c>
      <c r="M76">
        <v>1</v>
      </c>
      <c r="O76">
        <v>0</v>
      </c>
      <c r="P76">
        <v>0</v>
      </c>
      <c r="R76">
        <v>1</v>
      </c>
      <c r="W76">
        <v>2</v>
      </c>
    </row>
    <row r="77" spans="1:28" ht="15">
      <c r="A77" s="8" t="s">
        <v>334</v>
      </c>
      <c r="B77" s="8" t="s">
        <v>335</v>
      </c>
      <c r="C77" s="8" t="s">
        <v>78</v>
      </c>
      <c r="D77" s="4">
        <v>2017</v>
      </c>
      <c r="E77" s="5" t="s">
        <v>26</v>
      </c>
      <c r="H77">
        <v>1</v>
      </c>
      <c r="I77" t="s">
        <v>536</v>
      </c>
      <c r="J77" s="5">
        <v>806</v>
      </c>
      <c r="K77" s="5" t="s">
        <v>567</v>
      </c>
      <c r="L77" s="5">
        <v>3.89</v>
      </c>
      <c r="M77">
        <v>1</v>
      </c>
      <c r="O77" t="s">
        <v>534</v>
      </c>
      <c r="P77">
        <v>5</v>
      </c>
      <c r="R77">
        <v>1</v>
      </c>
      <c r="V77">
        <v>0</v>
      </c>
      <c r="W77">
        <v>1</v>
      </c>
    </row>
    <row r="78" spans="1:28" ht="15">
      <c r="A78" s="8" t="s">
        <v>324</v>
      </c>
      <c r="B78" s="8" t="s">
        <v>325</v>
      </c>
      <c r="C78" s="8" t="s">
        <v>326</v>
      </c>
      <c r="D78" s="4">
        <v>2017</v>
      </c>
      <c r="E78" s="5" t="s">
        <v>26</v>
      </c>
      <c r="H78">
        <v>1</v>
      </c>
      <c r="I78">
        <v>1</v>
      </c>
      <c r="J78" s="5">
        <v>1504</v>
      </c>
      <c r="K78" s="5" t="s">
        <v>567</v>
      </c>
      <c r="L78" s="5">
        <v>3.4449999999999998</v>
      </c>
      <c r="M78">
        <v>1</v>
      </c>
      <c r="O78">
        <v>1</v>
      </c>
      <c r="P78">
        <v>5</v>
      </c>
      <c r="T78">
        <v>1</v>
      </c>
      <c r="V78">
        <v>0</v>
      </c>
      <c r="W78">
        <v>1</v>
      </c>
    </row>
    <row r="79" spans="1:28" ht="15">
      <c r="A79" s="8" t="s">
        <v>332</v>
      </c>
      <c r="B79" s="8" t="s">
        <v>333</v>
      </c>
      <c r="C79" s="8" t="s">
        <v>100</v>
      </c>
      <c r="D79" s="4">
        <v>2017</v>
      </c>
      <c r="E79" s="6" t="s">
        <v>26</v>
      </c>
      <c r="H79">
        <v>1</v>
      </c>
      <c r="I79" t="s">
        <v>555</v>
      </c>
      <c r="J79" s="5">
        <v>806</v>
      </c>
      <c r="K79" s="5" t="s">
        <v>567</v>
      </c>
      <c r="L79" s="5">
        <v>2.7440000000000002</v>
      </c>
      <c r="M79">
        <v>1</v>
      </c>
      <c r="O79">
        <v>2</v>
      </c>
      <c r="P79">
        <v>5</v>
      </c>
      <c r="T79">
        <v>1</v>
      </c>
      <c r="V79">
        <v>0</v>
      </c>
      <c r="W79">
        <v>1</v>
      </c>
    </row>
    <row r="80" spans="1:28" ht="15">
      <c r="A80" s="8" t="s">
        <v>329</v>
      </c>
      <c r="B80" s="8" t="s">
        <v>330</v>
      </c>
      <c r="C80" s="8" t="s">
        <v>331</v>
      </c>
      <c r="D80" s="4">
        <v>2017</v>
      </c>
      <c r="E80" s="5" t="s">
        <v>26</v>
      </c>
      <c r="H80">
        <v>1</v>
      </c>
      <c r="I80" t="s">
        <v>536</v>
      </c>
      <c r="J80" s="5">
        <v>806</v>
      </c>
      <c r="K80" s="5" t="s">
        <v>565</v>
      </c>
      <c r="M80">
        <v>1</v>
      </c>
      <c r="O80">
        <v>0</v>
      </c>
      <c r="P80">
        <v>0</v>
      </c>
      <c r="T80">
        <v>1</v>
      </c>
      <c r="W80">
        <v>1</v>
      </c>
      <c r="AB80" t="s">
        <v>563</v>
      </c>
    </row>
    <row r="81" spans="1:27" ht="15">
      <c r="A81" s="8" t="s">
        <v>351</v>
      </c>
      <c r="B81" s="8" t="s">
        <v>352</v>
      </c>
      <c r="C81" s="8" t="s">
        <v>353</v>
      </c>
      <c r="D81" s="4">
        <v>2017</v>
      </c>
      <c r="E81" s="5" t="s">
        <v>26</v>
      </c>
      <c r="H81">
        <v>1</v>
      </c>
      <c r="I81" t="s">
        <v>536</v>
      </c>
      <c r="J81" s="5">
        <v>806</v>
      </c>
      <c r="K81" s="5" t="s">
        <v>567</v>
      </c>
      <c r="L81" s="5">
        <v>3.1970000000000001</v>
      </c>
      <c r="M81">
        <v>1</v>
      </c>
      <c r="O81" t="s">
        <v>547</v>
      </c>
      <c r="P81">
        <v>5</v>
      </c>
      <c r="V81">
        <v>0</v>
      </c>
      <c r="W81">
        <v>1</v>
      </c>
      <c r="AA81">
        <v>1</v>
      </c>
    </row>
    <row r="82" spans="1:27" ht="15">
      <c r="A82" s="8" t="s">
        <v>338</v>
      </c>
      <c r="B82" s="8" t="s">
        <v>339</v>
      </c>
      <c r="C82" s="8" t="s">
        <v>210</v>
      </c>
      <c r="D82" s="4">
        <v>2017</v>
      </c>
      <c r="E82" s="5" t="s">
        <v>26</v>
      </c>
      <c r="H82">
        <v>1</v>
      </c>
      <c r="I82" t="s">
        <v>535</v>
      </c>
      <c r="J82" s="5">
        <v>806</v>
      </c>
      <c r="K82" s="5" t="s">
        <v>567</v>
      </c>
      <c r="L82" s="5">
        <v>4.516</v>
      </c>
      <c r="M82">
        <v>1</v>
      </c>
      <c r="O82">
        <v>6</v>
      </c>
      <c r="P82">
        <v>5</v>
      </c>
      <c r="R82">
        <v>1</v>
      </c>
      <c r="V82">
        <v>0</v>
      </c>
      <c r="W82">
        <v>1</v>
      </c>
    </row>
    <row r="83" spans="1:27" ht="15">
      <c r="A83" s="8" t="s">
        <v>327</v>
      </c>
      <c r="B83" s="8" t="s">
        <v>328</v>
      </c>
      <c r="C83" s="8" t="s">
        <v>179</v>
      </c>
      <c r="D83" s="4">
        <v>2017</v>
      </c>
      <c r="E83" s="5" t="s">
        <v>26</v>
      </c>
      <c r="H83">
        <v>1</v>
      </c>
      <c r="I83" t="s">
        <v>536</v>
      </c>
      <c r="J83" s="5">
        <v>806</v>
      </c>
      <c r="K83" s="5" t="s">
        <v>567</v>
      </c>
      <c r="L83" s="5">
        <v>2.839</v>
      </c>
      <c r="M83">
        <v>1</v>
      </c>
      <c r="O83">
        <v>4</v>
      </c>
      <c r="P83">
        <v>5</v>
      </c>
      <c r="T83">
        <v>1</v>
      </c>
      <c r="V83">
        <v>0</v>
      </c>
      <c r="W83">
        <v>1</v>
      </c>
    </row>
    <row r="84" spans="1:27" ht="15">
      <c r="A84" s="8" t="s">
        <v>360</v>
      </c>
      <c r="B84" s="8" t="s">
        <v>361</v>
      </c>
      <c r="C84" s="8" t="s">
        <v>362</v>
      </c>
      <c r="D84" s="4">
        <v>2017</v>
      </c>
      <c r="E84" s="5" t="s">
        <v>26</v>
      </c>
      <c r="G84">
        <v>1</v>
      </c>
      <c r="H84">
        <v>1</v>
      </c>
      <c r="I84" t="s">
        <v>545</v>
      </c>
      <c r="J84" s="5">
        <v>0</v>
      </c>
      <c r="K84" s="5" t="s">
        <v>566</v>
      </c>
      <c r="M84">
        <v>1</v>
      </c>
      <c r="O84">
        <v>0</v>
      </c>
      <c r="P84">
        <v>0</v>
      </c>
      <c r="W84">
        <v>1</v>
      </c>
    </row>
    <row r="85" spans="1:27" ht="15">
      <c r="A85" s="8" t="s">
        <v>295</v>
      </c>
      <c r="B85" s="8" t="s">
        <v>296</v>
      </c>
      <c r="D85" s="4">
        <v>2017</v>
      </c>
      <c r="E85" s="5" t="s">
        <v>26</v>
      </c>
      <c r="H85">
        <v>1</v>
      </c>
      <c r="I85" t="s">
        <v>545</v>
      </c>
      <c r="J85" s="5">
        <v>0</v>
      </c>
      <c r="K85" s="5" t="s">
        <v>566</v>
      </c>
      <c r="M85">
        <v>1</v>
      </c>
      <c r="O85" t="s">
        <v>534</v>
      </c>
      <c r="P85">
        <v>5</v>
      </c>
      <c r="T85">
        <v>1</v>
      </c>
      <c r="V85">
        <v>0</v>
      </c>
      <c r="W85">
        <v>2</v>
      </c>
      <c r="AA85" s="5" t="s">
        <v>600</v>
      </c>
    </row>
    <row r="86" spans="1:27" ht="15">
      <c r="A86" s="8" t="s">
        <v>306</v>
      </c>
      <c r="B86" s="8" t="s">
        <v>307</v>
      </c>
      <c r="C86" t="s">
        <v>554</v>
      </c>
      <c r="D86" s="4">
        <v>2017</v>
      </c>
      <c r="E86" s="5" t="s">
        <v>224</v>
      </c>
      <c r="H86">
        <v>1</v>
      </c>
      <c r="J86" s="5">
        <v>0</v>
      </c>
      <c r="K86" s="5" t="s">
        <v>566</v>
      </c>
      <c r="M86">
        <v>1</v>
      </c>
      <c r="O86">
        <v>0</v>
      </c>
      <c r="P86">
        <v>0</v>
      </c>
      <c r="R86">
        <v>1</v>
      </c>
      <c r="W86">
        <v>4</v>
      </c>
    </row>
    <row r="87" spans="1:27" ht="15">
      <c r="A87" s="8"/>
      <c r="B87" s="8"/>
      <c r="D87" s="4"/>
      <c r="E87" s="5"/>
      <c r="J87" s="5"/>
      <c r="K87" s="5"/>
      <c r="S87" s="20">
        <f>SUM(S52:S86)</f>
        <v>0</v>
      </c>
      <c r="T87" s="20">
        <f>SUM(T52:T86)</f>
        <v>12</v>
      </c>
    </row>
    <row r="88" spans="1:27" ht="15">
      <c r="A88" s="8"/>
      <c r="B88" s="8"/>
      <c r="D88" s="4"/>
      <c r="E88" s="5"/>
      <c r="J88" s="5"/>
      <c r="K88" s="5"/>
    </row>
    <row r="89" spans="1:27" ht="15">
      <c r="A89" s="8" t="s">
        <v>281</v>
      </c>
      <c r="B89" s="8" t="s">
        <v>282</v>
      </c>
      <c r="C89" s="8" t="s">
        <v>283</v>
      </c>
      <c r="D89" s="4">
        <v>2018</v>
      </c>
      <c r="E89" s="5" t="s">
        <v>26</v>
      </c>
      <c r="G89">
        <v>1</v>
      </c>
      <c r="H89">
        <v>1</v>
      </c>
      <c r="I89" t="s">
        <v>545</v>
      </c>
      <c r="J89" s="5">
        <v>1501</v>
      </c>
      <c r="K89" s="5" t="s">
        <v>567</v>
      </c>
      <c r="L89" s="5">
        <v>1</v>
      </c>
      <c r="M89">
        <v>1</v>
      </c>
      <c r="O89">
        <v>0</v>
      </c>
      <c r="P89">
        <v>0</v>
      </c>
      <c r="W89">
        <v>1</v>
      </c>
    </row>
    <row r="90" spans="1:27" ht="15">
      <c r="A90" s="8" t="s">
        <v>216</v>
      </c>
      <c r="B90" s="8" t="s">
        <v>217</v>
      </c>
      <c r="D90" s="4">
        <v>2018</v>
      </c>
      <c r="E90" s="5" t="s">
        <v>26</v>
      </c>
      <c r="H90">
        <v>1</v>
      </c>
      <c r="I90" t="s">
        <v>536</v>
      </c>
      <c r="J90" s="5">
        <v>0</v>
      </c>
      <c r="K90" s="5" t="s">
        <v>566</v>
      </c>
      <c r="M90">
        <v>1</v>
      </c>
      <c r="O90" t="s">
        <v>536</v>
      </c>
      <c r="P90">
        <v>5</v>
      </c>
      <c r="V90">
        <v>0</v>
      </c>
      <c r="W90">
        <v>2</v>
      </c>
    </row>
    <row r="91" spans="1:27" ht="15">
      <c r="A91" s="8" t="s">
        <v>240</v>
      </c>
      <c r="B91" s="8" t="s">
        <v>241</v>
      </c>
      <c r="C91" s="8" t="s">
        <v>198</v>
      </c>
      <c r="D91" s="4">
        <v>2018</v>
      </c>
      <c r="E91" s="5" t="s">
        <v>26</v>
      </c>
      <c r="H91">
        <v>1</v>
      </c>
      <c r="I91" t="s">
        <v>535</v>
      </c>
      <c r="J91" s="5">
        <v>0</v>
      </c>
      <c r="K91" s="5" t="s">
        <v>566</v>
      </c>
      <c r="M91">
        <v>1</v>
      </c>
      <c r="O91" t="s">
        <v>536</v>
      </c>
      <c r="P91">
        <v>5</v>
      </c>
      <c r="R91">
        <v>1</v>
      </c>
      <c r="T91">
        <v>1</v>
      </c>
      <c r="V91">
        <v>0</v>
      </c>
      <c r="W91">
        <v>1</v>
      </c>
    </row>
    <row r="92" spans="1:27" ht="15">
      <c r="A92" s="8" t="s">
        <v>231</v>
      </c>
      <c r="B92" s="8" t="s">
        <v>232</v>
      </c>
      <c r="C92" s="8" t="s">
        <v>233</v>
      </c>
      <c r="D92" s="4">
        <v>2018</v>
      </c>
      <c r="E92" s="5" t="s">
        <v>26</v>
      </c>
      <c r="H92">
        <v>1</v>
      </c>
      <c r="I92" t="s">
        <v>535</v>
      </c>
      <c r="J92" s="5">
        <v>1503</v>
      </c>
      <c r="K92" s="5" t="s">
        <v>569</v>
      </c>
      <c r="M92">
        <v>1</v>
      </c>
      <c r="O92">
        <v>6</v>
      </c>
      <c r="P92">
        <v>5</v>
      </c>
      <c r="V92">
        <v>0</v>
      </c>
      <c r="W92">
        <v>1</v>
      </c>
    </row>
    <row r="93" spans="1:27" ht="15">
      <c r="A93" s="8" t="s">
        <v>286</v>
      </c>
      <c r="B93" s="8" t="s">
        <v>287</v>
      </c>
      <c r="C93" s="8" t="s">
        <v>91</v>
      </c>
      <c r="D93" s="4">
        <v>2018</v>
      </c>
      <c r="E93" s="5" t="s">
        <v>26</v>
      </c>
      <c r="H93">
        <v>1</v>
      </c>
      <c r="J93" s="5">
        <v>806</v>
      </c>
      <c r="K93" s="5" t="s">
        <v>567</v>
      </c>
      <c r="L93" s="5">
        <v>3.286</v>
      </c>
      <c r="M93">
        <v>1</v>
      </c>
      <c r="O93">
        <v>0</v>
      </c>
      <c r="P93">
        <v>0</v>
      </c>
      <c r="W93">
        <v>1</v>
      </c>
    </row>
    <row r="94" spans="1:27" ht="15">
      <c r="A94" s="8" t="s">
        <v>234</v>
      </c>
      <c r="B94" s="8" t="s">
        <v>235</v>
      </c>
      <c r="C94" s="8" t="s">
        <v>236</v>
      </c>
      <c r="D94" s="4">
        <v>2018</v>
      </c>
      <c r="E94" s="5" t="s">
        <v>26</v>
      </c>
      <c r="H94">
        <v>1</v>
      </c>
      <c r="I94" t="s">
        <v>535</v>
      </c>
      <c r="J94" s="5">
        <v>806</v>
      </c>
      <c r="K94" s="5" t="s">
        <v>569</v>
      </c>
      <c r="L94" s="5">
        <v>1.2629999999999999</v>
      </c>
      <c r="M94">
        <v>1</v>
      </c>
      <c r="O94" t="s">
        <v>539</v>
      </c>
      <c r="P94">
        <v>5</v>
      </c>
      <c r="R94">
        <v>1</v>
      </c>
      <c r="V94">
        <v>0</v>
      </c>
      <c r="W94">
        <v>1</v>
      </c>
    </row>
    <row r="95" spans="1:27" ht="15">
      <c r="A95" s="8" t="s">
        <v>259</v>
      </c>
      <c r="B95" s="8" t="s">
        <v>260</v>
      </c>
      <c r="C95" s="8" t="s">
        <v>261</v>
      </c>
      <c r="D95" s="4">
        <v>2018</v>
      </c>
      <c r="E95" s="5" t="s">
        <v>26</v>
      </c>
      <c r="H95">
        <v>1</v>
      </c>
      <c r="I95" t="s">
        <v>541</v>
      </c>
      <c r="J95" s="5">
        <v>806</v>
      </c>
      <c r="K95" s="5" t="s">
        <v>567</v>
      </c>
      <c r="L95" s="5">
        <v>2.6030000000000002</v>
      </c>
      <c r="M95">
        <v>1</v>
      </c>
      <c r="O95" t="s">
        <v>542</v>
      </c>
      <c r="P95">
        <v>5</v>
      </c>
      <c r="V95">
        <v>0</v>
      </c>
      <c r="W95">
        <v>1</v>
      </c>
      <c r="AA95">
        <v>1</v>
      </c>
    </row>
    <row r="96" spans="1:27" ht="15">
      <c r="A96" s="8" t="s">
        <v>264</v>
      </c>
      <c r="B96" s="8" t="s">
        <v>265</v>
      </c>
      <c r="C96" s="8" t="s">
        <v>266</v>
      </c>
      <c r="D96" s="4">
        <v>2018</v>
      </c>
      <c r="E96" s="5" t="s">
        <v>26</v>
      </c>
      <c r="H96">
        <v>1</v>
      </c>
      <c r="I96">
        <v>1.4</v>
      </c>
      <c r="J96" s="5">
        <v>806</v>
      </c>
      <c r="K96" s="5" t="s">
        <v>567</v>
      </c>
      <c r="L96" s="5">
        <v>3.2250000000000001</v>
      </c>
      <c r="M96">
        <v>1</v>
      </c>
      <c r="O96">
        <v>1</v>
      </c>
      <c r="P96">
        <v>5</v>
      </c>
      <c r="S96">
        <v>1</v>
      </c>
      <c r="T96">
        <v>1</v>
      </c>
      <c r="V96">
        <v>0</v>
      </c>
      <c r="W96">
        <v>1</v>
      </c>
    </row>
    <row r="97" spans="1:28" ht="15">
      <c r="A97" s="8" t="s">
        <v>270</v>
      </c>
      <c r="B97" s="8" t="s">
        <v>271</v>
      </c>
      <c r="C97" s="8" t="s">
        <v>88</v>
      </c>
      <c r="D97" s="4">
        <v>2018</v>
      </c>
      <c r="E97" s="5" t="s">
        <v>26</v>
      </c>
      <c r="H97">
        <v>1</v>
      </c>
      <c r="I97">
        <v>4</v>
      </c>
      <c r="J97" s="5">
        <v>806</v>
      </c>
      <c r="K97" s="5" t="s">
        <v>565</v>
      </c>
      <c r="L97" s="5">
        <v>3.0619999999999998</v>
      </c>
      <c r="M97">
        <v>1</v>
      </c>
      <c r="O97">
        <v>4</v>
      </c>
      <c r="P97">
        <v>5</v>
      </c>
      <c r="V97">
        <v>0</v>
      </c>
      <c r="W97">
        <v>1</v>
      </c>
    </row>
    <row r="98" spans="1:28" ht="15">
      <c r="A98" s="8" t="s">
        <v>257</v>
      </c>
      <c r="B98" s="8" t="s">
        <v>258</v>
      </c>
      <c r="C98" s="8" t="s">
        <v>210</v>
      </c>
      <c r="D98" s="4">
        <v>2018</v>
      </c>
      <c r="E98" s="5" t="s">
        <v>26</v>
      </c>
      <c r="H98">
        <v>1</v>
      </c>
      <c r="I98" t="s">
        <v>536</v>
      </c>
      <c r="J98" s="5">
        <v>806</v>
      </c>
      <c r="K98" s="5" t="s">
        <v>567</v>
      </c>
      <c r="L98" s="5">
        <v>5.0629999999999997</v>
      </c>
      <c r="M98">
        <v>1</v>
      </c>
      <c r="O98">
        <v>4</v>
      </c>
      <c r="P98">
        <v>4</v>
      </c>
      <c r="V98">
        <v>0</v>
      </c>
      <c r="W98">
        <v>1</v>
      </c>
      <c r="AB98" t="s">
        <v>546</v>
      </c>
    </row>
    <row r="99" spans="1:28" ht="15">
      <c r="A99" s="8" t="s">
        <v>276</v>
      </c>
      <c r="B99" s="8" t="s">
        <v>277</v>
      </c>
      <c r="C99" s="8" t="s">
        <v>278</v>
      </c>
      <c r="D99" s="4">
        <v>2018</v>
      </c>
      <c r="E99" s="5" t="s">
        <v>26</v>
      </c>
      <c r="H99">
        <v>1</v>
      </c>
      <c r="I99" s="11" t="s">
        <v>535</v>
      </c>
      <c r="J99" s="5">
        <v>0</v>
      </c>
      <c r="K99" s="5" t="s">
        <v>566</v>
      </c>
      <c r="L99" s="5">
        <v>4</v>
      </c>
      <c r="M99">
        <v>1</v>
      </c>
      <c r="O99" s="12" t="s">
        <v>539</v>
      </c>
      <c r="P99">
        <v>5</v>
      </c>
      <c r="T99">
        <v>1</v>
      </c>
      <c r="V99">
        <v>0</v>
      </c>
      <c r="W99">
        <v>1</v>
      </c>
    </row>
    <row r="100" spans="1:28" ht="15">
      <c r="A100" s="8" t="s">
        <v>279</v>
      </c>
      <c r="B100" s="8" t="s">
        <v>280</v>
      </c>
      <c r="C100" s="8" t="s">
        <v>58</v>
      </c>
      <c r="D100" s="4">
        <v>2018</v>
      </c>
      <c r="E100" s="5" t="s">
        <v>26</v>
      </c>
      <c r="H100">
        <v>1</v>
      </c>
      <c r="I100" t="s">
        <v>535</v>
      </c>
      <c r="J100" s="5">
        <v>806</v>
      </c>
      <c r="K100" s="5" t="s">
        <v>565</v>
      </c>
      <c r="L100" s="5">
        <v>3.7269999999999999</v>
      </c>
      <c r="M100">
        <v>1</v>
      </c>
      <c r="O100" t="s">
        <v>547</v>
      </c>
      <c r="P100">
        <v>4</v>
      </c>
      <c r="V100">
        <v>0</v>
      </c>
      <c r="W100">
        <v>1</v>
      </c>
    </row>
    <row r="101" spans="1:28" ht="15">
      <c r="A101" s="8"/>
      <c r="B101" s="8"/>
      <c r="C101" s="8"/>
      <c r="D101" s="4"/>
      <c r="E101" s="5"/>
      <c r="J101" s="5"/>
      <c r="K101" s="5"/>
      <c r="L101" s="5"/>
      <c r="S101" s="20">
        <f>SUM(S89:S100)</f>
        <v>1</v>
      </c>
      <c r="T101" s="20">
        <f>SUM(T89:T100)</f>
        <v>3</v>
      </c>
    </row>
    <row r="102" spans="1:28" ht="15">
      <c r="A102" s="8"/>
      <c r="B102" s="8"/>
      <c r="C102" s="8"/>
      <c r="D102" s="4"/>
      <c r="E102" s="5"/>
      <c r="J102" s="5"/>
      <c r="K102" s="5"/>
      <c r="L102" s="5"/>
    </row>
    <row r="103" spans="1:28">
      <c r="A103" s="5" t="s">
        <v>586</v>
      </c>
      <c r="B103" s="5" t="s">
        <v>585</v>
      </c>
      <c r="C103" s="5" t="s">
        <v>587</v>
      </c>
      <c r="D103" s="5">
        <v>2019</v>
      </c>
      <c r="E103" s="5" t="s">
        <v>601</v>
      </c>
      <c r="H103" s="5">
        <v>1</v>
      </c>
      <c r="I103" s="5" t="s">
        <v>540</v>
      </c>
      <c r="J103" s="5">
        <v>0</v>
      </c>
      <c r="K103" s="5" t="s">
        <v>566</v>
      </c>
      <c r="L103" s="5">
        <v>10.981999999999999</v>
      </c>
      <c r="M103" s="5">
        <v>1</v>
      </c>
      <c r="O103" s="5" t="s">
        <v>542</v>
      </c>
      <c r="V103" s="5">
        <v>0</v>
      </c>
      <c r="W103" s="5">
        <v>1</v>
      </c>
    </row>
    <row r="104" spans="1:28">
      <c r="A104" s="5" t="s">
        <v>595</v>
      </c>
      <c r="B104" s="5" t="s">
        <v>594</v>
      </c>
      <c r="C104" s="5" t="s">
        <v>596</v>
      </c>
      <c r="D104" s="5">
        <v>2019</v>
      </c>
      <c r="E104" s="5" t="s">
        <v>601</v>
      </c>
      <c r="H104" s="5">
        <v>1</v>
      </c>
      <c r="I104" s="5">
        <v>4</v>
      </c>
      <c r="J104" s="5">
        <v>1503</v>
      </c>
      <c r="K104" s="5" t="s">
        <v>569</v>
      </c>
      <c r="L104" s="5">
        <v>2.7229999999999999</v>
      </c>
      <c r="M104" s="5">
        <v>1</v>
      </c>
      <c r="O104" s="5">
        <v>3</v>
      </c>
      <c r="V104" s="5">
        <v>0</v>
      </c>
      <c r="W104" s="5">
        <v>1</v>
      </c>
    </row>
    <row r="105" spans="1:28">
      <c r="A105" s="5" t="s">
        <v>574</v>
      </c>
      <c r="B105" s="5" t="s">
        <v>573</v>
      </c>
      <c r="C105" s="5" t="s">
        <v>575</v>
      </c>
      <c r="D105" s="5">
        <v>2019</v>
      </c>
      <c r="E105" s="5" t="s">
        <v>601</v>
      </c>
      <c r="H105" s="5">
        <v>1</v>
      </c>
      <c r="I105" s="5" t="s">
        <v>536</v>
      </c>
      <c r="J105" s="5">
        <v>0</v>
      </c>
      <c r="K105" s="5" t="s">
        <v>566</v>
      </c>
      <c r="L105" s="5">
        <v>2.5760000000000001</v>
      </c>
      <c r="M105" s="5">
        <v>1</v>
      </c>
      <c r="O105" s="5" t="s">
        <v>536</v>
      </c>
      <c r="U105" s="5">
        <v>1</v>
      </c>
      <c r="V105" s="5">
        <v>0</v>
      </c>
      <c r="W105" s="5">
        <v>1</v>
      </c>
      <c r="AA105">
        <v>1</v>
      </c>
    </row>
    <row r="106" spans="1:28" ht="15">
      <c r="A106" s="8" t="s">
        <v>127</v>
      </c>
      <c r="B106" s="8" t="s">
        <v>209</v>
      </c>
      <c r="C106" s="8" t="s">
        <v>210</v>
      </c>
      <c r="D106" s="4">
        <v>2019</v>
      </c>
      <c r="E106" s="5" t="s">
        <v>26</v>
      </c>
      <c r="H106">
        <v>1</v>
      </c>
      <c r="I106" t="s">
        <v>535</v>
      </c>
      <c r="J106" s="5">
        <v>806</v>
      </c>
      <c r="K106" s="5" t="s">
        <v>567</v>
      </c>
      <c r="L106" s="5">
        <v>8.2100000000000009</v>
      </c>
      <c r="M106">
        <v>1</v>
      </c>
      <c r="O106" t="s">
        <v>534</v>
      </c>
      <c r="P106">
        <v>5</v>
      </c>
      <c r="T106">
        <v>1</v>
      </c>
      <c r="V106">
        <v>0</v>
      </c>
      <c r="W106">
        <v>1</v>
      </c>
      <c r="AA106">
        <v>1</v>
      </c>
    </row>
    <row r="107" spans="1:28" ht="15">
      <c r="A107" s="8" t="s">
        <v>151</v>
      </c>
      <c r="B107" s="8" t="s">
        <v>152</v>
      </c>
      <c r="C107" s="8" t="s">
        <v>153</v>
      </c>
      <c r="D107" s="4">
        <v>2019</v>
      </c>
      <c r="E107" s="5" t="s">
        <v>26</v>
      </c>
      <c r="H107">
        <v>1</v>
      </c>
      <c r="I107">
        <v>4</v>
      </c>
      <c r="J107" s="5">
        <v>0</v>
      </c>
      <c r="K107" s="5" t="s">
        <v>566</v>
      </c>
      <c r="M107">
        <v>1</v>
      </c>
      <c r="O107" t="s">
        <v>547</v>
      </c>
      <c r="P107">
        <v>5</v>
      </c>
      <c r="V107">
        <v>0</v>
      </c>
      <c r="W107">
        <v>1</v>
      </c>
      <c r="AA107">
        <v>1</v>
      </c>
    </row>
    <row r="108" spans="1:28" ht="15">
      <c r="A108" s="8" t="s">
        <v>140</v>
      </c>
      <c r="B108" s="8" t="s">
        <v>141</v>
      </c>
      <c r="C108" s="8" t="s">
        <v>142</v>
      </c>
      <c r="D108" s="4">
        <v>2019</v>
      </c>
      <c r="E108" s="5" t="s">
        <v>26</v>
      </c>
      <c r="H108">
        <v>1</v>
      </c>
      <c r="I108" t="s">
        <v>535</v>
      </c>
      <c r="J108" s="5">
        <v>806</v>
      </c>
      <c r="K108" s="5" t="s">
        <v>565</v>
      </c>
      <c r="L108" s="5">
        <v>0.13</v>
      </c>
      <c r="M108">
        <v>1</v>
      </c>
      <c r="O108">
        <v>0</v>
      </c>
      <c r="P108">
        <v>0</v>
      </c>
      <c r="W108">
        <v>1</v>
      </c>
    </row>
    <row r="109" spans="1:28" ht="15">
      <c r="A109" s="8" t="s">
        <v>160</v>
      </c>
      <c r="B109" s="8" t="s">
        <v>161</v>
      </c>
      <c r="D109" s="4">
        <v>2019</v>
      </c>
      <c r="E109" s="5" t="s">
        <v>26</v>
      </c>
      <c r="G109">
        <v>1</v>
      </c>
      <c r="H109">
        <v>1</v>
      </c>
      <c r="I109" t="s">
        <v>536</v>
      </c>
      <c r="J109" s="5">
        <v>0</v>
      </c>
      <c r="K109" s="5" t="s">
        <v>566</v>
      </c>
      <c r="M109">
        <v>1</v>
      </c>
      <c r="O109">
        <v>4</v>
      </c>
      <c r="P109">
        <v>5</v>
      </c>
      <c r="R109">
        <v>1</v>
      </c>
      <c r="S109">
        <v>1</v>
      </c>
      <c r="V109">
        <v>0</v>
      </c>
      <c r="W109">
        <v>2</v>
      </c>
    </row>
    <row r="110" spans="1:28" ht="15">
      <c r="A110" s="8" t="s">
        <v>180</v>
      </c>
      <c r="B110" s="8" t="s">
        <v>181</v>
      </c>
      <c r="D110" s="4">
        <v>2019</v>
      </c>
      <c r="E110" s="5" t="s">
        <v>26</v>
      </c>
      <c r="H110">
        <v>1</v>
      </c>
      <c r="I110" t="s">
        <v>536</v>
      </c>
      <c r="J110" s="5">
        <v>0</v>
      </c>
      <c r="K110" s="5" t="s">
        <v>566</v>
      </c>
      <c r="M110">
        <v>1</v>
      </c>
      <c r="O110" t="s">
        <v>536</v>
      </c>
      <c r="P110">
        <v>5</v>
      </c>
      <c r="V110">
        <v>0</v>
      </c>
      <c r="W110">
        <v>4</v>
      </c>
    </row>
    <row r="111" spans="1:28" ht="15">
      <c r="A111" s="8" t="s">
        <v>175</v>
      </c>
      <c r="B111" s="8" t="s">
        <v>176</v>
      </c>
      <c r="C111" s="8" t="s">
        <v>58</v>
      </c>
      <c r="D111" s="4">
        <v>2019</v>
      </c>
      <c r="E111" s="5" t="s">
        <v>26</v>
      </c>
      <c r="I111" t="s">
        <v>535</v>
      </c>
      <c r="J111" s="5">
        <v>806</v>
      </c>
      <c r="K111" s="5" t="s">
        <v>565</v>
      </c>
      <c r="L111" s="5">
        <v>3.3290000000000002</v>
      </c>
      <c r="M111">
        <v>1</v>
      </c>
      <c r="O111">
        <v>1</v>
      </c>
      <c r="P111">
        <v>5</v>
      </c>
      <c r="R111">
        <v>1</v>
      </c>
      <c r="V111">
        <v>0</v>
      </c>
      <c r="W111">
        <v>1</v>
      </c>
    </row>
    <row r="112" spans="1:28" ht="15">
      <c r="A112" s="8" t="s">
        <v>185</v>
      </c>
      <c r="B112" s="8" t="s">
        <v>186</v>
      </c>
      <c r="C112" s="8" t="s">
        <v>179</v>
      </c>
      <c r="D112" s="4">
        <v>2019</v>
      </c>
      <c r="E112" s="10" t="s">
        <v>26</v>
      </c>
      <c r="G112">
        <v>1</v>
      </c>
      <c r="H112">
        <v>1</v>
      </c>
      <c r="I112" s="11" t="s">
        <v>536</v>
      </c>
      <c r="J112" s="5">
        <v>806</v>
      </c>
      <c r="K112" s="5" t="s">
        <v>567</v>
      </c>
      <c r="L112" s="5">
        <v>2.9569999999999999</v>
      </c>
      <c r="M112">
        <v>1</v>
      </c>
      <c r="O112">
        <v>4</v>
      </c>
      <c r="P112">
        <v>5</v>
      </c>
      <c r="T112">
        <v>1</v>
      </c>
      <c r="V112">
        <v>0</v>
      </c>
      <c r="W112">
        <v>1</v>
      </c>
    </row>
    <row r="113" spans="1:28" ht="15">
      <c r="A113" s="8" t="s">
        <v>138</v>
      </c>
      <c r="B113" s="8" t="s">
        <v>139</v>
      </c>
      <c r="D113" s="4">
        <v>2019</v>
      </c>
      <c r="E113" s="5" t="s">
        <v>26</v>
      </c>
      <c r="G113">
        <v>1</v>
      </c>
      <c r="H113">
        <v>1</v>
      </c>
      <c r="I113" t="s">
        <v>536</v>
      </c>
      <c r="J113" s="5">
        <v>0</v>
      </c>
      <c r="K113" s="5" t="s">
        <v>566</v>
      </c>
      <c r="M113">
        <v>1</v>
      </c>
      <c r="N113">
        <v>1</v>
      </c>
      <c r="O113">
        <v>6</v>
      </c>
      <c r="P113">
        <v>5</v>
      </c>
      <c r="R113">
        <v>1</v>
      </c>
      <c r="V113">
        <v>0</v>
      </c>
      <c r="W113">
        <v>2</v>
      </c>
    </row>
    <row r="114" spans="1:28" ht="15">
      <c r="A114" s="8" t="s">
        <v>172</v>
      </c>
      <c r="B114" s="8" t="s">
        <v>173</v>
      </c>
      <c r="C114" s="8" t="s">
        <v>174</v>
      </c>
      <c r="D114" s="4">
        <v>2019</v>
      </c>
      <c r="E114" s="5" t="s">
        <v>26</v>
      </c>
      <c r="G114">
        <v>1</v>
      </c>
      <c r="H114">
        <v>1</v>
      </c>
      <c r="I114" t="s">
        <v>535</v>
      </c>
      <c r="J114" s="5">
        <v>806</v>
      </c>
      <c r="K114" s="5" t="s">
        <v>565</v>
      </c>
      <c r="L114" s="5">
        <v>1.7809999999999999</v>
      </c>
      <c r="M114">
        <v>1</v>
      </c>
      <c r="O114" t="s">
        <v>548</v>
      </c>
      <c r="P114">
        <v>5</v>
      </c>
      <c r="T114">
        <v>1</v>
      </c>
      <c r="V114">
        <v>0</v>
      </c>
      <c r="W114">
        <v>1</v>
      </c>
    </row>
    <row r="115" spans="1:28" ht="15">
      <c r="A115" s="8" t="s">
        <v>187</v>
      </c>
      <c r="B115" s="8" t="s">
        <v>564</v>
      </c>
      <c r="C115" s="8" t="s">
        <v>188</v>
      </c>
      <c r="D115" s="4">
        <v>2019</v>
      </c>
      <c r="E115" s="5" t="s">
        <v>26</v>
      </c>
      <c r="H115">
        <v>1</v>
      </c>
      <c r="I115">
        <v>1</v>
      </c>
      <c r="J115" s="5">
        <v>0</v>
      </c>
      <c r="K115" s="5" t="s">
        <v>566</v>
      </c>
      <c r="M115">
        <v>1</v>
      </c>
      <c r="O115" t="s">
        <v>534</v>
      </c>
      <c r="P115">
        <v>5</v>
      </c>
      <c r="V115">
        <v>0</v>
      </c>
      <c r="W115">
        <v>4</v>
      </c>
    </row>
    <row r="116" spans="1:28" ht="15">
      <c r="A116" s="8" t="s">
        <v>211</v>
      </c>
      <c r="B116" s="8" t="s">
        <v>212</v>
      </c>
      <c r="C116" s="8" t="s">
        <v>179</v>
      </c>
      <c r="D116" s="4">
        <v>2019</v>
      </c>
      <c r="E116" s="5" t="s">
        <v>26</v>
      </c>
      <c r="H116">
        <v>1</v>
      </c>
      <c r="I116">
        <v>1</v>
      </c>
      <c r="J116" s="5">
        <v>806</v>
      </c>
      <c r="K116" s="5" t="s">
        <v>567</v>
      </c>
      <c r="L116" s="5">
        <v>2.9569999999999999</v>
      </c>
      <c r="M116">
        <v>1</v>
      </c>
      <c r="O116">
        <v>0</v>
      </c>
      <c r="P116">
        <v>0</v>
      </c>
      <c r="W116">
        <v>1</v>
      </c>
      <c r="Y116">
        <v>1</v>
      </c>
    </row>
    <row r="117" spans="1:28" ht="15">
      <c r="A117" s="8" t="s">
        <v>177</v>
      </c>
      <c r="B117" s="8" t="s">
        <v>178</v>
      </c>
      <c r="C117" s="8" t="s">
        <v>179</v>
      </c>
      <c r="D117" s="4">
        <v>2019</v>
      </c>
      <c r="E117" s="5" t="s">
        <v>26</v>
      </c>
      <c r="G117">
        <v>1</v>
      </c>
      <c r="H117">
        <v>1</v>
      </c>
      <c r="I117">
        <v>1</v>
      </c>
      <c r="J117" s="5">
        <v>806</v>
      </c>
      <c r="K117" s="5" t="s">
        <v>567</v>
      </c>
      <c r="L117" s="5">
        <v>2.9569999999999999</v>
      </c>
      <c r="M117">
        <v>1</v>
      </c>
      <c r="O117">
        <v>1</v>
      </c>
      <c r="P117">
        <v>5</v>
      </c>
      <c r="V117">
        <v>0</v>
      </c>
      <c r="W117">
        <v>1</v>
      </c>
    </row>
    <row r="118" spans="1:28" ht="15">
      <c r="A118" s="8" t="s">
        <v>213</v>
      </c>
      <c r="B118" s="8" t="s">
        <v>214</v>
      </c>
      <c r="C118" s="8" t="s">
        <v>215</v>
      </c>
      <c r="D118" s="4">
        <v>2019</v>
      </c>
      <c r="E118" s="5" t="s">
        <v>26</v>
      </c>
      <c r="H118">
        <v>1</v>
      </c>
      <c r="I118" t="s">
        <v>536</v>
      </c>
      <c r="J118" s="5">
        <v>806</v>
      </c>
      <c r="K118" s="5" t="s">
        <v>567</v>
      </c>
      <c r="L118" s="5">
        <v>5.3609999999999998</v>
      </c>
      <c r="M118">
        <v>1</v>
      </c>
      <c r="O118">
        <v>0</v>
      </c>
      <c r="P118">
        <v>0</v>
      </c>
      <c r="W118">
        <v>1</v>
      </c>
    </row>
    <row r="119" spans="1:28" ht="15">
      <c r="A119" s="8" t="s">
        <v>200</v>
      </c>
      <c r="B119" s="8" t="s">
        <v>201</v>
      </c>
      <c r="C119" s="8" t="s">
        <v>202</v>
      </c>
      <c r="D119" s="4">
        <v>2019</v>
      </c>
      <c r="E119" s="5" t="s">
        <v>26</v>
      </c>
      <c r="H119">
        <v>1</v>
      </c>
      <c r="I119" t="s">
        <v>535</v>
      </c>
      <c r="J119" s="5">
        <v>806</v>
      </c>
      <c r="K119" s="5" t="s">
        <v>565</v>
      </c>
      <c r="L119" s="5">
        <v>5.0030000000000001</v>
      </c>
      <c r="M119">
        <v>1</v>
      </c>
      <c r="O119" t="s">
        <v>534</v>
      </c>
      <c r="P119">
        <v>5</v>
      </c>
      <c r="T119">
        <v>1</v>
      </c>
      <c r="V119">
        <v>0</v>
      </c>
      <c r="W119">
        <v>1</v>
      </c>
      <c r="AB119" t="s">
        <v>538</v>
      </c>
    </row>
    <row r="120" spans="1:28" ht="15">
      <c r="A120" s="8" t="s">
        <v>193</v>
      </c>
      <c r="B120" s="8" t="s">
        <v>194</v>
      </c>
      <c r="C120" s="8" t="s">
        <v>195</v>
      </c>
      <c r="D120" s="4">
        <v>2019</v>
      </c>
      <c r="E120" s="5" t="s">
        <v>26</v>
      </c>
      <c r="H120">
        <v>1</v>
      </c>
      <c r="I120" t="s">
        <v>536</v>
      </c>
      <c r="J120" s="5">
        <v>1504</v>
      </c>
      <c r="K120" s="5" t="s">
        <v>565</v>
      </c>
      <c r="L120" s="5">
        <v>5.6669999999999998</v>
      </c>
      <c r="M120">
        <v>1</v>
      </c>
      <c r="O120" t="s">
        <v>549</v>
      </c>
      <c r="P120">
        <v>5</v>
      </c>
      <c r="T120">
        <v>1</v>
      </c>
      <c r="V120">
        <v>0</v>
      </c>
      <c r="W120">
        <v>1</v>
      </c>
    </row>
    <row r="121" spans="1:28" ht="15">
      <c r="A121" s="8" t="s">
        <v>162</v>
      </c>
      <c r="B121" s="8" t="s">
        <v>163</v>
      </c>
      <c r="C121" s="8" t="s">
        <v>164</v>
      </c>
      <c r="D121" s="4">
        <v>2019</v>
      </c>
      <c r="E121" s="5" t="s">
        <v>26</v>
      </c>
      <c r="H121">
        <v>1</v>
      </c>
      <c r="I121" t="s">
        <v>536</v>
      </c>
      <c r="J121" s="5">
        <v>806</v>
      </c>
      <c r="K121" s="5" t="s">
        <v>565</v>
      </c>
      <c r="L121" s="5">
        <v>0.31</v>
      </c>
      <c r="M121">
        <v>1</v>
      </c>
      <c r="O121">
        <v>6</v>
      </c>
      <c r="P121">
        <v>5</v>
      </c>
      <c r="S121">
        <v>1</v>
      </c>
      <c r="T121">
        <v>1</v>
      </c>
      <c r="V121">
        <v>2</v>
      </c>
      <c r="W121">
        <v>1</v>
      </c>
    </row>
    <row r="122" spans="1:28" ht="15">
      <c r="A122" s="8" t="s">
        <v>196</v>
      </c>
      <c r="B122" s="8" t="s">
        <v>197</v>
      </c>
      <c r="C122" s="8" t="s">
        <v>198</v>
      </c>
      <c r="D122" s="4">
        <v>2019</v>
      </c>
      <c r="E122" s="5" t="s">
        <v>199</v>
      </c>
      <c r="G122">
        <v>1</v>
      </c>
      <c r="H122">
        <v>1</v>
      </c>
      <c r="I122" t="s">
        <v>536</v>
      </c>
      <c r="J122" s="5">
        <v>0</v>
      </c>
      <c r="K122" s="5" t="s">
        <v>566</v>
      </c>
      <c r="M122">
        <v>1</v>
      </c>
      <c r="O122">
        <v>1</v>
      </c>
      <c r="P122">
        <v>5</v>
      </c>
      <c r="V122">
        <v>0</v>
      </c>
      <c r="W122">
        <v>1</v>
      </c>
    </row>
    <row r="123" spans="1:28" ht="15">
      <c r="A123" s="8"/>
      <c r="B123" s="8"/>
      <c r="C123" s="8"/>
      <c r="D123" s="4"/>
      <c r="E123" s="5"/>
      <c r="J123" s="5"/>
      <c r="K123" s="5"/>
      <c r="S123" s="20">
        <f>SUM(S103:S122)</f>
        <v>2</v>
      </c>
      <c r="T123" s="20">
        <f>SUM(T103:T122)</f>
        <v>6</v>
      </c>
    </row>
    <row r="124" spans="1:28" ht="15">
      <c r="A124" s="8"/>
      <c r="B124" s="8"/>
      <c r="C124" s="8"/>
      <c r="D124" s="4"/>
      <c r="E124" s="5"/>
      <c r="J124" s="5"/>
      <c r="K124" s="5"/>
    </row>
    <row r="125" spans="1:28">
      <c r="A125" s="12" t="s">
        <v>606</v>
      </c>
      <c r="B125" s="12" t="s">
        <v>608</v>
      </c>
      <c r="C125" t="s">
        <v>613</v>
      </c>
      <c r="D125" s="24">
        <v>2020</v>
      </c>
      <c r="E125" s="5" t="s">
        <v>614</v>
      </c>
      <c r="H125" s="5">
        <v>1</v>
      </c>
      <c r="I125" s="12" t="s">
        <v>615</v>
      </c>
      <c r="J125" s="12">
        <v>806</v>
      </c>
      <c r="K125" s="12" t="s">
        <v>569</v>
      </c>
      <c r="L125" s="12">
        <v>0.46</v>
      </c>
      <c r="M125" s="24">
        <v>1</v>
      </c>
      <c r="N125" s="12"/>
      <c r="O125" s="24">
        <v>4</v>
      </c>
      <c r="P125" s="12"/>
      <c r="Q125" s="12"/>
      <c r="R125" s="12"/>
      <c r="S125" s="24">
        <v>2</v>
      </c>
      <c r="T125" s="12"/>
      <c r="U125" s="12"/>
      <c r="V125" s="24">
        <v>0</v>
      </c>
      <c r="W125" s="24">
        <v>1</v>
      </c>
      <c r="X125" s="12"/>
      <c r="Y125" s="12"/>
      <c r="Z125" s="12"/>
    </row>
    <row r="126" spans="1:28">
      <c r="A126" s="12" t="s">
        <v>605</v>
      </c>
      <c r="B126" s="23" t="s">
        <v>87</v>
      </c>
      <c r="C126" t="s">
        <v>612</v>
      </c>
      <c r="D126" s="24">
        <v>2020</v>
      </c>
      <c r="E126" s="5" t="s">
        <v>614</v>
      </c>
      <c r="H126" s="5">
        <v>1</v>
      </c>
      <c r="I126" s="12"/>
      <c r="J126" s="12">
        <v>0</v>
      </c>
      <c r="K126" s="12" t="s">
        <v>566</v>
      </c>
      <c r="L126" s="12">
        <v>4.4379999999999997</v>
      </c>
      <c r="M126" s="24">
        <v>1</v>
      </c>
      <c r="N126" s="12"/>
      <c r="O126" s="12" t="s">
        <v>534</v>
      </c>
      <c r="P126" s="12"/>
      <c r="Q126" s="12"/>
      <c r="R126" s="12"/>
      <c r="S126" s="12"/>
      <c r="T126" s="12"/>
      <c r="U126" s="12"/>
      <c r="V126" s="24">
        <v>0</v>
      </c>
      <c r="W126" s="24">
        <v>1</v>
      </c>
      <c r="X126" s="12"/>
      <c r="Y126" s="12"/>
      <c r="Z126" s="12"/>
    </row>
    <row r="127" spans="1:28" ht="15">
      <c r="A127" s="8" t="s">
        <v>95</v>
      </c>
      <c r="B127" s="8" t="s">
        <v>96</v>
      </c>
      <c r="C127" s="8" t="s">
        <v>97</v>
      </c>
      <c r="D127" s="4">
        <v>2020</v>
      </c>
      <c r="E127" s="5" t="s">
        <v>26</v>
      </c>
      <c r="H127">
        <v>1</v>
      </c>
      <c r="I127" t="s">
        <v>536</v>
      </c>
      <c r="J127" s="5">
        <v>0</v>
      </c>
      <c r="K127" s="5" t="s">
        <v>566</v>
      </c>
      <c r="M127">
        <v>1</v>
      </c>
      <c r="O127">
        <v>1</v>
      </c>
      <c r="P127">
        <v>5</v>
      </c>
      <c r="T127">
        <v>1</v>
      </c>
      <c r="V127">
        <v>0</v>
      </c>
      <c r="W127">
        <v>1</v>
      </c>
    </row>
    <row r="128" spans="1:28" ht="15">
      <c r="A128" s="8" t="s">
        <v>130</v>
      </c>
      <c r="B128" s="8" t="s">
        <v>131</v>
      </c>
      <c r="C128" s="8" t="s">
        <v>132</v>
      </c>
      <c r="D128" s="4">
        <v>2020</v>
      </c>
      <c r="E128" s="5" t="s">
        <v>26</v>
      </c>
      <c r="F128">
        <v>1</v>
      </c>
      <c r="G128">
        <v>1</v>
      </c>
      <c r="H128">
        <v>1</v>
      </c>
      <c r="I128" t="s">
        <v>545</v>
      </c>
      <c r="J128" s="5">
        <v>1502</v>
      </c>
      <c r="K128" s="5" t="s">
        <v>565</v>
      </c>
      <c r="L128" s="5">
        <v>2.4220000000000002</v>
      </c>
      <c r="M128">
        <v>1</v>
      </c>
      <c r="O128">
        <v>0</v>
      </c>
      <c r="P128">
        <v>0</v>
      </c>
      <c r="R128">
        <v>1</v>
      </c>
      <c r="W128">
        <v>1</v>
      </c>
    </row>
    <row r="129" spans="1:27" ht="15">
      <c r="A129" s="8" t="s">
        <v>81</v>
      </c>
      <c r="B129" s="8" t="s">
        <v>82</v>
      </c>
      <c r="C129" s="8" t="s">
        <v>83</v>
      </c>
      <c r="D129" s="4">
        <v>2020</v>
      </c>
      <c r="E129" s="5" t="s">
        <v>26</v>
      </c>
      <c r="G129">
        <v>1</v>
      </c>
      <c r="H129">
        <v>1</v>
      </c>
      <c r="I129" t="s">
        <v>536</v>
      </c>
      <c r="J129" s="5">
        <v>806</v>
      </c>
      <c r="K129" s="5" t="s">
        <v>567</v>
      </c>
      <c r="L129" s="5">
        <v>4.3440000000000003</v>
      </c>
      <c r="M129">
        <v>1</v>
      </c>
      <c r="O129">
        <v>6</v>
      </c>
      <c r="P129">
        <v>5</v>
      </c>
      <c r="R129">
        <v>1</v>
      </c>
      <c r="V129">
        <v>0</v>
      </c>
      <c r="W129">
        <v>1</v>
      </c>
    </row>
    <row r="130" spans="1:27" ht="15">
      <c r="A130" s="8" t="s">
        <v>53</v>
      </c>
      <c r="B130" s="8" t="s">
        <v>54</v>
      </c>
      <c r="C130" s="8" t="s">
        <v>55</v>
      </c>
      <c r="D130" s="4">
        <v>2020</v>
      </c>
      <c r="E130" s="5" t="s">
        <v>26</v>
      </c>
      <c r="H130">
        <v>1</v>
      </c>
      <c r="I130" t="s">
        <v>536</v>
      </c>
      <c r="J130" s="5">
        <v>806</v>
      </c>
      <c r="K130" s="5" t="s">
        <v>567</v>
      </c>
      <c r="L130" s="5">
        <v>5.149</v>
      </c>
      <c r="M130">
        <v>1</v>
      </c>
      <c r="O130">
        <v>6</v>
      </c>
      <c r="P130">
        <v>5</v>
      </c>
      <c r="T130">
        <v>1</v>
      </c>
      <c r="V130">
        <v>2</v>
      </c>
      <c r="W130">
        <v>1</v>
      </c>
    </row>
    <row r="131" spans="1:27" ht="15">
      <c r="A131" s="8" t="s">
        <v>62</v>
      </c>
      <c r="B131" s="8" t="s">
        <v>63</v>
      </c>
      <c r="D131" s="4">
        <v>2020</v>
      </c>
      <c r="E131" s="5" t="s">
        <v>26</v>
      </c>
      <c r="H131">
        <v>1</v>
      </c>
      <c r="I131" t="s">
        <v>536</v>
      </c>
      <c r="J131" s="5">
        <v>0</v>
      </c>
      <c r="K131" s="5" t="s">
        <v>566</v>
      </c>
      <c r="M131">
        <v>1</v>
      </c>
      <c r="O131" t="s">
        <v>536</v>
      </c>
      <c r="P131">
        <v>5</v>
      </c>
      <c r="S131">
        <v>1</v>
      </c>
      <c r="V131">
        <v>0</v>
      </c>
      <c r="W131">
        <v>2</v>
      </c>
      <c r="AA131">
        <v>1</v>
      </c>
    </row>
    <row r="132" spans="1:27" ht="15">
      <c r="A132" s="8" t="s">
        <v>127</v>
      </c>
      <c r="B132" s="8" t="s">
        <v>128</v>
      </c>
      <c r="C132" s="8" t="s">
        <v>129</v>
      </c>
      <c r="D132" s="4">
        <v>2020</v>
      </c>
      <c r="E132" s="5" t="s">
        <v>26</v>
      </c>
      <c r="H132">
        <v>1</v>
      </c>
      <c r="I132" t="s">
        <v>535</v>
      </c>
      <c r="J132" s="5">
        <v>1506</v>
      </c>
      <c r="K132" s="5" t="s">
        <v>565</v>
      </c>
      <c r="L132" s="5">
        <v>7.43</v>
      </c>
      <c r="M132">
        <v>1</v>
      </c>
      <c r="O132" t="s">
        <v>534</v>
      </c>
      <c r="P132">
        <v>5</v>
      </c>
      <c r="T132">
        <v>1</v>
      </c>
      <c r="V132">
        <v>0</v>
      </c>
      <c r="W132">
        <v>1</v>
      </c>
      <c r="AA132">
        <v>1</v>
      </c>
    </row>
    <row r="133" spans="1:27" ht="15">
      <c r="A133" s="8" t="s">
        <v>104</v>
      </c>
      <c r="B133" s="8" t="s">
        <v>105</v>
      </c>
      <c r="C133" s="8" t="s">
        <v>78</v>
      </c>
      <c r="D133" s="4">
        <v>2020</v>
      </c>
      <c r="E133" s="5" t="s">
        <v>26</v>
      </c>
      <c r="G133">
        <v>1</v>
      </c>
      <c r="H133">
        <v>1</v>
      </c>
      <c r="I133" t="s">
        <v>535</v>
      </c>
      <c r="J133" s="5">
        <v>806</v>
      </c>
      <c r="K133" s="5" t="s">
        <v>567</v>
      </c>
      <c r="L133" s="5">
        <v>7.5549999999999997</v>
      </c>
      <c r="M133">
        <v>1</v>
      </c>
      <c r="O133" t="s">
        <v>539</v>
      </c>
      <c r="P133">
        <v>5</v>
      </c>
      <c r="T133">
        <v>1</v>
      </c>
      <c r="V133">
        <v>0</v>
      </c>
      <c r="W133">
        <v>1</v>
      </c>
    </row>
    <row r="134" spans="1:27" ht="15">
      <c r="A134" s="8" t="s">
        <v>123</v>
      </c>
      <c r="B134" s="8" t="s">
        <v>124</v>
      </c>
      <c r="C134" s="8" t="s">
        <v>125</v>
      </c>
      <c r="D134" s="4">
        <v>2020</v>
      </c>
      <c r="E134" s="5" t="s">
        <v>26</v>
      </c>
      <c r="H134">
        <v>1</v>
      </c>
      <c r="I134" t="s">
        <v>536</v>
      </c>
      <c r="J134" s="5">
        <v>1503</v>
      </c>
      <c r="K134" s="5" t="s">
        <v>567</v>
      </c>
      <c r="M134">
        <v>1</v>
      </c>
      <c r="O134">
        <v>0</v>
      </c>
      <c r="P134">
        <v>0</v>
      </c>
      <c r="T134">
        <v>1</v>
      </c>
      <c r="W134">
        <v>1</v>
      </c>
    </row>
    <row r="135" spans="1:27" ht="15">
      <c r="A135" s="8" t="s">
        <v>89</v>
      </c>
      <c r="B135" s="8" t="s">
        <v>90</v>
      </c>
      <c r="C135" s="8" t="s">
        <v>91</v>
      </c>
      <c r="D135" s="4">
        <v>2020</v>
      </c>
      <c r="E135" s="6" t="s">
        <v>26</v>
      </c>
      <c r="H135">
        <v>1</v>
      </c>
      <c r="I135" t="s">
        <v>544</v>
      </c>
      <c r="J135" s="5">
        <v>806</v>
      </c>
      <c r="K135" s="5" t="s">
        <v>567</v>
      </c>
      <c r="L135" s="5">
        <v>7.4530000000000003</v>
      </c>
      <c r="M135">
        <v>1</v>
      </c>
      <c r="O135" t="s">
        <v>539</v>
      </c>
      <c r="P135">
        <v>5</v>
      </c>
      <c r="T135">
        <v>1</v>
      </c>
      <c r="V135">
        <v>0</v>
      </c>
      <c r="W135">
        <v>1</v>
      </c>
    </row>
    <row r="136" spans="1:27" ht="15">
      <c r="A136" s="8" t="s">
        <v>75</v>
      </c>
      <c r="B136" s="8" t="s">
        <v>76</v>
      </c>
      <c r="C136" s="8" t="s">
        <v>72</v>
      </c>
      <c r="D136" s="4">
        <v>2020</v>
      </c>
      <c r="E136" s="5" t="s">
        <v>26</v>
      </c>
      <c r="J136" s="5">
        <v>806</v>
      </c>
      <c r="K136" s="5" t="s">
        <v>567</v>
      </c>
      <c r="L136" s="5">
        <v>0.52</v>
      </c>
      <c r="M136">
        <v>1</v>
      </c>
      <c r="O136" t="s">
        <v>534</v>
      </c>
      <c r="P136">
        <v>5</v>
      </c>
      <c r="W136">
        <v>1</v>
      </c>
    </row>
    <row r="137" spans="1:27" ht="15">
      <c r="A137" s="8" t="s">
        <v>73</v>
      </c>
      <c r="B137" s="8" t="s">
        <v>74</v>
      </c>
      <c r="C137" s="8" t="s">
        <v>72</v>
      </c>
      <c r="D137" s="4">
        <v>2020</v>
      </c>
      <c r="E137" s="5" t="s">
        <v>26</v>
      </c>
      <c r="H137">
        <v>1</v>
      </c>
      <c r="I137" t="s">
        <v>536</v>
      </c>
      <c r="J137" s="5">
        <v>806</v>
      </c>
      <c r="K137" s="5" t="s">
        <v>567</v>
      </c>
      <c r="L137" s="5">
        <v>0.52</v>
      </c>
      <c r="M137">
        <v>1</v>
      </c>
      <c r="O137" t="s">
        <v>534</v>
      </c>
      <c r="P137">
        <v>5</v>
      </c>
      <c r="T137">
        <v>1</v>
      </c>
      <c r="V137">
        <v>0</v>
      </c>
      <c r="W137">
        <v>1</v>
      </c>
      <c r="AA137">
        <v>1</v>
      </c>
    </row>
    <row r="138" spans="1:27" ht="15">
      <c r="A138" s="8" t="s">
        <v>114</v>
      </c>
      <c r="B138" s="8" t="s">
        <v>115</v>
      </c>
      <c r="C138" s="8" t="s">
        <v>116</v>
      </c>
      <c r="D138" s="4">
        <v>2020</v>
      </c>
      <c r="E138" s="5" t="s">
        <v>26</v>
      </c>
      <c r="H138">
        <v>1</v>
      </c>
      <c r="I138">
        <v>1</v>
      </c>
      <c r="J138" s="5">
        <v>806</v>
      </c>
      <c r="K138" s="5" t="s">
        <v>569</v>
      </c>
      <c r="L138" s="5">
        <v>6.2220000000000004</v>
      </c>
      <c r="M138">
        <v>1</v>
      </c>
      <c r="O138" t="s">
        <v>536</v>
      </c>
      <c r="P138">
        <v>5</v>
      </c>
      <c r="V138">
        <v>2</v>
      </c>
      <c r="W138">
        <v>1</v>
      </c>
    </row>
    <row r="139" spans="1:27" ht="15">
      <c r="A139" s="8" t="s">
        <v>67</v>
      </c>
      <c r="B139" s="8" t="s">
        <v>68</v>
      </c>
      <c r="C139" s="8" t="s">
        <v>69</v>
      </c>
      <c r="D139" s="4">
        <v>2020</v>
      </c>
      <c r="E139" s="5" t="s">
        <v>26</v>
      </c>
      <c r="H139">
        <v>1</v>
      </c>
      <c r="I139" t="s">
        <v>536</v>
      </c>
      <c r="J139" s="5">
        <v>0</v>
      </c>
      <c r="K139" s="5" t="s">
        <v>566</v>
      </c>
      <c r="M139">
        <v>1</v>
      </c>
      <c r="N139">
        <v>1</v>
      </c>
      <c r="O139">
        <v>0</v>
      </c>
      <c r="P139">
        <v>0</v>
      </c>
      <c r="S139">
        <v>1</v>
      </c>
      <c r="W139">
        <v>4</v>
      </c>
    </row>
    <row r="140" spans="1:27" ht="15">
      <c r="A140" s="8" t="s">
        <v>133</v>
      </c>
      <c r="B140" s="8" t="s">
        <v>134</v>
      </c>
      <c r="C140" s="8" t="s">
        <v>135</v>
      </c>
      <c r="D140" s="4">
        <v>2020</v>
      </c>
      <c r="E140" s="5" t="s">
        <v>26</v>
      </c>
      <c r="F140">
        <v>1</v>
      </c>
      <c r="H140">
        <v>1</v>
      </c>
      <c r="I140" t="s">
        <v>536</v>
      </c>
      <c r="J140" s="5">
        <v>1506</v>
      </c>
      <c r="K140" s="5" t="s">
        <v>565</v>
      </c>
      <c r="L140" s="5">
        <v>4.4379999999999997</v>
      </c>
      <c r="M140">
        <v>1</v>
      </c>
      <c r="O140">
        <v>0</v>
      </c>
      <c r="P140">
        <v>0</v>
      </c>
      <c r="R140">
        <v>1</v>
      </c>
      <c r="W140">
        <v>1</v>
      </c>
    </row>
    <row r="141" spans="1:27" ht="15">
      <c r="A141" s="8" t="s">
        <v>84</v>
      </c>
      <c r="B141" s="8" t="s">
        <v>85</v>
      </c>
      <c r="C141" s="8" t="s">
        <v>86</v>
      </c>
      <c r="D141" s="4">
        <v>2020</v>
      </c>
      <c r="E141" s="5" t="s">
        <v>26</v>
      </c>
      <c r="H141">
        <v>1</v>
      </c>
      <c r="I141">
        <v>4</v>
      </c>
      <c r="J141" s="5">
        <v>1503</v>
      </c>
      <c r="K141" s="5" t="s">
        <v>569</v>
      </c>
      <c r="L141" s="5">
        <v>2.3610000000000002</v>
      </c>
      <c r="M141">
        <v>1</v>
      </c>
      <c r="O141">
        <v>1</v>
      </c>
      <c r="P141">
        <v>5</v>
      </c>
      <c r="R141">
        <v>1</v>
      </c>
      <c r="V141">
        <v>0</v>
      </c>
      <c r="W141">
        <v>1</v>
      </c>
    </row>
    <row r="142" spans="1:27" ht="15">
      <c r="A142" s="8" t="s">
        <v>111</v>
      </c>
      <c r="B142" s="8" t="s">
        <v>112</v>
      </c>
      <c r="C142" s="8" t="s">
        <v>113</v>
      </c>
      <c r="D142" s="4">
        <v>2020</v>
      </c>
      <c r="E142" s="5" t="s">
        <v>26</v>
      </c>
      <c r="H142">
        <v>1</v>
      </c>
      <c r="I142" t="s">
        <v>536</v>
      </c>
      <c r="J142" s="5">
        <v>1506</v>
      </c>
      <c r="K142" s="5" t="s">
        <v>565</v>
      </c>
      <c r="L142" s="5">
        <v>3.677</v>
      </c>
      <c r="M142">
        <v>1</v>
      </c>
      <c r="O142" t="s">
        <v>534</v>
      </c>
      <c r="P142">
        <v>5</v>
      </c>
      <c r="T142">
        <v>1</v>
      </c>
      <c r="V142">
        <v>0</v>
      </c>
      <c r="W142">
        <v>1</v>
      </c>
    </row>
    <row r="143" spans="1:27" ht="15">
      <c r="A143" s="8"/>
      <c r="B143" s="8"/>
      <c r="C143" s="8"/>
      <c r="D143" s="4"/>
      <c r="E143" s="5"/>
      <c r="J143" s="5"/>
      <c r="K143" s="5"/>
      <c r="L143" s="5"/>
      <c r="S143" s="20">
        <f>SUM(S125:S142)</f>
        <v>4</v>
      </c>
      <c r="T143" s="20">
        <f>SUM(T125:T142)</f>
        <v>8</v>
      </c>
    </row>
    <row r="144" spans="1:27" ht="15">
      <c r="A144" s="8"/>
      <c r="B144" s="8"/>
      <c r="C144" s="8"/>
      <c r="D144" s="4"/>
      <c r="E144" s="5"/>
      <c r="J144" s="5"/>
      <c r="K144" s="5"/>
      <c r="L144" s="5"/>
    </row>
    <row r="145" spans="1:26" ht="15">
      <c r="A145" s="8" t="s">
        <v>35</v>
      </c>
      <c r="B145" s="8" t="s">
        <v>36</v>
      </c>
      <c r="C145" s="8" t="s">
        <v>37</v>
      </c>
      <c r="D145" s="4">
        <v>2021</v>
      </c>
      <c r="E145" s="6" t="s">
        <v>26</v>
      </c>
      <c r="F145">
        <v>1</v>
      </c>
      <c r="H145">
        <v>1</v>
      </c>
      <c r="I145">
        <v>4</v>
      </c>
      <c r="J145" s="5">
        <v>1505</v>
      </c>
      <c r="K145" s="5" t="s">
        <v>565</v>
      </c>
      <c r="L145" s="5">
        <v>7.0220000000000002</v>
      </c>
      <c r="M145">
        <v>1</v>
      </c>
      <c r="O145">
        <v>1</v>
      </c>
      <c r="P145">
        <v>1</v>
      </c>
      <c r="U145">
        <v>1</v>
      </c>
      <c r="V145">
        <v>0</v>
      </c>
      <c r="W145">
        <v>1</v>
      </c>
      <c r="Z145">
        <v>1</v>
      </c>
    </row>
    <row r="146" spans="1:26" ht="15">
      <c r="A146" s="8" t="s">
        <v>23</v>
      </c>
      <c r="B146" s="8" t="s">
        <v>24</v>
      </c>
      <c r="C146" s="8" t="s">
        <v>25</v>
      </c>
      <c r="D146" s="4">
        <v>2021</v>
      </c>
      <c r="E146" s="5" t="s">
        <v>26</v>
      </c>
      <c r="H146">
        <v>1</v>
      </c>
      <c r="I146">
        <v>4</v>
      </c>
      <c r="J146" s="5">
        <v>1501</v>
      </c>
      <c r="K146" s="5" t="s">
        <v>565</v>
      </c>
      <c r="L146" s="5">
        <v>0.86</v>
      </c>
      <c r="M146">
        <v>1</v>
      </c>
      <c r="O146">
        <v>6</v>
      </c>
      <c r="P146">
        <v>5</v>
      </c>
      <c r="R146">
        <v>1</v>
      </c>
      <c r="V146">
        <v>0</v>
      </c>
      <c r="W146">
        <v>1</v>
      </c>
    </row>
    <row r="147" spans="1:26" ht="15">
      <c r="A147" s="8"/>
      <c r="B147" s="8"/>
      <c r="C147" s="8"/>
      <c r="D147" s="4"/>
      <c r="E147" s="5"/>
      <c r="J147" s="5"/>
      <c r="K147" s="5"/>
      <c r="L147" s="5"/>
      <c r="S147" s="20">
        <v>0</v>
      </c>
      <c r="T147" s="20">
        <v>0</v>
      </c>
    </row>
    <row r="148" spans="1:26" ht="15">
      <c r="A148" s="8"/>
      <c r="B148" s="8"/>
      <c r="C148" s="8"/>
      <c r="D148" s="4"/>
      <c r="E148" s="5"/>
      <c r="J148" s="5"/>
      <c r="K148" s="5"/>
      <c r="L148" s="5"/>
    </row>
    <row r="149" spans="1:26" ht="15">
      <c r="A149" s="8"/>
      <c r="B149" s="8"/>
      <c r="C149" s="8"/>
      <c r="D149" s="4"/>
      <c r="E149" s="5"/>
      <c r="J149" s="5"/>
      <c r="K149" s="5"/>
    </row>
    <row r="150" spans="1:26" ht="15">
      <c r="A150" s="8"/>
      <c r="B150" s="8"/>
      <c r="D150" s="4"/>
      <c r="E150" s="5"/>
      <c r="J150" s="5"/>
      <c r="K150" s="5"/>
    </row>
    <row r="151" spans="1:26" ht="15">
      <c r="A151" s="8"/>
      <c r="B151" s="8"/>
      <c r="D151" s="4"/>
      <c r="E151" s="5"/>
      <c r="J151" s="5"/>
      <c r="K151" s="5"/>
    </row>
    <row r="152" spans="1:26" ht="15">
      <c r="A152" s="8"/>
      <c r="B152" s="8"/>
      <c r="C152" s="8"/>
      <c r="D152" s="4"/>
      <c r="E152" s="5"/>
      <c r="J152" s="5"/>
      <c r="K152" s="5"/>
      <c r="Q152" s="7"/>
    </row>
    <row r="153" spans="1:26" ht="15">
      <c r="A153" s="8"/>
      <c r="B153" s="8"/>
      <c r="C153" s="8"/>
      <c r="D153" s="4"/>
      <c r="E153" s="5"/>
      <c r="J153" s="5"/>
      <c r="K153" s="5"/>
    </row>
    <row r="154" spans="1:26" ht="15">
      <c r="A154" s="8"/>
      <c r="B154" s="8"/>
      <c r="C154" s="8"/>
      <c r="D154" s="4"/>
      <c r="E154" s="5"/>
      <c r="J154" s="5"/>
      <c r="K154" s="5"/>
      <c r="L154" s="5"/>
    </row>
    <row r="155" spans="1:26" ht="15">
      <c r="A155" s="8"/>
      <c r="B155" s="8"/>
      <c r="C155" s="8"/>
      <c r="D155" s="4"/>
      <c r="E155" s="5"/>
      <c r="J155" s="5"/>
      <c r="K155" s="5"/>
      <c r="L155" s="5"/>
    </row>
    <row r="156" spans="1:26" ht="15">
      <c r="A156" s="8"/>
      <c r="B156" s="8"/>
      <c r="C156" s="8"/>
      <c r="D156" s="4"/>
      <c r="E156" s="5"/>
      <c r="J156" s="5"/>
      <c r="K156" s="5"/>
    </row>
    <row r="157" spans="1:26" ht="15">
      <c r="A157" s="8"/>
      <c r="B157" s="8"/>
      <c r="C157" s="8"/>
      <c r="D157" s="4"/>
      <c r="E157" s="5"/>
      <c r="J157" s="5"/>
      <c r="K157" s="5"/>
      <c r="L157" s="5"/>
    </row>
    <row r="158" spans="1:26" ht="15">
      <c r="A158" s="8"/>
      <c r="B158" s="8"/>
      <c r="D158" s="4"/>
      <c r="E158" s="5"/>
      <c r="J158" s="5"/>
      <c r="K158" s="5"/>
    </row>
    <row r="159" spans="1:26" ht="15">
      <c r="A159" s="8"/>
      <c r="B159" s="8"/>
      <c r="C159" s="8"/>
      <c r="D159" s="4"/>
      <c r="E159" s="5"/>
      <c r="J159" s="5"/>
      <c r="K159" s="5"/>
      <c r="L159" s="5"/>
    </row>
    <row r="160" spans="1:26">
      <c r="A160" s="5"/>
      <c r="B160" s="5"/>
      <c r="C160" s="5"/>
      <c r="D160" s="5"/>
      <c r="E160" s="5"/>
      <c r="J160" s="5"/>
      <c r="K160" s="5"/>
      <c r="L160" s="5"/>
    </row>
    <row r="161" spans="1:26" ht="15">
      <c r="A161" s="8"/>
      <c r="B161" s="8"/>
      <c r="D161" s="4"/>
      <c r="E161" s="5"/>
      <c r="J161" s="5"/>
      <c r="K161" s="5"/>
    </row>
    <row r="162" spans="1:26" ht="15">
      <c r="A162" s="8"/>
      <c r="B162" s="8"/>
      <c r="D162" s="4"/>
      <c r="E162" s="5"/>
      <c r="J162" s="5"/>
      <c r="K162" s="5"/>
    </row>
    <row r="163" spans="1:26" ht="15">
      <c r="A163" s="8"/>
      <c r="B163" s="8"/>
      <c r="D163" s="4"/>
      <c r="E163" s="5"/>
      <c r="J163" s="5"/>
      <c r="K163" s="5"/>
      <c r="S163" s="20">
        <f>SUM(S149:S162)</f>
        <v>0</v>
      </c>
      <c r="T163" s="20">
        <f>SUM(T149:T162)</f>
        <v>0</v>
      </c>
    </row>
    <row r="164" spans="1:26" ht="15">
      <c r="A164" s="8"/>
      <c r="B164" s="8"/>
      <c r="D164" s="4"/>
      <c r="E164" s="5"/>
      <c r="J164" s="5"/>
      <c r="K164" s="5"/>
      <c r="V164" s="12" t="s">
        <v>616</v>
      </c>
    </row>
    <row r="165" spans="1:26" ht="15">
      <c r="A165" s="8"/>
      <c r="B165" s="8"/>
      <c r="D165" s="4"/>
      <c r="E165" s="5"/>
      <c r="J165" s="5"/>
      <c r="K165" s="5"/>
    </row>
    <row r="166" spans="1:26" ht="15">
      <c r="A166" s="8"/>
      <c r="B166" s="8"/>
      <c r="D166" s="4"/>
      <c r="E166" s="5"/>
      <c r="J166" s="5"/>
      <c r="K166" s="5"/>
    </row>
    <row r="167" spans="1:26" ht="15">
      <c r="A167" s="8"/>
      <c r="B167" s="8"/>
      <c r="D167" s="4"/>
      <c r="E167" s="5"/>
      <c r="J167" s="5"/>
      <c r="K167" s="5"/>
    </row>
    <row r="168" spans="1:26" ht="15">
      <c r="A168" s="8"/>
      <c r="B168" s="8"/>
      <c r="D168" s="4"/>
      <c r="E168" s="5"/>
      <c r="J168" s="5"/>
      <c r="K168" s="5"/>
    </row>
    <row r="169" spans="1:26" ht="15">
      <c r="A169" s="8"/>
      <c r="B169" s="8"/>
      <c r="C169" s="8"/>
      <c r="D169" s="4"/>
      <c r="E169" s="5"/>
      <c r="J169" s="5"/>
      <c r="K169" s="5"/>
      <c r="L169" s="5"/>
    </row>
    <row r="170" spans="1:26" ht="15">
      <c r="A170" s="8"/>
      <c r="B170" s="8"/>
      <c r="C170" s="8"/>
      <c r="D170" s="4"/>
      <c r="E170" s="5"/>
      <c r="J170" s="5"/>
      <c r="K170" s="5"/>
      <c r="L170" s="5"/>
    </row>
    <row r="171" spans="1:26" ht="15.75" thickBot="1">
      <c r="A171" s="8"/>
      <c r="B171" s="8"/>
      <c r="D171" s="4"/>
      <c r="E171" s="5"/>
      <c r="J171" s="5"/>
      <c r="K171" s="5"/>
    </row>
    <row r="172" spans="1:26" ht="15.75" customHeight="1" thickBot="1">
      <c r="A172" s="15"/>
      <c r="B172" s="15"/>
      <c r="D172" s="16"/>
      <c r="E172" s="5"/>
      <c r="I172" s="17"/>
      <c r="J172" s="18"/>
      <c r="K172" s="18"/>
      <c r="L172" s="17"/>
      <c r="M172" s="17"/>
      <c r="N172" s="17"/>
      <c r="O172" s="17"/>
      <c r="P172" s="17"/>
      <c r="Q172" s="17"/>
      <c r="R172" s="17"/>
      <c r="S172" s="17"/>
      <c r="T172" s="17"/>
      <c r="U172" s="17"/>
      <c r="V172" s="17"/>
      <c r="W172" s="17"/>
      <c r="X172" s="17"/>
      <c r="Y172" s="17"/>
      <c r="Z172" s="17"/>
    </row>
    <row r="173" spans="1:26" ht="15.75" customHeight="1" thickBot="1">
      <c r="A173" s="15"/>
      <c r="B173" s="15"/>
      <c r="C173" s="8"/>
      <c r="D173" s="16"/>
      <c r="E173" s="5"/>
      <c r="I173" s="17"/>
      <c r="J173" s="18"/>
      <c r="K173" s="18"/>
      <c r="L173" s="18"/>
      <c r="M173" s="17"/>
      <c r="N173" s="17"/>
      <c r="O173" s="17"/>
      <c r="P173" s="17"/>
      <c r="Q173" s="17"/>
      <c r="R173" s="17"/>
      <c r="S173" s="17"/>
      <c r="T173" s="17"/>
      <c r="U173" s="17"/>
      <c r="V173" s="17"/>
      <c r="W173" s="17"/>
      <c r="X173" s="17"/>
      <c r="Y173" s="17"/>
      <c r="Z173" s="17"/>
    </row>
    <row r="174" spans="1:26" ht="15.75" customHeight="1" thickBot="1">
      <c r="A174" s="15"/>
      <c r="B174" s="15"/>
      <c r="C174" s="8"/>
      <c r="D174" s="16"/>
      <c r="E174" s="5"/>
      <c r="I174" s="17"/>
      <c r="J174" s="18"/>
      <c r="K174" s="18"/>
      <c r="L174" s="18"/>
      <c r="M174" s="17"/>
      <c r="N174" s="17"/>
      <c r="O174" s="17"/>
      <c r="P174" s="17"/>
      <c r="Q174" s="17"/>
      <c r="R174" s="17"/>
      <c r="S174" s="17"/>
      <c r="T174" s="17"/>
      <c r="U174" s="17"/>
      <c r="V174" s="17"/>
      <c r="W174" s="17"/>
      <c r="X174" s="17"/>
      <c r="Y174" s="17"/>
      <c r="Z174" s="17"/>
    </row>
    <row r="175" spans="1:26" ht="15.75" customHeight="1" thickBot="1">
      <c r="A175" s="15"/>
      <c r="B175" s="15"/>
      <c r="C175" s="8"/>
      <c r="D175" s="16"/>
      <c r="E175" s="5"/>
      <c r="I175" s="17"/>
      <c r="J175" s="18"/>
      <c r="K175" s="18"/>
      <c r="L175" s="17"/>
      <c r="M175" s="17"/>
      <c r="N175" s="17"/>
      <c r="O175" s="17"/>
      <c r="P175" s="17"/>
      <c r="Q175" s="17"/>
      <c r="R175" s="17"/>
      <c r="S175" s="17"/>
      <c r="T175" s="17"/>
      <c r="U175" s="17"/>
      <c r="V175" s="17"/>
      <c r="W175" s="17"/>
      <c r="X175" s="17"/>
      <c r="Y175" s="17"/>
      <c r="Z175" s="17"/>
    </row>
    <row r="176" spans="1:26" ht="15.75" customHeight="1" thickBot="1">
      <c r="A176" s="15"/>
      <c r="B176" s="15"/>
      <c r="C176" s="8"/>
      <c r="D176" s="16"/>
      <c r="E176" s="5"/>
      <c r="I176" s="17"/>
      <c r="J176" s="18"/>
      <c r="K176" s="18"/>
      <c r="L176" s="17"/>
      <c r="M176" s="17"/>
      <c r="N176" s="17"/>
      <c r="O176" s="17"/>
      <c r="P176" s="17"/>
      <c r="Q176" s="17"/>
      <c r="R176" s="17"/>
      <c r="S176" s="17"/>
      <c r="T176" s="17"/>
      <c r="U176" s="17"/>
      <c r="V176" s="17"/>
      <c r="W176" s="17"/>
      <c r="X176" s="17"/>
      <c r="Y176" s="17"/>
      <c r="Z176" s="17"/>
    </row>
    <row r="177" spans="1:16" ht="15.75" customHeight="1" thickBot="1">
      <c r="A177" s="14"/>
      <c r="M177" s="19">
        <v>0</v>
      </c>
      <c r="N177" s="20">
        <v>1</v>
      </c>
    </row>
    <row r="178" spans="1:16" ht="15.75" customHeight="1">
      <c r="D178">
        <v>2013</v>
      </c>
      <c r="L178" s="5"/>
      <c r="M178">
        <f>COUNTIF('Incorrect Cite'!M2:M23,0)</f>
        <v>12</v>
      </c>
      <c r="N178">
        <f>COUNTIF('Incorrect Cite'!M2:M23,1)</f>
        <v>0</v>
      </c>
    </row>
    <row r="179" spans="1:16" ht="15.75" customHeight="1">
      <c r="D179">
        <v>2014</v>
      </c>
      <c r="M179">
        <f>COUNTIF('Incorrect Cite'!M24:M40,0)</f>
        <v>14</v>
      </c>
      <c r="N179">
        <f>COUNTIF('Incorrect Cite'!M24:M40,1)</f>
        <v>0</v>
      </c>
    </row>
    <row r="180" spans="1:16" ht="15.75" customHeight="1">
      <c r="D180">
        <v>2015</v>
      </c>
      <c r="M180">
        <f>COUNTIF('Incorrect Cite'!M41:M68,0)</f>
        <v>26</v>
      </c>
      <c r="N180">
        <f>COUNTIF('Incorrect Cite'!M41:M68,1)</f>
        <v>0</v>
      </c>
    </row>
    <row r="181" spans="1:16" ht="15.75" customHeight="1">
      <c r="D181">
        <v>2016</v>
      </c>
      <c r="M181">
        <f>COUNTIF('Incorrect Cite'!M71:M93,0)</f>
        <v>21</v>
      </c>
      <c r="N181">
        <f>COUNTIF('Incorrect Cite'!M71:M93,1)</f>
        <v>0</v>
      </c>
    </row>
    <row r="182" spans="1:16" ht="15.75" customHeight="1">
      <c r="D182">
        <v>2017</v>
      </c>
      <c r="M182">
        <f>COUNTIF(M2:M37,0)</f>
        <v>0</v>
      </c>
      <c r="N182">
        <f>COUNTIF(M2:M37,1)</f>
        <v>32</v>
      </c>
    </row>
    <row r="183" spans="1:16" ht="15.75" customHeight="1">
      <c r="D183">
        <v>2018</v>
      </c>
      <c r="M183">
        <f>COUNTIF(M38:M74,0)</f>
        <v>0</v>
      </c>
      <c r="N183">
        <f>COUNTIF(M38:M74,1)</f>
        <v>33</v>
      </c>
    </row>
    <row r="184" spans="1:16" ht="15.75" customHeight="1" thickBot="1">
      <c r="D184">
        <v>2019</v>
      </c>
      <c r="M184">
        <f>COUNTIF(M75:M120,0)</f>
        <v>0</v>
      </c>
      <c r="N184">
        <f>COUNTIF(M75:M120,1)</f>
        <v>42</v>
      </c>
      <c r="P184" t="s">
        <v>616</v>
      </c>
    </row>
    <row r="185" spans="1:16" ht="15.75" customHeight="1" thickBot="1">
      <c r="D185">
        <v>2020</v>
      </c>
      <c r="M185">
        <f>COUNTIF(M121:M163,0)</f>
        <v>0</v>
      </c>
      <c r="N185">
        <f>COUNTIF(M121:M163,1)</f>
        <v>22</v>
      </c>
      <c r="P185" s="21">
        <v>12</v>
      </c>
    </row>
    <row r="186" spans="1:16" ht="15.75" customHeight="1" thickBot="1">
      <c r="D186">
        <v>2021</v>
      </c>
      <c r="M186">
        <f>COUNTIF(M164:M176,0)</f>
        <v>0</v>
      </c>
      <c r="N186">
        <f>COUNTIF(M164:M176,1)</f>
        <v>0</v>
      </c>
      <c r="P186" s="22">
        <v>14</v>
      </c>
    </row>
    <row r="187" spans="1:16" ht="15.75" customHeight="1" thickBot="1">
      <c r="N187">
        <f>SUM(N178:N186)</f>
        <v>129</v>
      </c>
      <c r="P187" s="22">
        <v>26</v>
      </c>
    </row>
    <row r="188" spans="1:16" ht="15.75" customHeight="1" thickBot="1">
      <c r="P188" s="22">
        <v>21</v>
      </c>
    </row>
    <row r="189" spans="1:16" ht="15.75" customHeight="1" thickBot="1">
      <c r="P189" s="22">
        <v>34</v>
      </c>
    </row>
    <row r="190" spans="1:16" ht="15.75" customHeight="1" thickBot="1">
      <c r="P190" s="22">
        <v>31</v>
      </c>
    </row>
    <row r="191" spans="1:16" ht="15.75" customHeight="1" thickBot="1">
      <c r="P191" s="22">
        <v>38</v>
      </c>
    </row>
    <row r="192" spans="1:16" ht="15.75" customHeight="1" thickBot="1">
      <c r="P192" s="22">
        <v>35</v>
      </c>
    </row>
    <row r="193" spans="15:16" ht="15.75" customHeight="1" thickBot="1">
      <c r="O193" s="12" t="s">
        <v>616</v>
      </c>
      <c r="P193" s="22">
        <v>13</v>
      </c>
    </row>
    <row r="194" spans="15:16" ht="15.75" customHeight="1">
      <c r="P194">
        <f>SUM(P185:P193)</f>
        <v>224</v>
      </c>
    </row>
  </sheetData>
  <sortState ref="A2:AB158">
    <sortCondition ref="M2:M158"/>
    <sortCondition ref="D2:D15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5"/>
  <sheetViews>
    <sheetView topLeftCell="J1" workbookViewId="0">
      <selection activeCell="U11" sqref="U11"/>
    </sheetView>
  </sheetViews>
  <sheetFormatPr defaultRowHeight="12.75"/>
  <cols>
    <col min="5" max="5" width="37" customWidth="1"/>
    <col min="6" max="6" width="42.28515625" customWidth="1"/>
    <col min="7" max="7" width="55" customWidth="1"/>
    <col min="8" max="8" width="47.140625" customWidth="1"/>
  </cols>
  <sheetData>
    <row r="1" spans="1:27">
      <c r="A1" t="s">
        <v>630</v>
      </c>
      <c r="E1" s="12" t="s">
        <v>683</v>
      </c>
    </row>
    <row r="2" spans="1:27">
      <c r="A2" t="s">
        <v>628</v>
      </c>
      <c r="B2" t="s">
        <v>629</v>
      </c>
      <c r="E2" s="12" t="s">
        <v>628</v>
      </c>
      <c r="G2" s="12" t="s">
        <v>629</v>
      </c>
      <c r="L2" s="5" t="s">
        <v>589</v>
      </c>
      <c r="M2" s="5" t="s">
        <v>588</v>
      </c>
      <c r="N2" s="5" t="s">
        <v>581</v>
      </c>
      <c r="O2" s="5">
        <v>2018</v>
      </c>
      <c r="P2" s="5" t="s">
        <v>601</v>
      </c>
      <c r="S2" s="5">
        <v>1</v>
      </c>
      <c r="T2" s="5" t="s">
        <v>535</v>
      </c>
      <c r="U2" s="12" t="s">
        <v>671</v>
      </c>
      <c r="V2" t="s">
        <v>639</v>
      </c>
      <c r="W2" s="5">
        <v>1505</v>
      </c>
      <c r="X2" s="5" t="s">
        <v>565</v>
      </c>
      <c r="Y2" s="5">
        <v>4.0279999999999996</v>
      </c>
      <c r="Z2" s="5">
        <v>0</v>
      </c>
      <c r="AA2" s="5" t="s">
        <v>689</v>
      </c>
    </row>
    <row r="3" spans="1:27" ht="13.5" customHeight="1">
      <c r="A3" s="3" t="s">
        <v>8</v>
      </c>
      <c r="B3" s="3" t="s">
        <v>8</v>
      </c>
      <c r="E3" s="12" t="s">
        <v>684</v>
      </c>
      <c r="F3" s="12" t="s">
        <v>685</v>
      </c>
      <c r="G3" s="12" t="s">
        <v>684</v>
      </c>
      <c r="H3" s="12" t="s">
        <v>686</v>
      </c>
      <c r="L3" s="8" t="s">
        <v>299</v>
      </c>
      <c r="M3" s="8" t="s">
        <v>300</v>
      </c>
      <c r="N3" t="s">
        <v>553</v>
      </c>
      <c r="O3" s="4">
        <v>2017</v>
      </c>
      <c r="P3" s="5" t="s">
        <v>26</v>
      </c>
      <c r="S3">
        <v>1</v>
      </c>
      <c r="T3" t="s">
        <v>540</v>
      </c>
      <c r="W3" s="5">
        <v>0</v>
      </c>
      <c r="X3" s="5" t="s">
        <v>566</v>
      </c>
      <c r="Z3">
        <v>0</v>
      </c>
      <c r="AA3" s="12" t="s">
        <v>689</v>
      </c>
    </row>
    <row r="4" spans="1:27" ht="15">
      <c r="A4" s="5">
        <v>0</v>
      </c>
      <c r="B4" s="5">
        <v>0</v>
      </c>
      <c r="E4" t="s">
        <v>668</v>
      </c>
      <c r="F4" t="s">
        <v>669</v>
      </c>
      <c r="G4" t="s">
        <v>645</v>
      </c>
      <c r="L4" s="8" t="s">
        <v>33</v>
      </c>
      <c r="M4" s="8" t="s">
        <v>34</v>
      </c>
      <c r="O4" s="4">
        <v>2021</v>
      </c>
      <c r="P4" s="5" t="s">
        <v>26</v>
      </c>
      <c r="R4">
        <v>1</v>
      </c>
      <c r="S4">
        <v>1</v>
      </c>
      <c r="T4" t="s">
        <v>536</v>
      </c>
      <c r="W4" s="5">
        <v>0</v>
      </c>
      <c r="X4" s="5" t="s">
        <v>566</v>
      </c>
      <c r="Z4">
        <v>0</v>
      </c>
      <c r="AA4" s="12" t="s">
        <v>689</v>
      </c>
    </row>
    <row r="5" spans="1:27" ht="15">
      <c r="A5" s="5">
        <v>0</v>
      </c>
      <c r="B5" s="5">
        <v>0</v>
      </c>
      <c r="E5" t="s">
        <v>645</v>
      </c>
      <c r="G5" t="s">
        <v>645</v>
      </c>
      <c r="L5" s="8" t="s">
        <v>432</v>
      </c>
      <c r="M5" s="8" t="s">
        <v>433</v>
      </c>
      <c r="N5" s="8" t="s">
        <v>434</v>
      </c>
      <c r="O5" s="4">
        <v>2015</v>
      </c>
      <c r="P5" s="5" t="s">
        <v>26</v>
      </c>
      <c r="S5">
        <v>1</v>
      </c>
      <c r="T5" t="s">
        <v>540</v>
      </c>
      <c r="U5" t="s">
        <v>639</v>
      </c>
      <c r="W5" s="5">
        <v>1503</v>
      </c>
      <c r="X5" s="5" t="s">
        <v>568</v>
      </c>
      <c r="Z5">
        <v>0</v>
      </c>
      <c r="AA5" s="12" t="s">
        <v>689</v>
      </c>
    </row>
    <row r="6" spans="1:27" ht="15">
      <c r="A6" s="5">
        <v>0</v>
      </c>
      <c r="B6" s="5">
        <v>0</v>
      </c>
      <c r="E6" t="s">
        <v>645</v>
      </c>
      <c r="G6" t="s">
        <v>641</v>
      </c>
      <c r="H6" t="s">
        <v>642</v>
      </c>
      <c r="L6" s="8" t="s">
        <v>314</v>
      </c>
      <c r="M6" s="8" t="s">
        <v>317</v>
      </c>
      <c r="N6" s="8" t="s">
        <v>318</v>
      </c>
      <c r="O6" s="4">
        <v>2017</v>
      </c>
      <c r="P6" s="6" t="s">
        <v>26</v>
      </c>
      <c r="S6">
        <v>1</v>
      </c>
      <c r="T6">
        <v>4</v>
      </c>
      <c r="U6" s="12" t="s">
        <v>645</v>
      </c>
      <c r="W6" s="5">
        <v>0</v>
      </c>
      <c r="X6" s="5" t="s">
        <v>566</v>
      </c>
      <c r="Z6">
        <v>0</v>
      </c>
      <c r="AA6" s="12" t="s">
        <v>689</v>
      </c>
    </row>
    <row r="7" spans="1:27" ht="15">
      <c r="A7" s="5">
        <v>0</v>
      </c>
      <c r="B7" s="5">
        <v>0</v>
      </c>
      <c r="E7" t="s">
        <v>645</v>
      </c>
      <c r="F7" t="s">
        <v>647</v>
      </c>
      <c r="G7" t="s">
        <v>641</v>
      </c>
      <c r="H7" t="s">
        <v>649</v>
      </c>
      <c r="L7" s="8" t="s">
        <v>343</v>
      </c>
      <c r="M7" s="8" t="s">
        <v>344</v>
      </c>
      <c r="N7" s="8" t="s">
        <v>345</v>
      </c>
      <c r="O7" s="4">
        <v>2017</v>
      </c>
      <c r="P7" s="5" t="s">
        <v>26</v>
      </c>
      <c r="S7">
        <v>1</v>
      </c>
      <c r="T7">
        <v>4</v>
      </c>
      <c r="U7" s="12" t="s">
        <v>646</v>
      </c>
      <c r="W7" s="5">
        <v>1505</v>
      </c>
      <c r="X7" s="5" t="s">
        <v>565</v>
      </c>
      <c r="Y7" s="5">
        <v>2.7570000000000001</v>
      </c>
      <c r="Z7">
        <v>0</v>
      </c>
      <c r="AA7" s="12" t="s">
        <v>534</v>
      </c>
    </row>
    <row r="8" spans="1:27" ht="15">
      <c r="A8" s="5">
        <v>0</v>
      </c>
      <c r="B8" s="5">
        <v>0</v>
      </c>
      <c r="E8" t="s">
        <v>641</v>
      </c>
      <c r="G8" t="s">
        <v>657</v>
      </c>
      <c r="L8" s="8" t="s">
        <v>314</v>
      </c>
      <c r="M8" s="8" t="s">
        <v>405</v>
      </c>
      <c r="N8" s="8" t="s">
        <v>43</v>
      </c>
      <c r="O8" s="4">
        <v>2016</v>
      </c>
      <c r="P8" s="5" t="s">
        <v>26</v>
      </c>
      <c r="S8">
        <v>1</v>
      </c>
      <c r="T8" t="s">
        <v>536</v>
      </c>
      <c r="U8" t="s">
        <v>646</v>
      </c>
      <c r="W8" s="5">
        <v>1505</v>
      </c>
      <c r="X8" s="5" t="s">
        <v>565</v>
      </c>
      <c r="Z8">
        <v>0</v>
      </c>
      <c r="AA8" s="12" t="s">
        <v>534</v>
      </c>
    </row>
    <row r="9" spans="1:27" ht="15">
      <c r="A9" s="5">
        <v>0</v>
      </c>
      <c r="B9" s="5">
        <v>0</v>
      </c>
      <c r="E9" t="s">
        <v>641</v>
      </c>
      <c r="F9" t="s">
        <v>639</v>
      </c>
      <c r="G9" t="s">
        <v>657</v>
      </c>
      <c r="L9" s="8" t="s">
        <v>109</v>
      </c>
      <c r="M9" s="8" t="s">
        <v>110</v>
      </c>
      <c r="N9" s="8" t="s">
        <v>43</v>
      </c>
      <c r="O9" s="4">
        <v>2020</v>
      </c>
      <c r="P9" s="5" t="s">
        <v>26</v>
      </c>
      <c r="S9">
        <v>1</v>
      </c>
      <c r="T9">
        <v>1</v>
      </c>
      <c r="U9" t="s">
        <v>646</v>
      </c>
      <c r="W9" s="5">
        <v>1505</v>
      </c>
      <c r="X9" s="5" t="s">
        <v>565</v>
      </c>
      <c r="Y9" s="5">
        <v>7.1349999999999998</v>
      </c>
      <c r="Z9">
        <v>0</v>
      </c>
      <c r="AA9" s="5" t="s">
        <v>534</v>
      </c>
    </row>
    <row r="10" spans="1:27" ht="15">
      <c r="A10" s="5">
        <v>0</v>
      </c>
      <c r="B10" s="5">
        <v>0</v>
      </c>
      <c r="E10" s="12" t="s">
        <v>657</v>
      </c>
      <c r="G10" t="s">
        <v>657</v>
      </c>
      <c r="L10" s="8" t="s">
        <v>165</v>
      </c>
      <c r="M10" s="8" t="s">
        <v>166</v>
      </c>
      <c r="N10" s="8" t="s">
        <v>167</v>
      </c>
      <c r="O10" s="4">
        <v>2019</v>
      </c>
      <c r="P10" s="5" t="s">
        <v>26</v>
      </c>
      <c r="S10">
        <v>1</v>
      </c>
      <c r="T10" t="s">
        <v>540</v>
      </c>
      <c r="U10" t="s">
        <v>639</v>
      </c>
      <c r="W10" s="5">
        <v>1503</v>
      </c>
      <c r="X10" s="5" t="s">
        <v>568</v>
      </c>
      <c r="Y10" s="5">
        <v>0.31</v>
      </c>
      <c r="Z10">
        <v>0</v>
      </c>
      <c r="AA10" s="12" t="s">
        <v>534</v>
      </c>
    </row>
    <row r="11" spans="1:27" ht="15">
      <c r="A11" s="5">
        <v>0</v>
      </c>
      <c r="B11" s="5">
        <v>0</v>
      </c>
      <c r="E11" t="s">
        <v>657</v>
      </c>
      <c r="G11" t="s">
        <v>657</v>
      </c>
      <c r="H11" s="24"/>
      <c r="L11" s="8" t="s">
        <v>314</v>
      </c>
      <c r="M11" s="8" t="s">
        <v>315</v>
      </c>
      <c r="N11" s="8" t="s">
        <v>316</v>
      </c>
      <c r="O11" s="4">
        <v>2017</v>
      </c>
      <c r="P11" s="6" t="s">
        <v>26</v>
      </c>
      <c r="S11">
        <v>1</v>
      </c>
      <c r="T11">
        <v>4</v>
      </c>
      <c r="U11" t="s">
        <v>639</v>
      </c>
      <c r="W11" s="5">
        <v>0</v>
      </c>
      <c r="X11" s="5" t="s">
        <v>566</v>
      </c>
      <c r="Z11">
        <v>0</v>
      </c>
      <c r="AA11" s="12" t="s">
        <v>534</v>
      </c>
    </row>
    <row r="12" spans="1:27">
      <c r="A12" s="5">
        <v>0</v>
      </c>
      <c r="B12" s="5">
        <v>0</v>
      </c>
      <c r="E12" t="s">
        <v>657</v>
      </c>
      <c r="F12" t="s">
        <v>641</v>
      </c>
      <c r="G12" t="s">
        <v>657</v>
      </c>
    </row>
    <row r="13" spans="1:27">
      <c r="A13" s="5">
        <v>0</v>
      </c>
      <c r="B13" s="5">
        <v>0</v>
      </c>
      <c r="E13" t="s">
        <v>657</v>
      </c>
      <c r="F13" t="s">
        <v>652</v>
      </c>
      <c r="G13" t="s">
        <v>657</v>
      </c>
      <c r="H13" t="s">
        <v>652</v>
      </c>
    </row>
    <row r="14" spans="1:27">
      <c r="A14" s="5">
        <v>0</v>
      </c>
      <c r="B14" s="5">
        <v>0</v>
      </c>
      <c r="E14" t="s">
        <v>657</v>
      </c>
      <c r="F14" t="s">
        <v>652</v>
      </c>
      <c r="G14" t="s">
        <v>656</v>
      </c>
      <c r="H14" t="s">
        <v>652</v>
      </c>
    </row>
    <row r="15" spans="1:27">
      <c r="A15" s="5">
        <v>0</v>
      </c>
      <c r="B15" s="5">
        <v>0</v>
      </c>
      <c r="E15" t="s">
        <v>657</v>
      </c>
      <c r="F15" t="s">
        <v>682</v>
      </c>
      <c r="G15" t="s">
        <v>671</v>
      </c>
      <c r="H15" t="s">
        <v>639</v>
      </c>
    </row>
    <row r="16" spans="1:27">
      <c r="A16" s="5">
        <v>0</v>
      </c>
      <c r="B16" s="5">
        <v>0</v>
      </c>
      <c r="E16" t="s">
        <v>639</v>
      </c>
      <c r="F16" t="s">
        <v>640</v>
      </c>
      <c r="G16" t="s">
        <v>671</v>
      </c>
      <c r="H16" t="s">
        <v>639</v>
      </c>
    </row>
    <row r="17" spans="1:8">
      <c r="A17" s="5">
        <v>0</v>
      </c>
      <c r="B17" s="5">
        <v>0</v>
      </c>
      <c r="E17" t="s">
        <v>639</v>
      </c>
      <c r="F17" t="s">
        <v>652</v>
      </c>
      <c r="G17" t="s">
        <v>671</v>
      </c>
      <c r="H17" t="s">
        <v>639</v>
      </c>
    </row>
    <row r="18" spans="1:8">
      <c r="A18" s="5">
        <v>0</v>
      </c>
      <c r="B18" s="5">
        <v>0</v>
      </c>
      <c r="E18" t="s">
        <v>639</v>
      </c>
      <c r="F18" t="s">
        <v>652</v>
      </c>
      <c r="G18" t="s">
        <v>671</v>
      </c>
      <c r="H18" t="s">
        <v>639</v>
      </c>
    </row>
    <row r="19" spans="1:8">
      <c r="A19" s="5">
        <v>0</v>
      </c>
      <c r="B19" s="5">
        <v>0</v>
      </c>
      <c r="E19" t="s">
        <v>639</v>
      </c>
      <c r="F19" t="s">
        <v>652</v>
      </c>
      <c r="G19" t="s">
        <v>670</v>
      </c>
    </row>
    <row r="20" spans="1:8">
      <c r="A20" s="5">
        <v>0</v>
      </c>
      <c r="B20" s="5">
        <v>0</v>
      </c>
      <c r="E20" t="s">
        <v>639</v>
      </c>
      <c r="F20" t="s">
        <v>652</v>
      </c>
      <c r="G20" t="s">
        <v>639</v>
      </c>
    </row>
    <row r="21" spans="1:8">
      <c r="A21" s="5">
        <v>0</v>
      </c>
      <c r="B21" s="5">
        <v>0</v>
      </c>
      <c r="E21" t="s">
        <v>639</v>
      </c>
      <c r="F21" t="s">
        <v>652</v>
      </c>
      <c r="G21" t="s">
        <v>639</v>
      </c>
    </row>
    <row r="22" spans="1:8">
      <c r="A22" s="5">
        <v>0</v>
      </c>
      <c r="B22" s="5">
        <v>0</v>
      </c>
      <c r="E22" t="s">
        <v>639</v>
      </c>
      <c r="F22" t="s">
        <v>652</v>
      </c>
      <c r="G22" t="s">
        <v>639</v>
      </c>
    </row>
    <row r="23" spans="1:8">
      <c r="A23" s="5">
        <v>0</v>
      </c>
      <c r="B23" s="5">
        <v>0</v>
      </c>
      <c r="E23" t="s">
        <v>639</v>
      </c>
      <c r="G23" t="s">
        <v>639</v>
      </c>
    </row>
    <row r="24" spans="1:8">
      <c r="A24" s="5">
        <v>0</v>
      </c>
      <c r="B24" s="5">
        <v>0</v>
      </c>
      <c r="E24" t="s">
        <v>639</v>
      </c>
      <c r="G24" t="s">
        <v>639</v>
      </c>
    </row>
    <row r="25" spans="1:8">
      <c r="A25" s="5">
        <v>0</v>
      </c>
      <c r="B25" s="5">
        <v>0</v>
      </c>
      <c r="E25" t="s">
        <v>639</v>
      </c>
      <c r="F25" t="s">
        <v>616</v>
      </c>
      <c r="G25" t="s">
        <v>639</v>
      </c>
    </row>
    <row r="26" spans="1:8">
      <c r="A26" s="5">
        <v>0</v>
      </c>
      <c r="B26" s="5">
        <v>0</v>
      </c>
      <c r="E26" t="s">
        <v>639</v>
      </c>
      <c r="G26" t="s">
        <v>639</v>
      </c>
    </row>
    <row r="27" spans="1:8">
      <c r="A27" s="5">
        <v>0</v>
      </c>
      <c r="B27" s="5">
        <v>0</v>
      </c>
      <c r="E27" t="s">
        <v>639</v>
      </c>
      <c r="G27" t="s">
        <v>639</v>
      </c>
    </row>
    <row r="28" spans="1:8">
      <c r="A28" s="5">
        <v>0</v>
      </c>
      <c r="B28" s="5">
        <v>0</v>
      </c>
      <c r="E28" t="s">
        <v>639</v>
      </c>
      <c r="F28" s="5"/>
      <c r="G28" t="s">
        <v>639</v>
      </c>
    </row>
    <row r="29" spans="1:8">
      <c r="A29" s="5">
        <v>0</v>
      </c>
      <c r="B29" s="5">
        <v>0</v>
      </c>
      <c r="E29" t="s">
        <v>639</v>
      </c>
      <c r="G29" t="s">
        <v>639</v>
      </c>
    </row>
    <row r="30" spans="1:8">
      <c r="A30" s="5">
        <v>0</v>
      </c>
      <c r="B30" s="5">
        <v>0</v>
      </c>
      <c r="E30" t="s">
        <v>639</v>
      </c>
      <c r="G30" t="s">
        <v>639</v>
      </c>
      <c r="H30" t="s">
        <v>679</v>
      </c>
    </row>
    <row r="31" spans="1:8">
      <c r="A31" s="5">
        <v>0</v>
      </c>
      <c r="B31" s="5">
        <v>0</v>
      </c>
      <c r="E31" t="s">
        <v>639</v>
      </c>
      <c r="F31" s="11"/>
      <c r="G31" t="s">
        <v>639</v>
      </c>
      <c r="H31" t="s">
        <v>647</v>
      </c>
    </row>
    <row r="32" spans="1:8">
      <c r="A32" s="5">
        <v>0</v>
      </c>
      <c r="B32" s="5">
        <v>0</v>
      </c>
      <c r="E32" t="s">
        <v>646</v>
      </c>
      <c r="G32" t="s">
        <v>639</v>
      </c>
      <c r="H32" t="s">
        <v>647</v>
      </c>
    </row>
    <row r="33" spans="1:10">
      <c r="A33" s="5">
        <v>0</v>
      </c>
      <c r="B33" s="5">
        <v>806</v>
      </c>
      <c r="E33" t="s">
        <v>646</v>
      </c>
      <c r="G33" t="s">
        <v>646</v>
      </c>
    </row>
    <row r="34" spans="1:10">
      <c r="A34" s="5">
        <v>0</v>
      </c>
      <c r="B34" s="5">
        <v>806</v>
      </c>
      <c r="E34" t="s">
        <v>646</v>
      </c>
      <c r="G34" t="s">
        <v>646</v>
      </c>
    </row>
    <row r="35" spans="1:10">
      <c r="A35" s="5">
        <v>0</v>
      </c>
      <c r="B35" s="5">
        <v>806</v>
      </c>
      <c r="E35" t="s">
        <v>646</v>
      </c>
      <c r="G35" t="s">
        <v>646</v>
      </c>
    </row>
    <row r="36" spans="1:10">
      <c r="A36" s="5">
        <v>0</v>
      </c>
      <c r="B36" s="5">
        <v>806</v>
      </c>
      <c r="E36" t="s">
        <v>646</v>
      </c>
      <c r="G36" t="s">
        <v>646</v>
      </c>
    </row>
    <row r="37" spans="1:10">
      <c r="A37" s="5">
        <v>0</v>
      </c>
      <c r="B37" s="5">
        <v>806</v>
      </c>
      <c r="E37" s="12" t="s">
        <v>646</v>
      </c>
      <c r="G37" t="s">
        <v>646</v>
      </c>
    </row>
    <row r="38" spans="1:10">
      <c r="A38" s="5">
        <v>0</v>
      </c>
      <c r="B38" s="5">
        <v>806</v>
      </c>
      <c r="E38" t="s">
        <v>681</v>
      </c>
      <c r="F38" s="11"/>
      <c r="G38" t="s">
        <v>646</v>
      </c>
    </row>
    <row r="39" spans="1:10">
      <c r="A39" s="5">
        <v>0</v>
      </c>
      <c r="B39" s="5">
        <v>806</v>
      </c>
      <c r="E39" t="s">
        <v>661</v>
      </c>
      <c r="F39" t="s">
        <v>662</v>
      </c>
      <c r="G39" t="s">
        <v>646</v>
      </c>
    </row>
    <row r="40" spans="1:10">
      <c r="A40" s="5">
        <v>0</v>
      </c>
      <c r="B40" s="5">
        <v>806</v>
      </c>
      <c r="E40" t="s">
        <v>661</v>
      </c>
      <c r="G40" t="s">
        <v>646</v>
      </c>
      <c r="H40" s="5"/>
    </row>
    <row r="41" spans="1:10">
      <c r="A41" s="5">
        <v>0</v>
      </c>
      <c r="B41" s="5">
        <v>806</v>
      </c>
      <c r="E41" t="s">
        <v>644</v>
      </c>
      <c r="G41" t="s">
        <v>675</v>
      </c>
      <c r="H41" t="s">
        <v>639</v>
      </c>
    </row>
    <row r="42" spans="1:10">
      <c r="A42" s="5">
        <v>0</v>
      </c>
      <c r="B42" s="5">
        <v>806</v>
      </c>
      <c r="E42" t="s">
        <v>654</v>
      </c>
      <c r="F42" t="s">
        <v>655</v>
      </c>
      <c r="G42" t="s">
        <v>680</v>
      </c>
    </row>
    <row r="43" spans="1:10">
      <c r="A43" s="5">
        <v>0</v>
      </c>
      <c r="B43" s="5">
        <v>806</v>
      </c>
      <c r="E43" t="s">
        <v>654</v>
      </c>
      <c r="F43" t="s">
        <v>655</v>
      </c>
      <c r="G43" t="s">
        <v>676</v>
      </c>
    </row>
    <row r="44" spans="1:10">
      <c r="A44" s="5">
        <v>0</v>
      </c>
      <c r="B44" s="5">
        <v>806</v>
      </c>
      <c r="E44" t="s">
        <v>648</v>
      </c>
      <c r="G44" t="s">
        <v>654</v>
      </c>
    </row>
    <row r="45" spans="1:10">
      <c r="A45" s="5">
        <v>0</v>
      </c>
      <c r="B45" s="5">
        <v>806</v>
      </c>
      <c r="E45" t="s">
        <v>648</v>
      </c>
      <c r="G45" t="s">
        <v>654</v>
      </c>
    </row>
    <row r="46" spans="1:10">
      <c r="A46" s="5">
        <v>0</v>
      </c>
      <c r="B46" s="12">
        <v>806</v>
      </c>
      <c r="E46" t="s">
        <v>648</v>
      </c>
      <c r="G46" t="s">
        <v>648</v>
      </c>
    </row>
    <row r="47" spans="1:10">
      <c r="A47" s="5">
        <v>0</v>
      </c>
      <c r="B47" s="12">
        <v>806</v>
      </c>
      <c r="E47" t="s">
        <v>648</v>
      </c>
      <c r="G47" t="s">
        <v>648</v>
      </c>
      <c r="H47" s="12"/>
    </row>
    <row r="48" spans="1:10">
      <c r="A48" s="5">
        <v>0</v>
      </c>
      <c r="B48" s="5">
        <v>806</v>
      </c>
      <c r="E48" t="s">
        <v>648</v>
      </c>
      <c r="G48" t="s">
        <v>643</v>
      </c>
      <c r="J48" s="12" t="s">
        <v>616</v>
      </c>
    </row>
    <row r="49" spans="1:8">
      <c r="A49" s="5">
        <v>0</v>
      </c>
      <c r="B49" s="5">
        <v>806</v>
      </c>
      <c r="E49" t="s">
        <v>648</v>
      </c>
      <c r="G49" t="s">
        <v>659</v>
      </c>
    </row>
    <row r="50" spans="1:8">
      <c r="A50" s="5">
        <v>0</v>
      </c>
      <c r="B50" s="5">
        <v>806</v>
      </c>
      <c r="E50" t="s">
        <v>648</v>
      </c>
      <c r="G50" t="s">
        <v>677</v>
      </c>
    </row>
    <row r="51" spans="1:8">
      <c r="A51" s="5">
        <v>0</v>
      </c>
      <c r="B51" s="5">
        <v>806</v>
      </c>
      <c r="E51" t="s">
        <v>648</v>
      </c>
      <c r="G51" t="s">
        <v>651</v>
      </c>
      <c r="H51" t="s">
        <v>639</v>
      </c>
    </row>
    <row r="52" spans="1:8">
      <c r="A52" s="5">
        <v>0</v>
      </c>
      <c r="B52" s="5">
        <v>806</v>
      </c>
      <c r="E52" t="s">
        <v>648</v>
      </c>
      <c r="G52" t="s">
        <v>651</v>
      </c>
      <c r="H52" t="s">
        <v>666</v>
      </c>
    </row>
    <row r="53" spans="1:8">
      <c r="A53" s="5">
        <v>0</v>
      </c>
      <c r="B53" s="5">
        <v>806</v>
      </c>
      <c r="E53" t="s">
        <v>648</v>
      </c>
      <c r="G53" t="s">
        <v>658</v>
      </c>
      <c r="H53" t="s">
        <v>667</v>
      </c>
    </row>
    <row r="54" spans="1:8">
      <c r="A54" s="5">
        <v>0</v>
      </c>
      <c r="B54" s="12">
        <v>806</v>
      </c>
      <c r="E54" t="s">
        <v>648</v>
      </c>
      <c r="G54" t="s">
        <v>660</v>
      </c>
    </row>
    <row r="55" spans="1:8">
      <c r="A55" s="12">
        <v>0</v>
      </c>
      <c r="B55" s="5">
        <v>806</v>
      </c>
      <c r="E55" t="s">
        <v>648</v>
      </c>
      <c r="G55" t="s">
        <v>660</v>
      </c>
    </row>
    <row r="56" spans="1:8">
      <c r="A56" s="5">
        <v>0</v>
      </c>
      <c r="B56" s="5">
        <v>1501</v>
      </c>
      <c r="E56" t="s">
        <v>648</v>
      </c>
      <c r="F56" s="12"/>
      <c r="G56" t="s">
        <v>660</v>
      </c>
    </row>
    <row r="57" spans="1:8">
      <c r="A57" s="5">
        <v>0</v>
      </c>
      <c r="B57" s="5">
        <v>1501</v>
      </c>
      <c r="E57" t="s">
        <v>643</v>
      </c>
      <c r="G57" t="s">
        <v>678</v>
      </c>
      <c r="H57" t="s">
        <v>666</v>
      </c>
    </row>
    <row r="58" spans="1:8">
      <c r="A58" s="5">
        <v>0</v>
      </c>
      <c r="B58" s="5">
        <v>1503</v>
      </c>
      <c r="E58" t="s">
        <v>643</v>
      </c>
      <c r="G58" t="s">
        <v>667</v>
      </c>
    </row>
    <row r="59" spans="1:8">
      <c r="A59" s="5">
        <v>0</v>
      </c>
      <c r="B59" s="5">
        <v>1503</v>
      </c>
      <c r="E59" t="s">
        <v>643</v>
      </c>
      <c r="G59" t="s">
        <v>650</v>
      </c>
      <c r="H59" t="s">
        <v>649</v>
      </c>
    </row>
    <row r="60" spans="1:8">
      <c r="A60" s="5">
        <v>0</v>
      </c>
      <c r="B60" s="5">
        <v>1503</v>
      </c>
      <c r="E60" t="s">
        <v>643</v>
      </c>
      <c r="G60" t="s">
        <v>650</v>
      </c>
      <c r="H60" t="s">
        <v>649</v>
      </c>
    </row>
    <row r="61" spans="1:8">
      <c r="A61" s="5">
        <v>0</v>
      </c>
      <c r="B61" s="5">
        <v>1503</v>
      </c>
      <c r="E61" t="s">
        <v>652</v>
      </c>
      <c r="G61" t="s">
        <v>650</v>
      </c>
      <c r="H61" t="s">
        <v>649</v>
      </c>
    </row>
    <row r="62" spans="1:8">
      <c r="A62" s="5">
        <v>0</v>
      </c>
      <c r="B62" s="5">
        <v>1503</v>
      </c>
      <c r="E62" t="s">
        <v>652</v>
      </c>
      <c r="G62" t="s">
        <v>664</v>
      </c>
      <c r="H62" t="s">
        <v>665</v>
      </c>
    </row>
    <row r="63" spans="1:8">
      <c r="A63" s="5">
        <v>0</v>
      </c>
      <c r="B63" s="5">
        <v>1503</v>
      </c>
      <c r="E63" t="s">
        <v>652</v>
      </c>
    </row>
    <row r="64" spans="1:8">
      <c r="A64" s="5">
        <v>0</v>
      </c>
      <c r="B64" s="5">
        <v>1503</v>
      </c>
      <c r="E64" t="s">
        <v>652</v>
      </c>
    </row>
    <row r="65" spans="1:6">
      <c r="A65" s="5">
        <v>0</v>
      </c>
      <c r="B65" s="5">
        <v>1503</v>
      </c>
      <c r="E65" t="s">
        <v>652</v>
      </c>
    </row>
    <row r="66" spans="1:6">
      <c r="A66" s="5">
        <v>0</v>
      </c>
      <c r="B66" s="5">
        <v>1503</v>
      </c>
      <c r="E66" t="s">
        <v>652</v>
      </c>
    </row>
    <row r="67" spans="1:6">
      <c r="A67" s="5">
        <v>0</v>
      </c>
      <c r="B67" s="5">
        <v>1505</v>
      </c>
      <c r="E67" t="s">
        <v>652</v>
      </c>
      <c r="F67" s="11"/>
    </row>
    <row r="68" spans="1:6">
      <c r="A68" s="5">
        <v>0</v>
      </c>
      <c r="B68" s="5">
        <v>1505</v>
      </c>
      <c r="E68" t="s">
        <v>652</v>
      </c>
    </row>
    <row r="69" spans="1:6">
      <c r="A69" s="5">
        <v>0</v>
      </c>
      <c r="B69" s="5">
        <v>1505</v>
      </c>
      <c r="E69" t="s">
        <v>652</v>
      </c>
    </row>
    <row r="70" spans="1:6">
      <c r="A70" s="5">
        <v>104</v>
      </c>
      <c r="B70" s="5">
        <v>1505</v>
      </c>
      <c r="E70" t="s">
        <v>652</v>
      </c>
    </row>
    <row r="71" spans="1:6">
      <c r="A71" s="5">
        <v>806</v>
      </c>
      <c r="B71" s="5">
        <v>1505</v>
      </c>
      <c r="E71" t="s">
        <v>674</v>
      </c>
      <c r="F71" t="s">
        <v>639</v>
      </c>
    </row>
    <row r="72" spans="1:6">
      <c r="A72" s="5">
        <v>806</v>
      </c>
      <c r="B72" s="5">
        <v>1505</v>
      </c>
      <c r="E72" t="s">
        <v>651</v>
      </c>
      <c r="F72" s="5"/>
    </row>
    <row r="73" spans="1:6">
      <c r="A73" s="5">
        <v>806</v>
      </c>
      <c r="B73" s="5">
        <v>1505</v>
      </c>
      <c r="E73" t="s">
        <v>663</v>
      </c>
      <c r="F73" t="s">
        <v>639</v>
      </c>
    </row>
    <row r="74" spans="1:6">
      <c r="A74" s="5">
        <v>806</v>
      </c>
      <c r="B74" s="5">
        <v>1505</v>
      </c>
      <c r="E74" t="s">
        <v>663</v>
      </c>
      <c r="F74" t="s">
        <v>639</v>
      </c>
    </row>
    <row r="75" spans="1:6">
      <c r="A75" s="5">
        <v>806</v>
      </c>
      <c r="B75" s="5">
        <v>1505</v>
      </c>
      <c r="E75" t="s">
        <v>672</v>
      </c>
      <c r="F75" t="s">
        <v>646</v>
      </c>
    </row>
    <row r="76" spans="1:6">
      <c r="A76" s="5">
        <v>806</v>
      </c>
      <c r="B76" s="5">
        <v>1505</v>
      </c>
      <c r="E76" t="s">
        <v>658</v>
      </c>
    </row>
    <row r="77" spans="1:6">
      <c r="A77" s="5">
        <v>806</v>
      </c>
      <c r="B77" s="5">
        <v>1505</v>
      </c>
      <c r="E77" t="s">
        <v>658</v>
      </c>
      <c r="F77" t="s">
        <v>667</v>
      </c>
    </row>
    <row r="78" spans="1:6">
      <c r="A78" s="5">
        <v>806</v>
      </c>
      <c r="B78" s="5">
        <v>1505</v>
      </c>
      <c r="E78" t="s">
        <v>658</v>
      </c>
      <c r="F78" t="s">
        <v>667</v>
      </c>
    </row>
    <row r="79" spans="1:6">
      <c r="A79" s="5">
        <v>806</v>
      </c>
      <c r="B79" s="5">
        <v>1505</v>
      </c>
      <c r="E79" t="s">
        <v>658</v>
      </c>
      <c r="F79" t="s">
        <v>667</v>
      </c>
    </row>
    <row r="80" spans="1:6">
      <c r="A80" s="5">
        <v>806</v>
      </c>
      <c r="B80" s="5">
        <v>1506</v>
      </c>
      <c r="E80" t="s">
        <v>658</v>
      </c>
    </row>
    <row r="81" spans="1:6">
      <c r="A81" s="5">
        <v>806</v>
      </c>
      <c r="B81" s="5">
        <v>1506</v>
      </c>
      <c r="E81" t="s">
        <v>658</v>
      </c>
    </row>
    <row r="82" spans="1:6">
      <c r="A82" s="5">
        <v>806</v>
      </c>
      <c r="B82" s="5"/>
      <c r="E82" t="s">
        <v>660</v>
      </c>
    </row>
    <row r="83" spans="1:6">
      <c r="A83" s="5">
        <v>806</v>
      </c>
      <c r="B83" s="5"/>
      <c r="E83" t="s">
        <v>653</v>
      </c>
    </row>
    <row r="84" spans="1:6">
      <c r="A84" s="5">
        <v>806</v>
      </c>
      <c r="B84" s="5"/>
      <c r="E84" t="s">
        <v>650</v>
      </c>
      <c r="F84" t="s">
        <v>649</v>
      </c>
    </row>
    <row r="85" spans="1:6">
      <c r="A85" s="5">
        <v>806</v>
      </c>
      <c r="B85" s="5"/>
      <c r="E85" t="s">
        <v>650</v>
      </c>
      <c r="F85" t="s">
        <v>649</v>
      </c>
    </row>
    <row r="86" spans="1:6">
      <c r="A86" s="5">
        <v>806</v>
      </c>
      <c r="B86" s="5"/>
      <c r="E86" t="s">
        <v>650</v>
      </c>
      <c r="F86" t="s">
        <v>649</v>
      </c>
    </row>
    <row r="87" spans="1:6">
      <c r="A87" s="5">
        <v>806</v>
      </c>
      <c r="B87" s="5"/>
      <c r="E87" t="s">
        <v>650</v>
      </c>
      <c r="F87" t="s">
        <v>649</v>
      </c>
    </row>
    <row r="88" spans="1:6">
      <c r="A88" s="5">
        <v>806</v>
      </c>
      <c r="B88" s="5"/>
      <c r="E88" t="s">
        <v>647</v>
      </c>
    </row>
    <row r="89" spans="1:6">
      <c r="A89" s="5">
        <v>806</v>
      </c>
      <c r="B89" s="5"/>
      <c r="E89" t="s">
        <v>647</v>
      </c>
    </row>
    <row r="90" spans="1:6">
      <c r="A90" s="5">
        <v>806</v>
      </c>
      <c r="B90" s="5"/>
      <c r="E90" t="s">
        <v>647</v>
      </c>
      <c r="F90" s="5"/>
    </row>
    <row r="91" spans="1:6">
      <c r="A91" s="5">
        <v>806</v>
      </c>
      <c r="B91" s="5"/>
    </row>
    <row r="92" spans="1:6">
      <c r="A92" s="5">
        <v>806</v>
      </c>
      <c r="B92" s="5"/>
    </row>
    <row r="93" spans="1:6">
      <c r="A93" s="5">
        <v>806</v>
      </c>
      <c r="B93" s="5"/>
    </row>
    <row r="94" spans="1:6">
      <c r="A94" s="5">
        <v>806</v>
      </c>
      <c r="B94" s="5"/>
    </row>
    <row r="95" spans="1:6">
      <c r="A95" s="5">
        <v>806</v>
      </c>
      <c r="B95" s="5"/>
    </row>
    <row r="96" spans="1:6">
      <c r="A96" s="5">
        <v>806</v>
      </c>
      <c r="B96" s="5"/>
    </row>
    <row r="97" spans="1:2">
      <c r="A97" s="5">
        <v>806</v>
      </c>
      <c r="B97" s="5"/>
    </row>
    <row r="98" spans="1:2">
      <c r="A98" s="5">
        <v>806</v>
      </c>
      <c r="B98" s="5"/>
    </row>
    <row r="99" spans="1:2">
      <c r="A99" s="5">
        <v>806</v>
      </c>
      <c r="B99" s="5"/>
    </row>
    <row r="100" spans="1:2">
      <c r="A100" s="5">
        <v>806</v>
      </c>
      <c r="B100" s="5"/>
    </row>
    <row r="101" spans="1:2">
      <c r="A101" s="5">
        <v>806</v>
      </c>
    </row>
    <row r="102" spans="1:2">
      <c r="A102" s="5">
        <v>806</v>
      </c>
    </row>
    <row r="103" spans="1:2">
      <c r="A103" s="5">
        <v>806</v>
      </c>
    </row>
    <row r="104" spans="1:2">
      <c r="A104" s="5">
        <v>806</v>
      </c>
    </row>
    <row r="105" spans="1:2">
      <c r="A105" s="5">
        <v>806</v>
      </c>
    </row>
    <row r="106" spans="1:2">
      <c r="A106" s="5">
        <v>806</v>
      </c>
    </row>
    <row r="107" spans="1:2">
      <c r="A107" s="5">
        <v>806</v>
      </c>
    </row>
    <row r="108" spans="1:2">
      <c r="A108" s="5">
        <v>806</v>
      </c>
    </row>
    <row r="109" spans="1:2">
      <c r="A109" s="5">
        <v>806</v>
      </c>
    </row>
    <row r="110" spans="1:2">
      <c r="A110" s="5">
        <v>806</v>
      </c>
    </row>
    <row r="111" spans="1:2">
      <c r="A111" s="5">
        <v>806</v>
      </c>
    </row>
    <row r="112" spans="1:2">
      <c r="A112" s="5">
        <v>806</v>
      </c>
    </row>
    <row r="113" spans="1:1">
      <c r="A113" s="12">
        <v>806</v>
      </c>
    </row>
    <row r="114" spans="1:1">
      <c r="A114" s="5">
        <v>806</v>
      </c>
    </row>
    <row r="115" spans="1:1">
      <c r="A115" s="5">
        <v>806</v>
      </c>
    </row>
    <row r="116" spans="1:1">
      <c r="A116" s="5">
        <v>806</v>
      </c>
    </row>
    <row r="117" spans="1:1">
      <c r="A117" s="5">
        <v>806</v>
      </c>
    </row>
    <row r="118" spans="1:1">
      <c r="A118" s="5">
        <v>806</v>
      </c>
    </row>
    <row r="119" spans="1:1">
      <c r="A119" s="5">
        <v>806</v>
      </c>
    </row>
    <row r="120" spans="1:1">
      <c r="A120" s="5">
        <v>806</v>
      </c>
    </row>
    <row r="121" spans="1:1">
      <c r="A121" s="5">
        <v>806</v>
      </c>
    </row>
    <row r="122" spans="1:1">
      <c r="A122" s="5">
        <v>806</v>
      </c>
    </row>
    <row r="123" spans="1:1">
      <c r="A123" s="5">
        <v>1501</v>
      </c>
    </row>
    <row r="124" spans="1:1">
      <c r="A124" s="5">
        <v>1501</v>
      </c>
    </row>
    <row r="125" spans="1:1">
      <c r="A125" s="5">
        <v>1501</v>
      </c>
    </row>
    <row r="126" spans="1:1">
      <c r="A126" s="5">
        <v>1502</v>
      </c>
    </row>
    <row r="127" spans="1:1">
      <c r="A127" s="5">
        <v>1503</v>
      </c>
    </row>
    <row r="128" spans="1:1">
      <c r="A128" s="5">
        <v>1503</v>
      </c>
    </row>
    <row r="129" spans="1:1">
      <c r="A129" s="5">
        <v>1503</v>
      </c>
    </row>
    <row r="130" spans="1:1">
      <c r="A130" s="5">
        <v>1503</v>
      </c>
    </row>
    <row r="131" spans="1:1">
      <c r="A131" s="5">
        <v>1503</v>
      </c>
    </row>
    <row r="132" spans="1:1">
      <c r="A132" s="5">
        <v>1503</v>
      </c>
    </row>
    <row r="133" spans="1:1">
      <c r="A133" s="5">
        <v>1503</v>
      </c>
    </row>
    <row r="134" spans="1:1">
      <c r="A134" s="5">
        <v>1504</v>
      </c>
    </row>
    <row r="135" spans="1:1">
      <c r="A135" s="5">
        <v>1504</v>
      </c>
    </row>
    <row r="136" spans="1:1">
      <c r="A136" s="5">
        <v>1505</v>
      </c>
    </row>
    <row r="137" spans="1:1">
      <c r="A137" s="5">
        <v>1505</v>
      </c>
    </row>
    <row r="138" spans="1:1">
      <c r="A138" s="5">
        <v>1505</v>
      </c>
    </row>
    <row r="139" spans="1:1">
      <c r="A139" s="5">
        <v>1505</v>
      </c>
    </row>
    <row r="140" spans="1:1">
      <c r="A140" s="5">
        <v>1505</v>
      </c>
    </row>
    <row r="141" spans="1:1">
      <c r="A141" s="5">
        <v>1505</v>
      </c>
    </row>
    <row r="142" spans="1:1">
      <c r="A142" s="5">
        <v>1505</v>
      </c>
    </row>
    <row r="143" spans="1:1">
      <c r="A143" s="5">
        <v>1505</v>
      </c>
    </row>
    <row r="144" spans="1:1">
      <c r="A144" s="5">
        <v>1506</v>
      </c>
    </row>
    <row r="145" spans="1:18">
      <c r="A145" s="5">
        <v>1506</v>
      </c>
    </row>
    <row r="146" spans="1:18">
      <c r="A146" s="5">
        <v>1506</v>
      </c>
    </row>
    <row r="147" spans="1:18">
      <c r="A147" s="5"/>
      <c r="I147" t="s">
        <v>616</v>
      </c>
    </row>
    <row r="148" spans="1:18">
      <c r="A148" s="5">
        <f>COUNTIF($A$4:$A$146, 104)</f>
        <v>1</v>
      </c>
      <c r="B148" s="5">
        <f>COUNTIF($B$4:$B$146, 104)</f>
        <v>0</v>
      </c>
      <c r="C148" t="s">
        <v>632</v>
      </c>
      <c r="F148" s="38">
        <f>A148/77</f>
        <v>1.2987012987012988E-2</v>
      </c>
      <c r="G148" s="39">
        <f>B148/49</f>
        <v>0</v>
      </c>
      <c r="I148">
        <f>A148+B148</f>
        <v>1</v>
      </c>
    </row>
    <row r="149" spans="1:18">
      <c r="A149" s="5">
        <f>COUNTIF($A$4:$A$146, 806)</f>
        <v>52</v>
      </c>
      <c r="B149" s="5">
        <f>COUNTIF($B$4:$B$81, 806)</f>
        <v>23</v>
      </c>
      <c r="C149" t="s">
        <v>631</v>
      </c>
      <c r="F149" s="38">
        <f>A149/77</f>
        <v>0.67532467532467533</v>
      </c>
      <c r="G149" s="38">
        <f>B149/49</f>
        <v>0.46938775510204084</v>
      </c>
      <c r="I149">
        <f>A149+B149</f>
        <v>75</v>
      </c>
      <c r="J149">
        <f>52/75</f>
        <v>0.69333333333333336</v>
      </c>
      <c r="K149">
        <f>23/75</f>
        <v>0.30666666666666664</v>
      </c>
    </row>
    <row r="150" spans="1:18">
      <c r="A150" s="5">
        <f>COUNTIF($A$4:$A$146, 1501)</f>
        <v>3</v>
      </c>
      <c r="B150" s="5">
        <f>COUNTIF($B$4:$B$146, 1501)</f>
        <v>2</v>
      </c>
      <c r="C150" t="s">
        <v>633</v>
      </c>
      <c r="F150" s="38">
        <f>A150/77</f>
        <v>3.896103896103896E-2</v>
      </c>
      <c r="G150" s="38">
        <f>B150/49</f>
        <v>4.0816326530612242E-2</v>
      </c>
      <c r="I150">
        <v>6</v>
      </c>
      <c r="J150">
        <f>4/6</f>
        <v>0.66666666666666663</v>
      </c>
      <c r="K150">
        <f>2/6</f>
        <v>0.33333333333333331</v>
      </c>
    </row>
    <row r="151" spans="1:18">
      <c r="A151" s="5">
        <f>COUNTIF($A$4:$A$146, 1502)</f>
        <v>1</v>
      </c>
      <c r="B151" s="5">
        <f>COUNTIF($B$4:$B$146, 1502)</f>
        <v>0</v>
      </c>
      <c r="C151" t="s">
        <v>634</v>
      </c>
      <c r="F151" s="38">
        <f>A151/77</f>
        <v>1.2987012987012988E-2</v>
      </c>
      <c r="G151" s="38">
        <f>B151/49</f>
        <v>0</v>
      </c>
      <c r="P151" t="s">
        <v>616</v>
      </c>
    </row>
    <row r="152" spans="1:18">
      <c r="A152" s="5">
        <f>COUNTIF($A$4:$A$146, 1503)</f>
        <v>7</v>
      </c>
      <c r="B152" s="5">
        <f>COUNTIF($B$4:$B$146, 1503)</f>
        <v>9</v>
      </c>
      <c r="C152" t="s">
        <v>635</v>
      </c>
      <c r="F152" s="38">
        <f>A152/77</f>
        <v>9.0909090909090912E-2</v>
      </c>
      <c r="G152" s="38">
        <f>B152/49</f>
        <v>0.18367346938775511</v>
      </c>
      <c r="I152">
        <f>A152+B152</f>
        <v>16</v>
      </c>
      <c r="J152">
        <f>7/16</f>
        <v>0.4375</v>
      </c>
      <c r="K152">
        <f>9/16</f>
        <v>0.5625</v>
      </c>
    </row>
    <row r="153" spans="1:18">
      <c r="A153" s="5">
        <f>COUNTIF($A$4:$A$146, 1504)</f>
        <v>2</v>
      </c>
      <c r="B153" s="5">
        <f>COUNTIF($B$4:$B$146, 1504)</f>
        <v>0</v>
      </c>
      <c r="C153" t="s">
        <v>636</v>
      </c>
      <c r="F153" s="38">
        <f>13/77</f>
        <v>0.16883116883116883</v>
      </c>
      <c r="G153" s="38">
        <f>15/49</f>
        <v>0.30612244897959184</v>
      </c>
      <c r="I153">
        <v>28</v>
      </c>
      <c r="J153">
        <f>13/28</f>
        <v>0.4642857142857143</v>
      </c>
      <c r="K153">
        <f>15/28</f>
        <v>0.5357142857142857</v>
      </c>
    </row>
    <row r="154" spans="1:18">
      <c r="A154" s="5">
        <f>COUNTIF($A$4:$A$146, 1505)</f>
        <v>8</v>
      </c>
      <c r="B154" s="5">
        <f>COUNTIF($B$4:$B$146, 1505)</f>
        <v>13</v>
      </c>
      <c r="C154" t="s">
        <v>636</v>
      </c>
    </row>
    <row r="155" spans="1:18">
      <c r="A155" s="5">
        <f>COUNTIF($A$4:$A$146, 1506)</f>
        <v>3</v>
      </c>
      <c r="B155" s="5">
        <f>COUNTIF($B$4:$B$146, 1506)</f>
        <v>2</v>
      </c>
      <c r="C155" t="s">
        <v>636</v>
      </c>
    </row>
    <row r="156" spans="1:18">
      <c r="A156" s="5">
        <f>SUM(A148:A155)</f>
        <v>77</v>
      </c>
      <c r="B156" s="5">
        <f>SUM(B148:B155)</f>
        <v>49</v>
      </c>
      <c r="R156" t="s">
        <v>616</v>
      </c>
    </row>
    <row r="157" spans="1:18">
      <c r="A157" s="5"/>
      <c r="J157">
        <f>77+49</f>
        <v>126</v>
      </c>
    </row>
    <row r="158" spans="1:18">
      <c r="A158" s="5"/>
      <c r="J158">
        <f>77/126</f>
        <v>0.61111111111111116</v>
      </c>
    </row>
    <row r="159" spans="1:18">
      <c r="A159" s="5"/>
      <c r="J159">
        <f>49/126</f>
        <v>0.3888888888888889</v>
      </c>
    </row>
    <row r="160" spans="1:18">
      <c r="A160" s="5"/>
    </row>
    <row r="161" spans="1:6">
      <c r="A161" s="5"/>
      <c r="F161">
        <f>4/77</f>
        <v>5.1948051948051951E-2</v>
      </c>
    </row>
    <row r="162" spans="1:6">
      <c r="A162" s="5"/>
    </row>
    <row r="163" spans="1:6">
      <c r="A163" s="5"/>
    </row>
    <row r="164" spans="1:6">
      <c r="A164" s="5"/>
    </row>
    <row r="165" spans="1:6">
      <c r="A165" s="5"/>
    </row>
  </sheetData>
  <sortState ref="E4:F90">
    <sortCondition ref="E4:E9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2.7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
  <sheetViews>
    <sheetView workbookViewId="0">
      <pane ySplit="1" topLeftCell="A76" activePane="bottomLeft" state="frozen"/>
      <selection pane="bottomLeft" activeCell="J1" sqref="J1:J98"/>
    </sheetView>
  </sheetViews>
  <sheetFormatPr defaultRowHeight="12.75"/>
  <cols>
    <col min="1" max="1" width="26.5703125" customWidth="1"/>
    <col min="5" max="25" width="9.140625" customWidth="1"/>
  </cols>
  <sheetData>
    <row r="1" spans="1:28" ht="188.45" customHeight="1">
      <c r="A1" s="8" t="s">
        <v>0</v>
      </c>
      <c r="B1" s="8" t="s">
        <v>1</v>
      </c>
      <c r="C1" s="1" t="s">
        <v>2</v>
      </c>
      <c r="D1" s="1" t="s">
        <v>3</v>
      </c>
      <c r="E1" s="1" t="s">
        <v>4</v>
      </c>
      <c r="F1" s="1" t="s">
        <v>5</v>
      </c>
      <c r="G1" s="1" t="s">
        <v>6</v>
      </c>
      <c r="H1" s="1" t="s">
        <v>533</v>
      </c>
      <c r="I1" s="2" t="s">
        <v>7</v>
      </c>
      <c r="J1" s="3" t="s">
        <v>8</v>
      </c>
      <c r="K1" s="3" t="s">
        <v>9</v>
      </c>
      <c r="L1" s="3" t="s">
        <v>10</v>
      </c>
      <c r="M1" s="3" t="s">
        <v>11</v>
      </c>
      <c r="N1" s="3" t="s">
        <v>12</v>
      </c>
      <c r="O1" s="3" t="s">
        <v>13</v>
      </c>
      <c r="P1" s="3"/>
      <c r="Q1" s="3" t="s">
        <v>14</v>
      </c>
      <c r="R1" s="3" t="s">
        <v>15</v>
      </c>
      <c r="S1" s="3" t="s">
        <v>16</v>
      </c>
      <c r="T1" s="3" t="s">
        <v>17</v>
      </c>
      <c r="U1" s="3" t="s">
        <v>18</v>
      </c>
      <c r="V1" s="3" t="s">
        <v>19</v>
      </c>
      <c r="W1" s="3" t="s">
        <v>20</v>
      </c>
      <c r="X1" s="3" t="s">
        <v>537</v>
      </c>
      <c r="Y1" s="3" t="s">
        <v>21</v>
      </c>
      <c r="Z1" s="3" t="s">
        <v>22</v>
      </c>
      <c r="AA1" s="3" t="s">
        <v>543</v>
      </c>
      <c r="AB1" s="9" t="s">
        <v>560</v>
      </c>
    </row>
    <row r="2" spans="1:28" ht="15">
      <c r="A2" s="8" t="s">
        <v>500</v>
      </c>
      <c r="B2" s="8" t="s">
        <v>501</v>
      </c>
      <c r="D2" s="4">
        <v>2013</v>
      </c>
      <c r="E2" s="5" t="s">
        <v>26</v>
      </c>
      <c r="H2">
        <v>1</v>
      </c>
      <c r="I2">
        <v>4</v>
      </c>
      <c r="J2" s="5">
        <v>0</v>
      </c>
      <c r="K2" s="5" t="s">
        <v>566</v>
      </c>
      <c r="M2">
        <v>0</v>
      </c>
      <c r="O2" t="s">
        <v>536</v>
      </c>
      <c r="Q2">
        <v>4</v>
      </c>
      <c r="W2">
        <v>0</v>
      </c>
      <c r="X2">
        <v>2</v>
      </c>
    </row>
    <row r="3" spans="1:28" ht="15">
      <c r="A3" s="8" t="s">
        <v>508</v>
      </c>
      <c r="B3" s="8" t="s">
        <v>509</v>
      </c>
      <c r="C3" s="8" t="s">
        <v>510</v>
      </c>
      <c r="D3" s="4">
        <v>2013</v>
      </c>
      <c r="E3" s="5" t="s">
        <v>26</v>
      </c>
      <c r="I3">
        <v>1</v>
      </c>
      <c r="J3" s="5">
        <v>1501</v>
      </c>
      <c r="K3" s="5" t="s">
        <v>565</v>
      </c>
      <c r="M3">
        <v>0</v>
      </c>
      <c r="O3" t="s">
        <v>547</v>
      </c>
      <c r="Q3">
        <v>4</v>
      </c>
      <c r="W3">
        <v>0</v>
      </c>
      <c r="X3">
        <v>1</v>
      </c>
    </row>
    <row r="4" spans="1:28" ht="15">
      <c r="A4" s="8"/>
      <c r="B4" s="8"/>
      <c r="C4" s="8"/>
      <c r="D4" s="4"/>
      <c r="E4" s="5"/>
      <c r="J4" s="5"/>
      <c r="K4" s="5"/>
      <c r="N4" s="20" t="s">
        <v>617</v>
      </c>
      <c r="O4" s="20" t="s">
        <v>616</v>
      </c>
      <c r="Q4" s="20">
        <v>2</v>
      </c>
    </row>
    <row r="5" spans="1:28" ht="15">
      <c r="A5" s="8"/>
      <c r="B5" s="8"/>
      <c r="C5" s="8"/>
      <c r="D5" s="4"/>
      <c r="E5" s="5"/>
      <c r="J5" s="5"/>
      <c r="K5" s="5"/>
    </row>
    <row r="6" spans="1:28" ht="15">
      <c r="A6" s="8"/>
      <c r="B6" s="8"/>
      <c r="C6" s="8"/>
      <c r="D6" s="4"/>
      <c r="E6" s="5"/>
      <c r="J6" s="5"/>
      <c r="K6" s="5"/>
    </row>
    <row r="7" spans="1:28" ht="15">
      <c r="A7" s="8" t="s">
        <v>490</v>
      </c>
      <c r="B7" s="8" t="s">
        <v>491</v>
      </c>
      <c r="C7" s="8" t="s">
        <v>251</v>
      </c>
      <c r="D7" s="4">
        <v>2014</v>
      </c>
      <c r="E7" s="5" t="s">
        <v>26</v>
      </c>
      <c r="H7">
        <v>1</v>
      </c>
      <c r="I7">
        <v>1</v>
      </c>
      <c r="J7" s="5">
        <v>806</v>
      </c>
      <c r="K7" s="5" t="s">
        <v>565</v>
      </c>
      <c r="L7" s="5">
        <v>1.5860000000000001</v>
      </c>
      <c r="M7">
        <v>0</v>
      </c>
      <c r="O7">
        <v>1</v>
      </c>
      <c r="Q7">
        <v>5</v>
      </c>
      <c r="S7">
        <v>1</v>
      </c>
      <c r="W7">
        <v>0</v>
      </c>
      <c r="X7">
        <v>1</v>
      </c>
    </row>
    <row r="8" spans="1:28" ht="15">
      <c r="A8" s="8" t="s">
        <v>468</v>
      </c>
      <c r="B8" s="8" t="s">
        <v>469</v>
      </c>
      <c r="D8" s="4">
        <v>2014</v>
      </c>
      <c r="E8" s="5" t="s">
        <v>26</v>
      </c>
      <c r="H8">
        <v>1</v>
      </c>
      <c r="I8" t="s">
        <v>536</v>
      </c>
      <c r="J8" s="5">
        <v>0</v>
      </c>
      <c r="K8" s="5" t="s">
        <v>566</v>
      </c>
      <c r="M8">
        <v>0</v>
      </c>
      <c r="O8" t="s">
        <v>534</v>
      </c>
      <c r="Q8">
        <v>5</v>
      </c>
      <c r="U8">
        <v>1</v>
      </c>
      <c r="W8">
        <v>2</v>
      </c>
      <c r="X8">
        <v>2</v>
      </c>
    </row>
    <row r="9" spans="1:28" ht="15">
      <c r="A9" s="8" t="s">
        <v>466</v>
      </c>
      <c r="B9" s="8" t="s">
        <v>467</v>
      </c>
      <c r="C9" s="8" t="s">
        <v>145</v>
      </c>
      <c r="D9" s="4">
        <v>2014</v>
      </c>
      <c r="E9" s="5" t="s">
        <v>26</v>
      </c>
      <c r="H9">
        <v>1</v>
      </c>
      <c r="I9" t="s">
        <v>536</v>
      </c>
      <c r="J9" s="5">
        <v>0</v>
      </c>
      <c r="K9" s="5" t="s">
        <v>566</v>
      </c>
      <c r="M9">
        <v>0</v>
      </c>
      <c r="O9" t="s">
        <v>536</v>
      </c>
      <c r="Q9">
        <v>4</v>
      </c>
      <c r="W9">
        <v>0</v>
      </c>
      <c r="X9">
        <v>4</v>
      </c>
    </row>
    <row r="10" spans="1:28" ht="15">
      <c r="A10" s="8"/>
      <c r="B10" s="8"/>
      <c r="C10" s="8"/>
      <c r="D10" s="4"/>
      <c r="E10" s="5"/>
      <c r="J10" s="5"/>
      <c r="K10" s="5"/>
      <c r="N10" s="20" t="s">
        <v>617</v>
      </c>
      <c r="O10" s="20">
        <v>1</v>
      </c>
      <c r="Q10" s="20">
        <v>1</v>
      </c>
    </row>
    <row r="11" spans="1:28" ht="15">
      <c r="A11" s="8"/>
      <c r="B11" s="8"/>
      <c r="C11" s="8"/>
      <c r="D11" s="4"/>
      <c r="E11" s="5"/>
      <c r="J11" s="5"/>
      <c r="K11" s="5"/>
    </row>
    <row r="12" spans="1:28" ht="15">
      <c r="A12" s="8" t="s">
        <v>432</v>
      </c>
      <c r="B12" s="8" t="s">
        <v>433</v>
      </c>
      <c r="C12" s="8" t="s">
        <v>434</v>
      </c>
      <c r="D12" s="4">
        <v>2015</v>
      </c>
      <c r="E12" s="5" t="s">
        <v>26</v>
      </c>
      <c r="H12">
        <v>1</v>
      </c>
      <c r="I12" t="s">
        <v>540</v>
      </c>
      <c r="J12" s="5">
        <v>1503</v>
      </c>
      <c r="K12" s="5" t="s">
        <v>568</v>
      </c>
      <c r="M12">
        <v>0</v>
      </c>
      <c r="O12" t="s">
        <v>547</v>
      </c>
      <c r="Q12">
        <v>4</v>
      </c>
      <c r="W12">
        <v>0</v>
      </c>
      <c r="X12">
        <v>1</v>
      </c>
      <c r="AA12">
        <v>1</v>
      </c>
    </row>
    <row r="13" spans="1:28" ht="15">
      <c r="A13" s="8"/>
      <c r="B13" s="8"/>
      <c r="C13" s="8"/>
      <c r="D13" s="4"/>
      <c r="E13" s="5"/>
      <c r="J13" s="5"/>
      <c r="K13" s="5"/>
      <c r="N13" s="20" t="s">
        <v>617</v>
      </c>
      <c r="O13" s="20">
        <v>1</v>
      </c>
      <c r="Q13" s="20">
        <v>1</v>
      </c>
    </row>
    <row r="14" spans="1:28" ht="15">
      <c r="A14" s="8"/>
      <c r="B14" s="8"/>
      <c r="C14" s="8"/>
      <c r="D14" s="4"/>
      <c r="E14" s="5"/>
      <c r="J14" s="5"/>
      <c r="K14" s="5"/>
    </row>
    <row r="15" spans="1:28" ht="15">
      <c r="A15" s="8"/>
      <c r="B15" s="8"/>
      <c r="C15" s="8"/>
      <c r="D15" s="4"/>
      <c r="E15" s="5"/>
      <c r="J15" s="5"/>
      <c r="K15" s="5"/>
    </row>
    <row r="16" spans="1:28">
      <c r="A16" s="5" t="s">
        <v>591</v>
      </c>
      <c r="B16" s="5" t="s">
        <v>590</v>
      </c>
      <c r="C16" s="5" t="s">
        <v>592</v>
      </c>
      <c r="D16" s="5">
        <v>2016</v>
      </c>
      <c r="E16" s="5" t="s">
        <v>601</v>
      </c>
      <c r="H16" s="5">
        <v>1</v>
      </c>
      <c r="I16" s="5">
        <v>4</v>
      </c>
      <c r="J16" s="5">
        <v>1503</v>
      </c>
      <c r="K16" s="5" t="s">
        <v>565</v>
      </c>
      <c r="L16" s="5">
        <v>2.8969999999999998</v>
      </c>
      <c r="M16" s="5">
        <v>0</v>
      </c>
      <c r="O16" s="6" t="s">
        <v>536</v>
      </c>
      <c r="P16" s="6"/>
      <c r="Q16" s="5">
        <v>4</v>
      </c>
      <c r="T16" s="5">
        <v>1</v>
      </c>
      <c r="U16" s="5">
        <v>1</v>
      </c>
      <c r="W16" s="5">
        <v>0</v>
      </c>
      <c r="X16" s="5">
        <v>1</v>
      </c>
    </row>
    <row r="17" spans="1:28" ht="15">
      <c r="A17" s="8" t="s">
        <v>382</v>
      </c>
      <c r="B17" s="8" t="s">
        <v>383</v>
      </c>
      <c r="C17" s="8" t="s">
        <v>384</v>
      </c>
      <c r="D17" s="4">
        <v>2016</v>
      </c>
      <c r="E17" s="5" t="s">
        <v>26</v>
      </c>
      <c r="H17">
        <v>1</v>
      </c>
      <c r="J17" s="5">
        <v>1503</v>
      </c>
      <c r="K17" s="5" t="s">
        <v>568</v>
      </c>
      <c r="M17">
        <v>0</v>
      </c>
      <c r="O17">
        <v>0</v>
      </c>
      <c r="Q17">
        <v>0</v>
      </c>
      <c r="U17">
        <v>1</v>
      </c>
      <c r="X17">
        <v>1</v>
      </c>
    </row>
    <row r="18" spans="1:28" ht="15">
      <c r="A18" s="8" t="s">
        <v>314</v>
      </c>
      <c r="B18" s="8" t="s">
        <v>405</v>
      </c>
      <c r="C18" s="8" t="s">
        <v>43</v>
      </c>
      <c r="D18" s="4">
        <v>2016</v>
      </c>
      <c r="E18" s="5" t="s">
        <v>26</v>
      </c>
      <c r="H18">
        <v>1</v>
      </c>
      <c r="I18" t="s">
        <v>536</v>
      </c>
      <c r="J18" s="5">
        <v>1505</v>
      </c>
      <c r="K18" s="5" t="s">
        <v>565</v>
      </c>
      <c r="M18">
        <v>0</v>
      </c>
      <c r="O18">
        <v>4</v>
      </c>
      <c r="Q18">
        <v>4</v>
      </c>
      <c r="U18">
        <v>1</v>
      </c>
      <c r="W18">
        <v>0</v>
      </c>
      <c r="X18">
        <v>1</v>
      </c>
      <c r="AA18">
        <v>1</v>
      </c>
    </row>
    <row r="19" spans="1:28" ht="15">
      <c r="A19" s="8"/>
      <c r="B19" s="8"/>
      <c r="C19" s="8"/>
      <c r="D19" s="4"/>
      <c r="E19" s="5"/>
      <c r="J19" s="5"/>
      <c r="K19" s="5"/>
      <c r="N19" s="20" t="s">
        <v>617</v>
      </c>
      <c r="O19" s="20">
        <v>2</v>
      </c>
      <c r="Q19" s="20">
        <v>2</v>
      </c>
    </row>
    <row r="20" spans="1:28" ht="15">
      <c r="A20" s="8"/>
      <c r="B20" s="8"/>
      <c r="C20" s="8"/>
      <c r="D20" s="4"/>
      <c r="E20" s="5"/>
      <c r="J20" s="5"/>
      <c r="K20" s="5"/>
    </row>
    <row r="21" spans="1:28">
      <c r="A21" s="5" t="s">
        <v>580</v>
      </c>
      <c r="B21" s="13" t="s">
        <v>579</v>
      </c>
      <c r="C21" s="5" t="s">
        <v>581</v>
      </c>
      <c r="D21" s="5">
        <v>2017</v>
      </c>
      <c r="E21" s="5" t="s">
        <v>601</v>
      </c>
      <c r="H21" s="5">
        <v>1</v>
      </c>
      <c r="I21" s="5">
        <v>1</v>
      </c>
      <c r="J21" s="5">
        <v>1505</v>
      </c>
      <c r="K21" s="5" t="s">
        <v>565</v>
      </c>
      <c r="L21" s="5">
        <v>2.5089999999999999</v>
      </c>
      <c r="M21" s="5">
        <v>0</v>
      </c>
      <c r="O21" s="5">
        <v>1</v>
      </c>
      <c r="P21" s="5"/>
      <c r="W21" s="5">
        <v>0</v>
      </c>
      <c r="X21" s="5">
        <v>1</v>
      </c>
      <c r="Z21" s="5">
        <v>1</v>
      </c>
    </row>
    <row r="22" spans="1:28">
      <c r="A22" s="5" t="s">
        <v>571</v>
      </c>
      <c r="B22" s="5" t="s">
        <v>570</v>
      </c>
      <c r="C22" s="5" t="s">
        <v>572</v>
      </c>
      <c r="D22" s="5">
        <v>2017</v>
      </c>
      <c r="E22" s="5" t="s">
        <v>601</v>
      </c>
      <c r="H22" s="5">
        <v>1</v>
      </c>
      <c r="I22" s="5">
        <v>4</v>
      </c>
      <c r="J22" s="5">
        <v>1505</v>
      </c>
      <c r="K22" s="5" t="s">
        <v>565</v>
      </c>
      <c r="L22" s="5">
        <v>2.4079999999999999</v>
      </c>
      <c r="M22" s="5">
        <v>0</v>
      </c>
      <c r="N22" s="5">
        <v>0</v>
      </c>
      <c r="O22" s="5" t="s">
        <v>536</v>
      </c>
      <c r="P22" s="5"/>
      <c r="S22" s="5">
        <v>1</v>
      </c>
      <c r="T22" s="5">
        <v>1</v>
      </c>
      <c r="U22" s="5">
        <v>1</v>
      </c>
      <c r="W22" s="5">
        <v>0</v>
      </c>
      <c r="X22" s="5">
        <v>1</v>
      </c>
    </row>
    <row r="23" spans="1:28" ht="15">
      <c r="A23" s="8" t="s">
        <v>336</v>
      </c>
      <c r="B23" s="8" t="s">
        <v>337</v>
      </c>
      <c r="C23" s="8" t="s">
        <v>202</v>
      </c>
      <c r="D23" s="4">
        <v>2017</v>
      </c>
      <c r="E23" s="5" t="s">
        <v>26</v>
      </c>
      <c r="H23">
        <v>1</v>
      </c>
      <c r="I23">
        <v>4</v>
      </c>
      <c r="J23" s="5">
        <v>806</v>
      </c>
      <c r="K23" s="5" t="s">
        <v>565</v>
      </c>
      <c r="L23" s="5">
        <v>3.536</v>
      </c>
      <c r="M23">
        <v>0</v>
      </c>
      <c r="O23">
        <v>1</v>
      </c>
      <c r="Q23">
        <v>5</v>
      </c>
      <c r="W23">
        <v>0</v>
      </c>
      <c r="X23">
        <v>1</v>
      </c>
      <c r="AB23">
        <v>1</v>
      </c>
    </row>
    <row r="24" spans="1:28" ht="15">
      <c r="A24" s="8" t="s">
        <v>363</v>
      </c>
      <c r="B24" s="8" t="s">
        <v>364</v>
      </c>
      <c r="C24" s="8" t="s">
        <v>290</v>
      </c>
      <c r="D24" s="4">
        <v>2017</v>
      </c>
      <c r="E24" s="5" t="s">
        <v>26</v>
      </c>
      <c r="H24">
        <v>1</v>
      </c>
      <c r="I24">
        <v>4</v>
      </c>
      <c r="J24" s="5">
        <v>1505</v>
      </c>
      <c r="K24" s="5" t="s">
        <v>565</v>
      </c>
      <c r="L24" s="5">
        <v>2.5089999999999999</v>
      </c>
      <c r="M24">
        <v>0</v>
      </c>
      <c r="O24">
        <v>4</v>
      </c>
      <c r="Q24">
        <v>4</v>
      </c>
      <c r="W24">
        <v>0</v>
      </c>
      <c r="X24">
        <v>1</v>
      </c>
    </row>
    <row r="25" spans="1:28" ht="15">
      <c r="A25" s="8" t="s">
        <v>343</v>
      </c>
      <c r="B25" s="8" t="s">
        <v>344</v>
      </c>
      <c r="C25" s="8" t="s">
        <v>345</v>
      </c>
      <c r="D25" s="4">
        <v>2017</v>
      </c>
      <c r="E25" s="5" t="s">
        <v>26</v>
      </c>
      <c r="H25">
        <v>1</v>
      </c>
      <c r="I25">
        <v>4</v>
      </c>
      <c r="J25" s="5">
        <v>1505</v>
      </c>
      <c r="K25" s="5" t="s">
        <v>565</v>
      </c>
      <c r="L25" s="5">
        <v>2.7570000000000001</v>
      </c>
      <c r="M25">
        <v>0</v>
      </c>
      <c r="O25" t="s">
        <v>536</v>
      </c>
      <c r="Q25">
        <v>4</v>
      </c>
      <c r="W25">
        <v>0</v>
      </c>
      <c r="X25">
        <v>1</v>
      </c>
      <c r="AA25">
        <v>1</v>
      </c>
    </row>
    <row r="26" spans="1:28" ht="15">
      <c r="A26" s="8" t="s">
        <v>299</v>
      </c>
      <c r="B26" s="8" t="s">
        <v>300</v>
      </c>
      <c r="C26" t="s">
        <v>553</v>
      </c>
      <c r="D26" s="4">
        <v>2017</v>
      </c>
      <c r="E26" s="5" t="s">
        <v>26</v>
      </c>
      <c r="H26">
        <v>1</v>
      </c>
      <c r="I26" t="s">
        <v>540</v>
      </c>
      <c r="J26" s="5">
        <v>0</v>
      </c>
      <c r="K26" s="5" t="s">
        <v>566</v>
      </c>
      <c r="M26">
        <v>0</v>
      </c>
      <c r="O26" t="s">
        <v>547</v>
      </c>
      <c r="Q26">
        <v>4</v>
      </c>
      <c r="W26">
        <v>0</v>
      </c>
      <c r="X26">
        <v>4</v>
      </c>
      <c r="AA26">
        <v>1</v>
      </c>
    </row>
    <row r="27" spans="1:28" ht="15">
      <c r="A27" s="8" t="s">
        <v>354</v>
      </c>
      <c r="B27" s="8" t="s">
        <v>355</v>
      </c>
      <c r="C27" s="8" t="s">
        <v>356</v>
      </c>
      <c r="D27" s="4">
        <v>2017</v>
      </c>
      <c r="E27" s="5" t="s">
        <v>26</v>
      </c>
      <c r="G27">
        <v>1</v>
      </c>
      <c r="H27">
        <v>1</v>
      </c>
      <c r="I27" t="s">
        <v>535</v>
      </c>
      <c r="J27" s="5">
        <v>0</v>
      </c>
      <c r="K27" s="5" t="s">
        <v>566</v>
      </c>
      <c r="M27">
        <v>0</v>
      </c>
      <c r="O27" t="s">
        <v>535</v>
      </c>
      <c r="Q27">
        <v>4</v>
      </c>
      <c r="S27">
        <v>1</v>
      </c>
      <c r="X27">
        <v>1</v>
      </c>
      <c r="Z27">
        <v>1</v>
      </c>
    </row>
    <row r="28" spans="1:28" ht="15">
      <c r="A28" s="8" t="s">
        <v>321</v>
      </c>
      <c r="B28" s="8" t="s">
        <v>322</v>
      </c>
      <c r="C28" s="8" t="s">
        <v>323</v>
      </c>
      <c r="D28" s="4">
        <v>2017</v>
      </c>
      <c r="E28" s="5" t="s">
        <v>26</v>
      </c>
      <c r="H28">
        <v>1</v>
      </c>
      <c r="I28" t="s">
        <v>540</v>
      </c>
      <c r="J28" s="5">
        <v>0</v>
      </c>
      <c r="K28" s="5" t="s">
        <v>566</v>
      </c>
      <c r="M28">
        <v>0</v>
      </c>
      <c r="O28">
        <v>3</v>
      </c>
      <c r="Q28">
        <v>5</v>
      </c>
      <c r="W28">
        <v>0</v>
      </c>
      <c r="X28">
        <v>1</v>
      </c>
      <c r="Z28">
        <v>1</v>
      </c>
    </row>
    <row r="29" spans="1:28" ht="15">
      <c r="A29" s="8" t="s">
        <v>340</v>
      </c>
      <c r="B29" s="8" t="s">
        <v>341</v>
      </c>
      <c r="C29" s="8" t="s">
        <v>342</v>
      </c>
      <c r="D29" s="4">
        <v>2017</v>
      </c>
      <c r="E29" s="5" t="s">
        <v>26</v>
      </c>
      <c r="H29">
        <v>1</v>
      </c>
      <c r="J29" s="5">
        <v>806</v>
      </c>
      <c r="K29" s="5" t="s">
        <v>565</v>
      </c>
      <c r="L29" s="5">
        <v>1.38</v>
      </c>
      <c r="M29">
        <v>0</v>
      </c>
      <c r="O29">
        <v>1</v>
      </c>
      <c r="Q29">
        <v>5</v>
      </c>
      <c r="W29">
        <v>0</v>
      </c>
      <c r="X29">
        <v>1</v>
      </c>
    </row>
    <row r="30" spans="1:28" ht="15">
      <c r="A30" s="8" t="s">
        <v>308</v>
      </c>
      <c r="B30" s="8" t="s">
        <v>309</v>
      </c>
      <c r="C30" s="8" t="s">
        <v>32</v>
      </c>
      <c r="D30" s="4">
        <v>2017</v>
      </c>
      <c r="E30" s="5" t="s">
        <v>26</v>
      </c>
      <c r="H30">
        <v>1</v>
      </c>
      <c r="I30">
        <v>1</v>
      </c>
      <c r="J30" s="5">
        <v>806</v>
      </c>
      <c r="K30" s="5" t="s">
        <v>565</v>
      </c>
      <c r="L30" s="5">
        <v>1.639</v>
      </c>
      <c r="M30">
        <v>0</v>
      </c>
      <c r="O30">
        <v>1</v>
      </c>
      <c r="Q30">
        <v>5</v>
      </c>
      <c r="W30">
        <v>0</v>
      </c>
      <c r="X30">
        <v>1</v>
      </c>
      <c r="Z30">
        <v>1</v>
      </c>
    </row>
    <row r="31" spans="1:28" ht="15">
      <c r="A31" s="8" t="s">
        <v>312</v>
      </c>
      <c r="B31" s="8" t="s">
        <v>313</v>
      </c>
      <c r="D31" s="4">
        <v>2017</v>
      </c>
      <c r="E31" s="5" t="s">
        <v>26</v>
      </c>
      <c r="H31">
        <v>1</v>
      </c>
      <c r="I31" t="s">
        <v>535</v>
      </c>
      <c r="J31" s="5">
        <v>0</v>
      </c>
      <c r="K31" s="5" t="s">
        <v>566</v>
      </c>
      <c r="M31">
        <v>0</v>
      </c>
      <c r="O31" t="s">
        <v>534</v>
      </c>
      <c r="Q31">
        <v>5</v>
      </c>
      <c r="U31">
        <v>1</v>
      </c>
      <c r="W31">
        <v>0</v>
      </c>
      <c r="X31">
        <v>2</v>
      </c>
      <c r="Z31">
        <v>1</v>
      </c>
    </row>
    <row r="32" spans="1:28" ht="15">
      <c r="A32" s="8" t="s">
        <v>314</v>
      </c>
      <c r="B32" s="8" t="s">
        <v>317</v>
      </c>
      <c r="C32" s="8" t="s">
        <v>318</v>
      </c>
      <c r="D32" s="4">
        <v>2017</v>
      </c>
      <c r="E32" s="6" t="s">
        <v>26</v>
      </c>
      <c r="H32">
        <v>1</v>
      </c>
      <c r="I32">
        <v>4</v>
      </c>
      <c r="J32" s="5">
        <v>0</v>
      </c>
      <c r="K32" s="5" t="s">
        <v>566</v>
      </c>
      <c r="M32">
        <v>0</v>
      </c>
      <c r="O32">
        <v>4</v>
      </c>
      <c r="Q32">
        <v>4</v>
      </c>
      <c r="W32">
        <v>0</v>
      </c>
      <c r="X32">
        <v>1</v>
      </c>
      <c r="AA32">
        <v>1</v>
      </c>
    </row>
    <row r="33" spans="1:28" ht="15">
      <c r="A33" s="8" t="s">
        <v>357</v>
      </c>
      <c r="B33" s="8" t="s">
        <v>358</v>
      </c>
      <c r="C33" s="8" t="s">
        <v>359</v>
      </c>
      <c r="D33" s="4">
        <v>2017</v>
      </c>
      <c r="E33" s="5" t="s">
        <v>26</v>
      </c>
      <c r="H33">
        <v>1</v>
      </c>
      <c r="J33" s="5">
        <v>1506</v>
      </c>
      <c r="K33" s="5" t="s">
        <v>567</v>
      </c>
      <c r="L33" s="5">
        <v>5.9210000000000003</v>
      </c>
      <c r="M33">
        <v>0</v>
      </c>
      <c r="O33">
        <v>1</v>
      </c>
      <c r="Q33">
        <v>5</v>
      </c>
      <c r="W33">
        <v>0</v>
      </c>
      <c r="X33">
        <v>1</v>
      </c>
      <c r="Z33">
        <v>1</v>
      </c>
      <c r="AA33">
        <v>1</v>
      </c>
    </row>
    <row r="34" spans="1:28" ht="15">
      <c r="A34" s="8" t="s">
        <v>310</v>
      </c>
      <c r="B34" s="8" t="s">
        <v>311</v>
      </c>
      <c r="C34" t="s">
        <v>553</v>
      </c>
      <c r="D34" s="4">
        <v>2017</v>
      </c>
      <c r="E34" s="5" t="s">
        <v>26</v>
      </c>
      <c r="H34">
        <v>1</v>
      </c>
      <c r="J34" s="5">
        <v>0</v>
      </c>
      <c r="K34" s="5" t="s">
        <v>566</v>
      </c>
      <c r="M34">
        <v>0</v>
      </c>
      <c r="O34" t="s">
        <v>536</v>
      </c>
      <c r="Q34">
        <v>4</v>
      </c>
      <c r="W34">
        <v>0</v>
      </c>
      <c r="X34">
        <v>4</v>
      </c>
      <c r="Z34">
        <v>1</v>
      </c>
      <c r="AB34" s="5" t="s">
        <v>593</v>
      </c>
    </row>
    <row r="35" spans="1:28" ht="15">
      <c r="A35" s="8" t="s">
        <v>314</v>
      </c>
      <c r="B35" s="8" t="s">
        <v>315</v>
      </c>
      <c r="C35" s="8" t="s">
        <v>316</v>
      </c>
      <c r="D35" s="4">
        <v>2017</v>
      </c>
      <c r="E35" s="6" t="s">
        <v>26</v>
      </c>
      <c r="H35">
        <v>1</v>
      </c>
      <c r="I35">
        <v>4</v>
      </c>
      <c r="J35" s="5">
        <v>0</v>
      </c>
      <c r="K35" s="5" t="s">
        <v>566</v>
      </c>
      <c r="M35">
        <v>0</v>
      </c>
      <c r="O35">
        <v>4</v>
      </c>
      <c r="Q35">
        <v>4</v>
      </c>
      <c r="W35">
        <v>0</v>
      </c>
      <c r="X35">
        <v>1</v>
      </c>
      <c r="AA35">
        <v>1</v>
      </c>
    </row>
    <row r="36" spans="1:28" ht="15">
      <c r="A36" s="8"/>
      <c r="B36" s="8"/>
      <c r="C36" s="8"/>
      <c r="D36" s="4"/>
      <c r="E36" s="6"/>
      <c r="J36" s="5"/>
      <c r="K36" s="5"/>
      <c r="N36" s="20" t="s">
        <v>617</v>
      </c>
      <c r="O36" s="20">
        <v>8</v>
      </c>
      <c r="Q36" s="20">
        <v>7</v>
      </c>
    </row>
    <row r="37" spans="1:28" ht="15">
      <c r="A37" s="8"/>
      <c r="B37" s="8"/>
      <c r="C37" s="8"/>
      <c r="D37" s="4"/>
      <c r="E37" s="6"/>
      <c r="J37" s="5"/>
      <c r="K37" s="5"/>
    </row>
    <row r="38" spans="1:28" ht="15">
      <c r="A38" s="8"/>
      <c r="B38" s="8"/>
      <c r="C38" s="8"/>
      <c r="D38" s="4"/>
      <c r="E38" s="6"/>
      <c r="J38" s="5"/>
      <c r="K38" s="5"/>
    </row>
    <row r="39" spans="1:28">
      <c r="A39" s="5" t="s">
        <v>589</v>
      </c>
      <c r="B39" s="5" t="s">
        <v>588</v>
      </c>
      <c r="C39" s="5" t="s">
        <v>581</v>
      </c>
      <c r="D39" s="5">
        <v>2018</v>
      </c>
      <c r="E39" s="5" t="s">
        <v>601</v>
      </c>
      <c r="H39" s="5">
        <v>1</v>
      </c>
      <c r="I39" s="5" t="s">
        <v>535</v>
      </c>
      <c r="J39" s="5">
        <v>1505</v>
      </c>
      <c r="K39" s="5" t="s">
        <v>565</v>
      </c>
      <c r="L39" s="5">
        <v>4.0279999999999996</v>
      </c>
      <c r="M39" s="5">
        <v>0</v>
      </c>
      <c r="N39" s="5">
        <v>1</v>
      </c>
      <c r="O39" s="5" t="s">
        <v>549</v>
      </c>
      <c r="P39" s="5"/>
      <c r="Q39">
        <v>4</v>
      </c>
      <c r="X39" s="5">
        <v>1</v>
      </c>
      <c r="Z39" s="5">
        <v>1</v>
      </c>
      <c r="AB39">
        <v>1</v>
      </c>
    </row>
    <row r="40" spans="1:28">
      <c r="A40" s="5" t="s">
        <v>577</v>
      </c>
      <c r="B40" s="5" t="s">
        <v>576</v>
      </c>
      <c r="C40" s="5" t="s">
        <v>578</v>
      </c>
      <c r="D40" s="5">
        <v>2018</v>
      </c>
      <c r="E40" s="5" t="s">
        <v>601</v>
      </c>
      <c r="H40" s="5">
        <v>1</v>
      </c>
      <c r="J40" s="5">
        <v>806</v>
      </c>
      <c r="K40" s="5" t="s">
        <v>565</v>
      </c>
      <c r="L40" s="5">
        <v>4.6040000000000001</v>
      </c>
      <c r="M40" s="5">
        <v>0</v>
      </c>
      <c r="O40" s="5" t="s">
        <v>536</v>
      </c>
      <c r="P40" s="5"/>
      <c r="Q40">
        <v>4</v>
      </c>
      <c r="W40" s="5">
        <v>0</v>
      </c>
      <c r="X40" s="5">
        <v>1</v>
      </c>
      <c r="Z40" s="5">
        <v>1</v>
      </c>
    </row>
    <row r="41" spans="1:28" ht="15">
      <c r="A41" s="8" t="s">
        <v>242</v>
      </c>
      <c r="B41" s="8" t="s">
        <v>243</v>
      </c>
      <c r="C41" s="8" t="s">
        <v>244</v>
      </c>
      <c r="D41" s="4">
        <v>2018</v>
      </c>
      <c r="E41" s="5" t="s">
        <v>26</v>
      </c>
      <c r="H41">
        <v>1</v>
      </c>
      <c r="I41">
        <v>4</v>
      </c>
      <c r="J41" s="5">
        <v>0</v>
      </c>
      <c r="K41" s="5" t="s">
        <v>566</v>
      </c>
      <c r="M41">
        <v>0</v>
      </c>
      <c r="O41">
        <v>1</v>
      </c>
      <c r="Q41">
        <v>5</v>
      </c>
      <c r="U41">
        <v>1</v>
      </c>
      <c r="W41">
        <v>0</v>
      </c>
      <c r="X41">
        <v>1</v>
      </c>
      <c r="Z41">
        <v>1</v>
      </c>
    </row>
    <row r="42" spans="1:28" ht="15">
      <c r="A42" s="8" t="s">
        <v>255</v>
      </c>
      <c r="B42" s="8" t="s">
        <v>256</v>
      </c>
      <c r="C42" s="8" t="s">
        <v>550</v>
      </c>
      <c r="D42" s="4">
        <v>2018</v>
      </c>
      <c r="E42" s="5" t="s">
        <v>26</v>
      </c>
      <c r="H42">
        <v>1</v>
      </c>
      <c r="I42" t="s">
        <v>536</v>
      </c>
      <c r="J42" s="5">
        <v>0</v>
      </c>
      <c r="K42" s="5" t="s">
        <v>566</v>
      </c>
      <c r="M42">
        <v>0</v>
      </c>
      <c r="O42" s="12" t="s">
        <v>534</v>
      </c>
      <c r="P42" s="12"/>
      <c r="Q42">
        <v>5</v>
      </c>
      <c r="W42">
        <v>0</v>
      </c>
      <c r="X42">
        <v>4</v>
      </c>
      <c r="Z42">
        <v>1</v>
      </c>
    </row>
    <row r="43" spans="1:28" ht="15">
      <c r="A43" s="8" t="s">
        <v>229</v>
      </c>
      <c r="B43" s="8" t="s">
        <v>230</v>
      </c>
      <c r="D43" s="4">
        <v>2018</v>
      </c>
      <c r="E43" s="5" t="s">
        <v>26</v>
      </c>
      <c r="H43">
        <v>1</v>
      </c>
      <c r="I43" t="s">
        <v>540</v>
      </c>
      <c r="J43" s="5">
        <v>0</v>
      </c>
      <c r="K43" s="5" t="s">
        <v>566</v>
      </c>
      <c r="M43">
        <v>0</v>
      </c>
      <c r="O43" t="s">
        <v>536</v>
      </c>
      <c r="Q43">
        <v>4</v>
      </c>
      <c r="W43">
        <v>0</v>
      </c>
      <c r="X43">
        <v>4</v>
      </c>
    </row>
    <row r="44" spans="1:28" ht="15">
      <c r="A44" s="8" t="s">
        <v>274</v>
      </c>
      <c r="B44" s="8" t="s">
        <v>275</v>
      </c>
      <c r="C44" s="8" t="s">
        <v>103</v>
      </c>
      <c r="D44" s="4">
        <v>2018</v>
      </c>
      <c r="E44" s="5" t="s">
        <v>26</v>
      </c>
      <c r="H44">
        <v>1</v>
      </c>
      <c r="I44">
        <v>1</v>
      </c>
      <c r="J44" s="5">
        <v>1505</v>
      </c>
      <c r="K44" s="5" t="s">
        <v>567</v>
      </c>
      <c r="L44" s="5">
        <v>4.0709999999999997</v>
      </c>
      <c r="M44">
        <v>0</v>
      </c>
      <c r="O44">
        <v>4</v>
      </c>
      <c r="Q44">
        <v>4</v>
      </c>
      <c r="W44">
        <v>0</v>
      </c>
      <c r="X44">
        <v>1</v>
      </c>
      <c r="AA44">
        <v>1</v>
      </c>
    </row>
    <row r="45" spans="1:28" ht="15">
      <c r="A45" s="8" t="s">
        <v>288</v>
      </c>
      <c r="B45" s="8" t="s">
        <v>289</v>
      </c>
      <c r="C45" s="8" t="s">
        <v>290</v>
      </c>
      <c r="D45" s="4">
        <v>2018</v>
      </c>
      <c r="E45" s="5" t="s">
        <v>26</v>
      </c>
      <c r="H45">
        <v>1</v>
      </c>
      <c r="I45" t="s">
        <v>540</v>
      </c>
      <c r="J45" s="5">
        <v>1505</v>
      </c>
      <c r="K45" s="5" t="s">
        <v>565</v>
      </c>
      <c r="L45" s="5">
        <v>4.0279999999999996</v>
      </c>
      <c r="M45">
        <v>0</v>
      </c>
      <c r="O45" t="s">
        <v>535</v>
      </c>
      <c r="Q45">
        <v>4</v>
      </c>
      <c r="W45">
        <v>0</v>
      </c>
      <c r="X45">
        <v>1</v>
      </c>
      <c r="AA45">
        <v>1</v>
      </c>
    </row>
    <row r="46" spans="1:28" ht="15">
      <c r="A46" s="8" t="s">
        <v>284</v>
      </c>
      <c r="B46" s="8" t="s">
        <v>285</v>
      </c>
      <c r="C46" s="8" t="s">
        <v>210</v>
      </c>
      <c r="D46" s="4">
        <v>2018</v>
      </c>
      <c r="E46" s="5" t="s">
        <v>26</v>
      </c>
      <c r="H46">
        <v>1</v>
      </c>
      <c r="I46" t="s">
        <v>536</v>
      </c>
      <c r="J46" s="5">
        <v>806</v>
      </c>
      <c r="K46" s="5" t="s">
        <v>567</v>
      </c>
      <c r="L46" s="5">
        <v>5.0629999999999997</v>
      </c>
      <c r="M46">
        <v>0</v>
      </c>
      <c r="O46" t="s">
        <v>536</v>
      </c>
      <c r="Q46">
        <v>4</v>
      </c>
      <c r="W46">
        <v>0</v>
      </c>
      <c r="X46">
        <v>1</v>
      </c>
    </row>
    <row r="47" spans="1:28" ht="15">
      <c r="A47" s="8" t="s">
        <v>248</v>
      </c>
      <c r="B47" s="8" t="s">
        <v>249</v>
      </c>
      <c r="C47" s="8" t="s">
        <v>250</v>
      </c>
      <c r="D47" s="4">
        <v>2018</v>
      </c>
      <c r="E47" s="5" t="s">
        <v>26</v>
      </c>
      <c r="H47">
        <v>1</v>
      </c>
      <c r="J47" s="5">
        <v>0</v>
      </c>
      <c r="K47" s="5" t="s">
        <v>566</v>
      </c>
      <c r="M47">
        <v>0</v>
      </c>
      <c r="O47">
        <v>4</v>
      </c>
      <c r="Q47">
        <v>4</v>
      </c>
      <c r="W47">
        <v>0</v>
      </c>
      <c r="X47">
        <v>1</v>
      </c>
    </row>
    <row r="48" spans="1:28" ht="15">
      <c r="A48" s="8" t="s">
        <v>252</v>
      </c>
      <c r="B48" s="8" t="s">
        <v>253</v>
      </c>
      <c r="C48" s="8" t="s">
        <v>254</v>
      </c>
      <c r="D48" s="4">
        <v>2018</v>
      </c>
      <c r="E48" s="5" t="s">
        <v>26</v>
      </c>
      <c r="H48">
        <v>1</v>
      </c>
      <c r="I48">
        <v>1</v>
      </c>
      <c r="J48" s="5">
        <v>806</v>
      </c>
      <c r="K48" s="5" t="s">
        <v>569</v>
      </c>
      <c r="L48" s="5">
        <v>1.621</v>
      </c>
      <c r="M48">
        <v>0</v>
      </c>
      <c r="O48" t="s">
        <v>536</v>
      </c>
      <c r="Q48">
        <v>4</v>
      </c>
      <c r="W48">
        <v>0</v>
      </c>
      <c r="X48">
        <v>1</v>
      </c>
    </row>
    <row r="49" spans="1:28" ht="15">
      <c r="A49" s="8" t="s">
        <v>272</v>
      </c>
      <c r="B49" s="8" t="s">
        <v>273</v>
      </c>
      <c r="C49" s="8" t="s">
        <v>202</v>
      </c>
      <c r="D49" s="4">
        <v>2018</v>
      </c>
      <c r="E49" s="5" t="s">
        <v>26</v>
      </c>
      <c r="H49">
        <v>1</v>
      </c>
      <c r="I49" t="s">
        <v>536</v>
      </c>
      <c r="J49" s="5">
        <v>806</v>
      </c>
      <c r="K49" s="5" t="s">
        <v>565</v>
      </c>
      <c r="L49" s="5">
        <v>4.306</v>
      </c>
      <c r="M49">
        <v>0</v>
      </c>
      <c r="O49" t="s">
        <v>547</v>
      </c>
      <c r="Q49">
        <v>4</v>
      </c>
      <c r="W49">
        <v>0</v>
      </c>
      <c r="X49">
        <v>1</v>
      </c>
    </row>
    <row r="50" spans="1:28" ht="15">
      <c r="A50" s="8" t="s">
        <v>221</v>
      </c>
      <c r="B50" s="8" t="s">
        <v>222</v>
      </c>
      <c r="C50" s="8" t="s">
        <v>223</v>
      </c>
      <c r="D50" s="4">
        <v>2018</v>
      </c>
      <c r="E50" s="5" t="s">
        <v>26</v>
      </c>
      <c r="H50">
        <v>1</v>
      </c>
      <c r="J50" s="5">
        <v>0</v>
      </c>
      <c r="K50" s="5" t="s">
        <v>566</v>
      </c>
      <c r="M50">
        <v>0</v>
      </c>
      <c r="O50">
        <v>1</v>
      </c>
      <c r="Q50">
        <v>5</v>
      </c>
      <c r="W50">
        <v>0</v>
      </c>
      <c r="X50">
        <v>1</v>
      </c>
    </row>
    <row r="51" spans="1:28" ht="15">
      <c r="A51" s="8" t="s">
        <v>218</v>
      </c>
      <c r="B51" s="8" t="s">
        <v>219</v>
      </c>
      <c r="C51" s="8" t="s">
        <v>220</v>
      </c>
      <c r="D51" s="4">
        <v>2018</v>
      </c>
      <c r="E51" s="5" t="s">
        <v>26</v>
      </c>
      <c r="H51">
        <v>1</v>
      </c>
      <c r="I51" t="s">
        <v>536</v>
      </c>
      <c r="J51" s="5">
        <v>806</v>
      </c>
      <c r="K51" s="5" t="s">
        <v>565</v>
      </c>
      <c r="M51">
        <v>0</v>
      </c>
      <c r="O51" t="s">
        <v>534</v>
      </c>
      <c r="Q51">
        <v>5</v>
      </c>
      <c r="W51">
        <v>0</v>
      </c>
      <c r="X51">
        <v>4</v>
      </c>
    </row>
    <row r="52" spans="1:28" ht="15">
      <c r="A52" s="8" t="s">
        <v>227</v>
      </c>
      <c r="B52" s="8" t="s">
        <v>228</v>
      </c>
      <c r="D52" s="4">
        <v>2018</v>
      </c>
      <c r="E52" s="5" t="s">
        <v>26</v>
      </c>
      <c r="H52">
        <v>1</v>
      </c>
      <c r="I52" t="s">
        <v>536</v>
      </c>
      <c r="J52" s="5">
        <v>0</v>
      </c>
      <c r="K52" s="5" t="s">
        <v>566</v>
      </c>
      <c r="M52">
        <v>0</v>
      </c>
      <c r="O52">
        <v>4</v>
      </c>
      <c r="Q52">
        <v>4</v>
      </c>
      <c r="W52">
        <v>0</v>
      </c>
      <c r="X52">
        <v>2</v>
      </c>
    </row>
    <row r="53" spans="1:28" ht="15">
      <c r="A53" s="8" t="s">
        <v>237</v>
      </c>
      <c r="B53" s="8" t="s">
        <v>238</v>
      </c>
      <c r="C53" s="8" t="s">
        <v>239</v>
      </c>
      <c r="D53" s="4">
        <v>2018</v>
      </c>
      <c r="E53" s="5" t="s">
        <v>26</v>
      </c>
      <c r="H53">
        <v>1</v>
      </c>
      <c r="I53">
        <v>1</v>
      </c>
      <c r="J53" s="5">
        <v>0</v>
      </c>
      <c r="K53" s="5" t="s">
        <v>566</v>
      </c>
      <c r="M53">
        <v>0</v>
      </c>
      <c r="O53" t="s">
        <v>536</v>
      </c>
      <c r="Q53">
        <v>4</v>
      </c>
      <c r="W53">
        <v>0</v>
      </c>
      <c r="X53">
        <v>4</v>
      </c>
    </row>
    <row r="54" spans="1:28" ht="15">
      <c r="A54" s="8"/>
      <c r="B54" s="8"/>
      <c r="C54" s="8"/>
      <c r="D54" s="4"/>
      <c r="E54" s="5"/>
      <c r="J54" s="5"/>
      <c r="K54" s="5"/>
      <c r="N54" s="20" t="s">
        <v>617</v>
      </c>
      <c r="O54" s="20">
        <v>11</v>
      </c>
      <c r="Q54" s="20">
        <v>11</v>
      </c>
    </row>
    <row r="55" spans="1:28" ht="15">
      <c r="A55" s="8"/>
      <c r="B55" s="8"/>
      <c r="C55" s="8"/>
      <c r="D55" s="4"/>
      <c r="E55" s="5"/>
      <c r="J55" s="5"/>
      <c r="K55" s="5"/>
    </row>
    <row r="56" spans="1:28">
      <c r="A56" s="5" t="s">
        <v>598</v>
      </c>
      <c r="B56" s="5" t="s">
        <v>597</v>
      </c>
      <c r="C56" s="5" t="s">
        <v>599</v>
      </c>
      <c r="D56" s="5">
        <v>2019</v>
      </c>
      <c r="E56" s="5" t="s">
        <v>601</v>
      </c>
      <c r="H56" s="5">
        <v>1</v>
      </c>
      <c r="J56" s="5">
        <v>806</v>
      </c>
      <c r="K56" s="5" t="s">
        <v>565</v>
      </c>
      <c r="L56" s="5">
        <v>2.4950000000000001</v>
      </c>
      <c r="M56" s="5">
        <v>0</v>
      </c>
      <c r="O56" s="6" t="s">
        <v>536</v>
      </c>
      <c r="P56" s="6"/>
      <c r="Q56" s="5">
        <v>4</v>
      </c>
      <c r="U56" s="5">
        <v>1</v>
      </c>
      <c r="W56" s="5">
        <v>0</v>
      </c>
      <c r="X56" s="5">
        <v>1</v>
      </c>
      <c r="AA56">
        <v>1</v>
      </c>
    </row>
    <row r="57" spans="1:28" ht="15">
      <c r="A57" s="8" t="s">
        <v>154</v>
      </c>
      <c r="B57" s="8" t="s">
        <v>155</v>
      </c>
      <c r="C57" s="8" t="s">
        <v>156</v>
      </c>
      <c r="D57" s="4">
        <v>2019</v>
      </c>
      <c r="E57" s="5" t="s">
        <v>26</v>
      </c>
      <c r="H57">
        <v>1</v>
      </c>
      <c r="I57" t="s">
        <v>536</v>
      </c>
      <c r="J57" s="5">
        <v>0</v>
      </c>
      <c r="K57" s="5" t="s">
        <v>566</v>
      </c>
      <c r="L57" s="5">
        <v>0.56000000000000005</v>
      </c>
      <c r="M57">
        <v>0</v>
      </c>
      <c r="O57" t="s">
        <v>547</v>
      </c>
      <c r="Q57">
        <v>4</v>
      </c>
      <c r="U57">
        <v>1</v>
      </c>
      <c r="W57">
        <v>1</v>
      </c>
      <c r="X57">
        <v>1</v>
      </c>
    </row>
    <row r="58" spans="1:28" ht="15">
      <c r="A58" s="8" t="s">
        <v>518</v>
      </c>
      <c r="B58" s="8" t="s">
        <v>519</v>
      </c>
      <c r="C58" s="8" t="s">
        <v>520</v>
      </c>
      <c r="D58" s="8">
        <v>2019</v>
      </c>
      <c r="E58" s="5" t="s">
        <v>26</v>
      </c>
      <c r="H58">
        <v>1</v>
      </c>
      <c r="I58" t="s">
        <v>536</v>
      </c>
      <c r="J58" s="5">
        <v>0</v>
      </c>
      <c r="K58" s="5" t="s">
        <v>566</v>
      </c>
      <c r="L58" s="5">
        <v>0.56000000000000005</v>
      </c>
      <c r="M58">
        <v>0</v>
      </c>
      <c r="O58" t="s">
        <v>547</v>
      </c>
      <c r="Q58">
        <v>4</v>
      </c>
      <c r="U58">
        <v>1</v>
      </c>
      <c r="W58">
        <v>1</v>
      </c>
      <c r="X58">
        <v>1</v>
      </c>
      <c r="AB58">
        <v>1</v>
      </c>
    </row>
    <row r="59" spans="1:28" ht="15">
      <c r="A59" s="8" t="s">
        <v>206</v>
      </c>
      <c r="B59" s="8" t="s">
        <v>207</v>
      </c>
      <c r="C59" s="8" t="s">
        <v>208</v>
      </c>
      <c r="D59" s="4">
        <v>2019</v>
      </c>
      <c r="E59" s="5" t="s">
        <v>26</v>
      </c>
      <c r="H59">
        <v>1</v>
      </c>
      <c r="I59">
        <v>4</v>
      </c>
      <c r="J59" s="5">
        <v>1505</v>
      </c>
      <c r="K59" s="5" t="s">
        <v>565</v>
      </c>
      <c r="L59" s="5">
        <v>0.72</v>
      </c>
      <c r="M59">
        <v>0</v>
      </c>
      <c r="O59">
        <v>1</v>
      </c>
      <c r="Q59">
        <v>5</v>
      </c>
      <c r="U59">
        <v>1</v>
      </c>
      <c r="W59">
        <v>0</v>
      </c>
      <c r="X59">
        <v>1</v>
      </c>
      <c r="Z59">
        <v>1</v>
      </c>
      <c r="AB59">
        <v>1</v>
      </c>
    </row>
    <row r="60" spans="1:28" ht="15">
      <c r="A60" s="8" t="s">
        <v>182</v>
      </c>
      <c r="B60" s="8" t="s">
        <v>183</v>
      </c>
      <c r="C60" s="8" t="s">
        <v>184</v>
      </c>
      <c r="D60" s="4">
        <v>2019</v>
      </c>
      <c r="E60" s="5" t="s">
        <v>26</v>
      </c>
      <c r="G60">
        <v>1</v>
      </c>
      <c r="H60">
        <v>1</v>
      </c>
      <c r="I60" t="s">
        <v>535</v>
      </c>
      <c r="J60" s="5">
        <v>806</v>
      </c>
      <c r="K60" s="5" t="s">
        <v>569</v>
      </c>
      <c r="L60" s="5">
        <v>0.45</v>
      </c>
      <c r="M60">
        <v>0</v>
      </c>
      <c r="O60" t="s">
        <v>545</v>
      </c>
      <c r="Q60" t="s">
        <v>541</v>
      </c>
      <c r="W60">
        <v>1</v>
      </c>
      <c r="X60">
        <v>1</v>
      </c>
    </row>
    <row r="61" spans="1:28" ht="15">
      <c r="A61" s="8" t="s">
        <v>168</v>
      </c>
      <c r="B61" s="8" t="s">
        <v>169</v>
      </c>
      <c r="C61" s="8" t="s">
        <v>159</v>
      </c>
      <c r="D61" s="4">
        <v>2019</v>
      </c>
      <c r="E61" s="5" t="s">
        <v>26</v>
      </c>
      <c r="H61">
        <v>1</v>
      </c>
      <c r="I61" t="s">
        <v>536</v>
      </c>
      <c r="J61" s="5">
        <v>0</v>
      </c>
      <c r="K61" s="5" t="s">
        <v>566</v>
      </c>
      <c r="M61">
        <v>0</v>
      </c>
      <c r="O61">
        <v>4</v>
      </c>
      <c r="Q61">
        <v>4</v>
      </c>
      <c r="U61">
        <v>1</v>
      </c>
      <c r="W61">
        <v>0</v>
      </c>
      <c r="X61">
        <v>4</v>
      </c>
      <c r="AB61">
        <v>1</v>
      </c>
    </row>
    <row r="62" spans="1:28" ht="15">
      <c r="A62" s="8" t="s">
        <v>143</v>
      </c>
      <c r="B62" s="8" t="s">
        <v>144</v>
      </c>
      <c r="C62" s="8" t="s">
        <v>145</v>
      </c>
      <c r="D62" s="4">
        <v>2019</v>
      </c>
      <c r="E62" s="5" t="s">
        <v>26</v>
      </c>
      <c r="H62">
        <v>1</v>
      </c>
      <c r="I62">
        <v>1</v>
      </c>
      <c r="J62" s="5">
        <v>0</v>
      </c>
      <c r="K62" s="5" t="s">
        <v>566</v>
      </c>
      <c r="M62">
        <v>0</v>
      </c>
      <c r="O62" t="s">
        <v>534</v>
      </c>
      <c r="Q62">
        <v>5</v>
      </c>
      <c r="W62">
        <v>2</v>
      </c>
      <c r="X62">
        <v>4</v>
      </c>
      <c r="Z62">
        <v>1</v>
      </c>
    </row>
    <row r="63" spans="1:28" ht="15">
      <c r="A63" s="8" t="s">
        <v>146</v>
      </c>
      <c r="B63" s="8" t="s">
        <v>147</v>
      </c>
      <c r="C63" s="8" t="s">
        <v>148</v>
      </c>
      <c r="D63" s="4">
        <v>2019</v>
      </c>
      <c r="E63" s="5" t="s">
        <v>26</v>
      </c>
      <c r="H63">
        <v>1</v>
      </c>
      <c r="I63" t="s">
        <v>540</v>
      </c>
      <c r="J63" s="5">
        <v>1503</v>
      </c>
      <c r="K63" s="5" t="s">
        <v>569</v>
      </c>
      <c r="L63" s="5">
        <v>1.9350000000000001</v>
      </c>
      <c r="M63">
        <v>0</v>
      </c>
      <c r="N63">
        <v>1</v>
      </c>
      <c r="O63">
        <v>3</v>
      </c>
      <c r="Q63">
        <v>5</v>
      </c>
      <c r="W63">
        <v>0</v>
      </c>
      <c r="X63">
        <v>1</v>
      </c>
      <c r="Z63">
        <v>1</v>
      </c>
    </row>
    <row r="64" spans="1:28" ht="15">
      <c r="A64" s="8" t="s">
        <v>170</v>
      </c>
      <c r="B64" s="8" t="s">
        <v>171</v>
      </c>
      <c r="C64" s="8" t="s">
        <v>78</v>
      </c>
      <c r="D64" s="4">
        <v>2019</v>
      </c>
      <c r="E64" s="5" t="s">
        <v>26</v>
      </c>
      <c r="H64">
        <v>1</v>
      </c>
      <c r="I64" t="s">
        <v>536</v>
      </c>
      <c r="J64" s="5">
        <v>806</v>
      </c>
      <c r="K64" s="5" t="s">
        <v>567</v>
      </c>
      <c r="L64" s="5">
        <v>5.1550000000000002</v>
      </c>
      <c r="M64">
        <v>0</v>
      </c>
      <c r="O64">
        <v>4</v>
      </c>
      <c r="Q64">
        <v>4</v>
      </c>
      <c r="U64">
        <v>1</v>
      </c>
      <c r="W64">
        <v>0</v>
      </c>
      <c r="X64">
        <v>1</v>
      </c>
    </row>
    <row r="65" spans="1:28" ht="15">
      <c r="A65" s="8" t="s">
        <v>191</v>
      </c>
      <c r="B65" s="8" t="s">
        <v>192</v>
      </c>
      <c r="C65" s="8" t="s">
        <v>58</v>
      </c>
      <c r="D65" s="4">
        <v>2019</v>
      </c>
      <c r="E65" s="5" t="s">
        <v>26</v>
      </c>
      <c r="H65">
        <v>1</v>
      </c>
      <c r="I65" t="s">
        <v>536</v>
      </c>
      <c r="J65" s="5">
        <v>806</v>
      </c>
      <c r="K65" s="5" t="s">
        <v>565</v>
      </c>
      <c r="L65" s="5">
        <v>3.3290000000000002</v>
      </c>
      <c r="M65">
        <v>0</v>
      </c>
      <c r="O65">
        <v>4</v>
      </c>
      <c r="Q65">
        <v>4</v>
      </c>
      <c r="W65">
        <v>0</v>
      </c>
      <c r="X65">
        <v>1</v>
      </c>
    </row>
    <row r="66" spans="1:28" ht="15">
      <c r="A66" s="8" t="s">
        <v>203</v>
      </c>
      <c r="B66" s="8" t="s">
        <v>204</v>
      </c>
      <c r="C66" s="8" t="s">
        <v>205</v>
      </c>
      <c r="D66" s="4">
        <v>2019</v>
      </c>
      <c r="E66" s="5" t="s">
        <v>26</v>
      </c>
      <c r="H66">
        <v>1</v>
      </c>
      <c r="I66">
        <v>1</v>
      </c>
      <c r="J66" s="5">
        <v>1503</v>
      </c>
      <c r="K66" s="5" t="s">
        <v>565</v>
      </c>
      <c r="L66" s="5">
        <v>5.4829999999999997</v>
      </c>
      <c r="M66">
        <v>0</v>
      </c>
      <c r="O66" t="s">
        <v>536</v>
      </c>
      <c r="Q66">
        <v>4</v>
      </c>
      <c r="U66">
        <v>1</v>
      </c>
      <c r="W66">
        <v>0</v>
      </c>
      <c r="X66">
        <v>1</v>
      </c>
    </row>
    <row r="67" spans="1:28" ht="15">
      <c r="A67" s="8" t="s">
        <v>157</v>
      </c>
      <c r="B67" s="8" t="s">
        <v>158</v>
      </c>
      <c r="C67" s="8" t="s">
        <v>159</v>
      </c>
      <c r="D67" s="4">
        <v>2019</v>
      </c>
      <c r="E67" s="5" t="s">
        <v>26</v>
      </c>
      <c r="H67">
        <v>1</v>
      </c>
      <c r="I67">
        <v>1</v>
      </c>
      <c r="J67" s="5">
        <v>0</v>
      </c>
      <c r="K67" s="5" t="s">
        <v>566</v>
      </c>
      <c r="M67">
        <v>0</v>
      </c>
      <c r="O67">
        <v>1</v>
      </c>
      <c r="Q67">
        <v>5</v>
      </c>
      <c r="U67">
        <v>1</v>
      </c>
      <c r="W67">
        <v>0</v>
      </c>
      <c r="X67">
        <v>4</v>
      </c>
      <c r="Z67">
        <v>1</v>
      </c>
    </row>
    <row r="68" spans="1:28" ht="15">
      <c r="A68" s="8" t="s">
        <v>165</v>
      </c>
      <c r="B68" s="8" t="s">
        <v>166</v>
      </c>
      <c r="C68" s="8" t="s">
        <v>167</v>
      </c>
      <c r="D68" s="4">
        <v>2019</v>
      </c>
      <c r="E68" s="5" t="s">
        <v>26</v>
      </c>
      <c r="H68">
        <v>1</v>
      </c>
      <c r="I68" t="s">
        <v>540</v>
      </c>
      <c r="J68" s="5">
        <v>1503</v>
      </c>
      <c r="K68" s="5" t="s">
        <v>568</v>
      </c>
      <c r="L68" s="5">
        <v>0.31</v>
      </c>
      <c r="M68">
        <v>0</v>
      </c>
      <c r="O68" t="s">
        <v>547</v>
      </c>
      <c r="Q68">
        <v>5</v>
      </c>
      <c r="W68">
        <v>0</v>
      </c>
      <c r="X68">
        <v>1</v>
      </c>
      <c r="AA68">
        <v>1</v>
      </c>
    </row>
    <row r="69" spans="1:28" ht="15">
      <c r="A69" s="8"/>
      <c r="B69" s="8"/>
      <c r="C69" s="8"/>
      <c r="D69" s="4"/>
      <c r="E69" s="5"/>
      <c r="J69" s="5"/>
      <c r="K69" s="5"/>
      <c r="L69" s="5"/>
      <c r="N69" s="20" t="s">
        <v>617</v>
      </c>
      <c r="O69" s="20">
        <v>9</v>
      </c>
      <c r="Q69" s="20">
        <v>8</v>
      </c>
    </row>
    <row r="70" spans="1:28" ht="15">
      <c r="A70" s="8"/>
      <c r="B70" s="8"/>
      <c r="C70" s="8"/>
      <c r="D70" s="4"/>
      <c r="E70" s="5"/>
      <c r="J70" s="5"/>
      <c r="K70" s="5"/>
      <c r="L70" s="5"/>
    </row>
    <row r="71" spans="1:28">
      <c r="A71" s="12" t="s">
        <v>603</v>
      </c>
      <c r="B71" s="23" t="s">
        <v>77</v>
      </c>
      <c r="C71" t="s">
        <v>610</v>
      </c>
      <c r="D71" s="24">
        <v>2020</v>
      </c>
      <c r="E71" s="5" t="s">
        <v>614</v>
      </c>
      <c r="H71" s="5">
        <v>1</v>
      </c>
      <c r="I71" s="12" t="s">
        <v>535</v>
      </c>
      <c r="J71" s="12">
        <v>806</v>
      </c>
      <c r="K71" s="12" t="s">
        <v>567</v>
      </c>
      <c r="L71" s="12">
        <v>7.5549999999999997</v>
      </c>
      <c r="M71" s="24">
        <v>0</v>
      </c>
      <c r="N71" s="12"/>
      <c r="O71" s="12" t="s">
        <v>542</v>
      </c>
      <c r="P71" s="12"/>
      <c r="Q71">
        <v>5</v>
      </c>
      <c r="R71" s="12"/>
      <c r="S71" s="12"/>
      <c r="T71" s="12"/>
      <c r="U71" s="12"/>
      <c r="V71" s="12"/>
      <c r="W71" s="24">
        <v>0</v>
      </c>
      <c r="X71" s="24">
        <v>1</v>
      </c>
      <c r="Y71" s="12"/>
      <c r="Z71" s="24">
        <v>1</v>
      </c>
      <c r="AA71" s="12"/>
    </row>
    <row r="72" spans="1:28">
      <c r="A72" s="12" t="s">
        <v>604</v>
      </c>
      <c r="B72" s="25" t="s">
        <v>126</v>
      </c>
      <c r="C72" t="s">
        <v>611</v>
      </c>
      <c r="D72" s="24">
        <v>2020</v>
      </c>
      <c r="E72" s="5" t="s">
        <v>614</v>
      </c>
      <c r="H72" s="5">
        <v>1</v>
      </c>
      <c r="I72" s="24">
        <v>4</v>
      </c>
      <c r="J72" s="12">
        <v>806</v>
      </c>
      <c r="K72" s="12" t="s">
        <v>565</v>
      </c>
      <c r="L72" s="12">
        <v>4.2240000000000002</v>
      </c>
      <c r="M72" s="24">
        <v>0</v>
      </c>
      <c r="N72" s="12"/>
      <c r="O72" s="12" t="s">
        <v>534</v>
      </c>
      <c r="P72" s="12"/>
      <c r="Q72">
        <v>5</v>
      </c>
      <c r="R72" s="12"/>
      <c r="S72" s="12"/>
      <c r="T72" s="12"/>
      <c r="U72" s="12"/>
      <c r="V72" s="12"/>
      <c r="W72" s="24">
        <v>0</v>
      </c>
      <c r="X72" s="24">
        <v>1</v>
      </c>
      <c r="Y72" s="12"/>
      <c r="Z72" s="12"/>
      <c r="AA72" s="12"/>
    </row>
    <row r="73" spans="1:28" ht="15">
      <c r="A73" s="8" t="s">
        <v>56</v>
      </c>
      <c r="B73" s="8" t="s">
        <v>57</v>
      </c>
      <c r="C73" s="8" t="s">
        <v>58</v>
      </c>
      <c r="D73" s="4">
        <v>2020</v>
      </c>
      <c r="E73" s="5" t="s">
        <v>26</v>
      </c>
      <c r="H73">
        <v>1</v>
      </c>
      <c r="I73">
        <v>4</v>
      </c>
      <c r="J73" s="5">
        <v>806</v>
      </c>
      <c r="K73" s="5" t="s">
        <v>565</v>
      </c>
      <c r="L73" s="5">
        <v>4.2240000000000002</v>
      </c>
      <c r="M73">
        <v>0</v>
      </c>
      <c r="O73" t="s">
        <v>534</v>
      </c>
      <c r="Q73">
        <v>5</v>
      </c>
      <c r="W73">
        <v>0</v>
      </c>
      <c r="X73">
        <v>1</v>
      </c>
      <c r="Z73">
        <v>1</v>
      </c>
      <c r="AB73">
        <v>1</v>
      </c>
    </row>
    <row r="74" spans="1:28" ht="15">
      <c r="A74" s="8" t="s">
        <v>64</v>
      </c>
      <c r="B74" s="8" t="s">
        <v>65</v>
      </c>
      <c r="C74" s="8" t="s">
        <v>66</v>
      </c>
      <c r="D74" s="4">
        <v>2020</v>
      </c>
      <c r="E74" s="6" t="s">
        <v>26</v>
      </c>
      <c r="H74">
        <v>1</v>
      </c>
      <c r="I74" t="s">
        <v>541</v>
      </c>
      <c r="J74" s="5">
        <v>1503</v>
      </c>
      <c r="K74" s="5" t="s">
        <v>568</v>
      </c>
      <c r="L74" s="5">
        <v>2.5339999999999998</v>
      </c>
      <c r="M74">
        <v>0</v>
      </c>
      <c r="O74" t="s">
        <v>542</v>
      </c>
      <c r="Q74">
        <v>5</v>
      </c>
      <c r="T74">
        <v>1</v>
      </c>
      <c r="U74">
        <v>1</v>
      </c>
      <c r="W74">
        <v>0</v>
      </c>
      <c r="X74">
        <v>1</v>
      </c>
      <c r="Z74">
        <v>1</v>
      </c>
    </row>
    <row r="75" spans="1:28" ht="15">
      <c r="A75" s="8" t="s">
        <v>47</v>
      </c>
      <c r="B75" s="8" t="s">
        <v>48</v>
      </c>
      <c r="C75" s="8" t="s">
        <v>49</v>
      </c>
      <c r="D75" s="4">
        <v>2020</v>
      </c>
      <c r="E75" s="5" t="s">
        <v>26</v>
      </c>
      <c r="H75">
        <v>1</v>
      </c>
      <c r="I75">
        <v>1</v>
      </c>
      <c r="J75" s="5">
        <v>0</v>
      </c>
      <c r="K75" s="5" t="s">
        <v>566</v>
      </c>
      <c r="M75">
        <v>0</v>
      </c>
      <c r="O75" t="s">
        <v>534</v>
      </c>
      <c r="Q75">
        <v>5</v>
      </c>
      <c r="W75">
        <v>2</v>
      </c>
      <c r="X75">
        <v>4</v>
      </c>
      <c r="Z75">
        <v>1</v>
      </c>
    </row>
    <row r="76" spans="1:28" ht="15">
      <c r="A76" s="8" t="s">
        <v>101</v>
      </c>
      <c r="B76" s="8" t="s">
        <v>102</v>
      </c>
      <c r="C76" s="8" t="s">
        <v>103</v>
      </c>
      <c r="D76" s="4">
        <v>2020</v>
      </c>
      <c r="E76" s="5" t="s">
        <v>26</v>
      </c>
      <c r="H76">
        <v>1</v>
      </c>
      <c r="I76">
        <v>1</v>
      </c>
      <c r="J76" s="5">
        <v>1505</v>
      </c>
      <c r="K76" s="5" t="s">
        <v>567</v>
      </c>
      <c r="L76" s="5">
        <v>10.667</v>
      </c>
      <c r="M76">
        <v>0</v>
      </c>
      <c r="O76" t="s">
        <v>534</v>
      </c>
      <c r="Q76">
        <v>5</v>
      </c>
      <c r="T76">
        <v>1</v>
      </c>
      <c r="W76">
        <v>0</v>
      </c>
      <c r="X76">
        <v>1</v>
      </c>
      <c r="Z76">
        <v>1</v>
      </c>
    </row>
    <row r="77" spans="1:28" ht="15">
      <c r="A77" s="8" t="s">
        <v>92</v>
      </c>
      <c r="B77" s="8" t="s">
        <v>93</v>
      </c>
      <c r="C77" s="8" t="s">
        <v>94</v>
      </c>
      <c r="D77" s="4">
        <v>2020</v>
      </c>
      <c r="E77" s="5" t="s">
        <v>26</v>
      </c>
      <c r="H77">
        <v>1</v>
      </c>
      <c r="I77" t="s">
        <v>536</v>
      </c>
      <c r="J77" s="5">
        <v>1503</v>
      </c>
      <c r="K77" s="5" t="s">
        <v>569</v>
      </c>
      <c r="L77" s="5">
        <v>2.8740000000000001</v>
      </c>
      <c r="M77">
        <v>0</v>
      </c>
      <c r="O77">
        <v>0</v>
      </c>
      <c r="Q77">
        <v>0</v>
      </c>
      <c r="W77">
        <v>0</v>
      </c>
      <c r="X77">
        <v>1</v>
      </c>
      <c r="Z77">
        <v>1</v>
      </c>
    </row>
    <row r="78" spans="1:28" ht="15">
      <c r="A78" s="8" t="s">
        <v>70</v>
      </c>
      <c r="B78" s="8" t="s">
        <v>71</v>
      </c>
      <c r="C78" s="8" t="s">
        <v>72</v>
      </c>
      <c r="D78" s="4">
        <v>2020</v>
      </c>
      <c r="E78" s="6" t="s">
        <v>26</v>
      </c>
      <c r="H78">
        <v>1</v>
      </c>
      <c r="I78">
        <v>4</v>
      </c>
      <c r="J78" s="5">
        <v>806</v>
      </c>
      <c r="K78" s="5" t="s">
        <v>567</v>
      </c>
      <c r="L78" s="5">
        <v>0.52</v>
      </c>
      <c r="M78">
        <v>0</v>
      </c>
      <c r="Q78">
        <v>5</v>
      </c>
      <c r="W78">
        <v>0</v>
      </c>
      <c r="X78">
        <v>1</v>
      </c>
      <c r="Z78">
        <v>1</v>
      </c>
    </row>
    <row r="79" spans="1:28">
      <c r="A79" s="5" t="s">
        <v>530</v>
      </c>
      <c r="B79" s="5" t="s">
        <v>531</v>
      </c>
      <c r="C79" s="5" t="s">
        <v>532</v>
      </c>
      <c r="D79" s="5">
        <v>2020</v>
      </c>
      <c r="E79" s="5" t="s">
        <v>26</v>
      </c>
      <c r="H79">
        <v>1</v>
      </c>
      <c r="I79" t="s">
        <v>536</v>
      </c>
      <c r="J79" s="5">
        <v>1503</v>
      </c>
      <c r="K79" s="5" t="s">
        <v>569</v>
      </c>
      <c r="M79">
        <v>0</v>
      </c>
      <c r="O79">
        <v>6</v>
      </c>
      <c r="Q79">
        <v>5</v>
      </c>
      <c r="U79">
        <v>1</v>
      </c>
      <c r="W79">
        <v>0</v>
      </c>
      <c r="X79">
        <v>1</v>
      </c>
      <c r="Z79">
        <v>1</v>
      </c>
    </row>
    <row r="80" spans="1:28" ht="15">
      <c r="A80" s="8" t="s">
        <v>79</v>
      </c>
      <c r="B80" s="8" t="s">
        <v>80</v>
      </c>
      <c r="C80" s="8" t="s">
        <v>58</v>
      </c>
      <c r="D80" s="4">
        <v>2020</v>
      </c>
      <c r="E80" s="5" t="s">
        <v>26</v>
      </c>
      <c r="H80">
        <v>1</v>
      </c>
      <c r="I80" t="s">
        <v>536</v>
      </c>
      <c r="J80" s="5">
        <v>806</v>
      </c>
      <c r="K80" s="5" t="s">
        <v>565</v>
      </c>
      <c r="L80" s="5">
        <v>4.2240000000000002</v>
      </c>
      <c r="M80">
        <v>0</v>
      </c>
      <c r="O80" t="s">
        <v>534</v>
      </c>
      <c r="Q80">
        <v>5</v>
      </c>
      <c r="W80">
        <v>0</v>
      </c>
      <c r="X80">
        <v>1</v>
      </c>
      <c r="Z80">
        <v>1</v>
      </c>
    </row>
    <row r="81" spans="1:28" ht="15">
      <c r="A81" s="8" t="s">
        <v>120</v>
      </c>
      <c r="B81" s="8" t="s">
        <v>121</v>
      </c>
      <c r="C81" s="8" t="s">
        <v>122</v>
      </c>
      <c r="D81" s="4">
        <v>2020</v>
      </c>
      <c r="E81" s="5" t="s">
        <v>26</v>
      </c>
      <c r="H81">
        <v>1</v>
      </c>
      <c r="I81" t="s">
        <v>535</v>
      </c>
      <c r="J81" s="5">
        <v>806</v>
      </c>
      <c r="K81" s="5" t="s">
        <v>568</v>
      </c>
      <c r="L81" s="5">
        <v>6.1820000000000004</v>
      </c>
      <c r="M81">
        <v>0</v>
      </c>
      <c r="O81" t="s">
        <v>534</v>
      </c>
      <c r="Q81">
        <v>5</v>
      </c>
      <c r="U81">
        <v>1</v>
      </c>
      <c r="W81">
        <v>0</v>
      </c>
      <c r="X81">
        <v>1</v>
      </c>
      <c r="Z81">
        <v>1</v>
      </c>
    </row>
    <row r="82" spans="1:28" ht="15">
      <c r="A82" s="8" t="s">
        <v>117</v>
      </c>
      <c r="B82" s="8" t="s">
        <v>118</v>
      </c>
      <c r="C82" s="8" t="s">
        <v>119</v>
      </c>
      <c r="D82" s="4">
        <v>2020</v>
      </c>
      <c r="E82" s="5" t="s">
        <v>26</v>
      </c>
      <c r="H82">
        <v>1</v>
      </c>
      <c r="J82" s="5">
        <v>0</v>
      </c>
      <c r="K82" s="5" t="s">
        <v>566</v>
      </c>
      <c r="M82">
        <v>0</v>
      </c>
      <c r="O82">
        <v>0</v>
      </c>
      <c r="Q82">
        <v>0</v>
      </c>
      <c r="X82">
        <v>1</v>
      </c>
      <c r="Z82">
        <v>1</v>
      </c>
    </row>
    <row r="83" spans="1:28" ht="15">
      <c r="A83" s="8" t="s">
        <v>98</v>
      </c>
      <c r="B83" s="8" t="s">
        <v>99</v>
      </c>
      <c r="C83" s="8" t="s">
        <v>100</v>
      </c>
      <c r="D83" s="4">
        <v>2020</v>
      </c>
      <c r="E83" s="5" t="s">
        <v>26</v>
      </c>
      <c r="H83">
        <v>1</v>
      </c>
      <c r="I83" t="s">
        <v>536</v>
      </c>
      <c r="J83" s="5">
        <v>806</v>
      </c>
      <c r="K83" s="5" t="s">
        <v>567</v>
      </c>
      <c r="L83" s="5">
        <v>7.8380000000000001</v>
      </c>
      <c r="M83">
        <v>0</v>
      </c>
      <c r="O83" t="s">
        <v>536</v>
      </c>
      <c r="Q83">
        <v>4</v>
      </c>
      <c r="U83">
        <v>1</v>
      </c>
      <c r="W83">
        <v>0</v>
      </c>
      <c r="X83">
        <v>1</v>
      </c>
    </row>
    <row r="84" spans="1:28" ht="15">
      <c r="A84" s="8" t="s">
        <v>109</v>
      </c>
      <c r="B84" s="8" t="s">
        <v>110</v>
      </c>
      <c r="C84" s="8" t="s">
        <v>43</v>
      </c>
      <c r="D84" s="4">
        <v>2020</v>
      </c>
      <c r="E84" s="5" t="s">
        <v>26</v>
      </c>
      <c r="H84">
        <v>1</v>
      </c>
      <c r="I84">
        <v>1</v>
      </c>
      <c r="J84" s="5">
        <v>1505</v>
      </c>
      <c r="K84" s="5" t="s">
        <v>565</v>
      </c>
      <c r="L84" s="5">
        <v>7.1349999999999998</v>
      </c>
      <c r="M84">
        <v>0</v>
      </c>
      <c r="O84">
        <v>4</v>
      </c>
      <c r="Q84">
        <v>4</v>
      </c>
      <c r="W84">
        <v>0</v>
      </c>
      <c r="X84">
        <v>1</v>
      </c>
      <c r="AA84">
        <v>1</v>
      </c>
    </row>
    <row r="85" spans="1:28" ht="15">
      <c r="A85" s="8" t="s">
        <v>50</v>
      </c>
      <c r="B85" s="8" t="s">
        <v>51</v>
      </c>
      <c r="C85" s="8" t="s">
        <v>52</v>
      </c>
      <c r="D85" s="4">
        <v>2020</v>
      </c>
      <c r="E85" s="6" t="s">
        <v>26</v>
      </c>
      <c r="H85">
        <v>1</v>
      </c>
      <c r="I85" t="s">
        <v>536</v>
      </c>
      <c r="J85" s="5">
        <v>1501</v>
      </c>
      <c r="K85" s="5" t="s">
        <v>565</v>
      </c>
      <c r="L85" s="5">
        <v>2.9420000000000002</v>
      </c>
      <c r="M85">
        <v>0</v>
      </c>
      <c r="O85" t="s">
        <v>534</v>
      </c>
      <c r="Q85">
        <v>5</v>
      </c>
      <c r="W85">
        <v>0</v>
      </c>
      <c r="X85">
        <v>1</v>
      </c>
    </row>
    <row r="86" spans="1:28" ht="15">
      <c r="A86" s="8" t="s">
        <v>60</v>
      </c>
      <c r="B86" s="8" t="s">
        <v>61</v>
      </c>
      <c r="C86" s="8" t="s">
        <v>58</v>
      </c>
      <c r="D86" s="4">
        <v>2020</v>
      </c>
      <c r="E86" s="5" t="s">
        <v>26</v>
      </c>
      <c r="H86">
        <v>1</v>
      </c>
      <c r="I86">
        <v>4</v>
      </c>
      <c r="J86" s="5">
        <v>806</v>
      </c>
      <c r="K86" s="5" t="s">
        <v>565</v>
      </c>
      <c r="L86" s="5">
        <v>4.2240000000000002</v>
      </c>
      <c r="M86">
        <v>0</v>
      </c>
      <c r="O86" t="s">
        <v>534</v>
      </c>
      <c r="Q86">
        <v>5</v>
      </c>
      <c r="W86">
        <v>0</v>
      </c>
      <c r="X86">
        <v>1</v>
      </c>
      <c r="Z86">
        <v>1</v>
      </c>
    </row>
    <row r="87" spans="1:28" ht="15">
      <c r="A87" s="8"/>
      <c r="B87" s="8"/>
      <c r="C87" s="8"/>
      <c r="D87" s="4"/>
      <c r="E87" s="5"/>
      <c r="J87" s="5"/>
      <c r="K87" s="5"/>
      <c r="L87" s="5"/>
      <c r="N87" s="20" t="s">
        <v>617</v>
      </c>
      <c r="O87" s="20">
        <v>2</v>
      </c>
      <c r="Q87" s="20">
        <v>2</v>
      </c>
    </row>
    <row r="88" spans="1:28" ht="15">
      <c r="A88" s="8"/>
      <c r="B88" s="8"/>
      <c r="C88" s="8"/>
      <c r="D88" s="4"/>
      <c r="E88" s="5"/>
      <c r="J88" s="5"/>
      <c r="K88" s="5"/>
      <c r="L88" s="5"/>
    </row>
    <row r="89" spans="1:28">
      <c r="A89" s="12" t="s">
        <v>602</v>
      </c>
      <c r="B89" s="23" t="s">
        <v>607</v>
      </c>
      <c r="C89" t="s">
        <v>609</v>
      </c>
      <c r="D89" s="24">
        <v>2021</v>
      </c>
      <c r="E89" s="5" t="s">
        <v>614</v>
      </c>
      <c r="H89" s="5">
        <v>1</v>
      </c>
      <c r="I89" s="12" t="s">
        <v>536</v>
      </c>
      <c r="J89" s="12">
        <v>806</v>
      </c>
      <c r="K89" s="12" t="s">
        <v>568</v>
      </c>
      <c r="L89" s="12">
        <v>6.0140000000000002</v>
      </c>
      <c r="M89" s="24">
        <v>0</v>
      </c>
      <c r="N89" s="12"/>
      <c r="O89" s="24">
        <v>3</v>
      </c>
      <c r="P89" s="24"/>
      <c r="Q89" s="24">
        <v>5</v>
      </c>
      <c r="R89" s="12"/>
      <c r="S89" s="12"/>
      <c r="T89" s="24">
        <v>1</v>
      </c>
      <c r="U89" s="12"/>
      <c r="V89" s="12"/>
      <c r="W89" s="24">
        <v>0</v>
      </c>
      <c r="X89" s="24">
        <v>1</v>
      </c>
      <c r="Y89" s="12"/>
      <c r="Z89" s="12"/>
      <c r="AA89" s="12"/>
    </row>
    <row r="90" spans="1:28" ht="15">
      <c r="A90" s="8" t="s">
        <v>521</v>
      </c>
      <c r="B90" s="8" t="s">
        <v>522</v>
      </c>
      <c r="C90" s="8" t="s">
        <v>43</v>
      </c>
      <c r="D90" s="8">
        <v>2021</v>
      </c>
      <c r="E90" s="5" t="s">
        <v>26</v>
      </c>
      <c r="H90">
        <v>1</v>
      </c>
      <c r="I90">
        <v>4</v>
      </c>
      <c r="J90" s="5">
        <v>1505</v>
      </c>
      <c r="K90" s="5" t="s">
        <v>565</v>
      </c>
      <c r="L90" s="5">
        <v>7.1349999999999998</v>
      </c>
      <c r="M90">
        <v>0</v>
      </c>
      <c r="O90" t="s">
        <v>547</v>
      </c>
      <c r="Q90">
        <v>4</v>
      </c>
      <c r="U90">
        <v>1</v>
      </c>
      <c r="W90">
        <v>0</v>
      </c>
      <c r="X90">
        <v>1</v>
      </c>
    </row>
    <row r="91" spans="1:28" ht="15">
      <c r="A91" s="8" t="s">
        <v>27</v>
      </c>
      <c r="B91" s="8" t="s">
        <v>28</v>
      </c>
      <c r="C91" s="8" t="s">
        <v>29</v>
      </c>
      <c r="D91" s="4">
        <v>2021</v>
      </c>
      <c r="E91" s="5" t="s">
        <v>26</v>
      </c>
      <c r="H91">
        <v>1</v>
      </c>
      <c r="I91">
        <v>4</v>
      </c>
      <c r="J91" s="5">
        <v>0</v>
      </c>
      <c r="K91" s="5" t="s">
        <v>566</v>
      </c>
      <c r="M91">
        <v>0</v>
      </c>
      <c r="O91" t="s">
        <v>534</v>
      </c>
      <c r="Q91">
        <v>5</v>
      </c>
      <c r="W91">
        <v>0</v>
      </c>
      <c r="X91">
        <v>1</v>
      </c>
    </row>
    <row r="92" spans="1:28" ht="15">
      <c r="A92" s="8" t="s">
        <v>44</v>
      </c>
      <c r="B92" s="8" t="s">
        <v>45</v>
      </c>
      <c r="C92" s="8" t="s">
        <v>46</v>
      </c>
      <c r="D92" s="4">
        <v>2021</v>
      </c>
      <c r="E92" s="6" t="s">
        <v>26</v>
      </c>
      <c r="H92">
        <v>1</v>
      </c>
      <c r="I92">
        <v>1</v>
      </c>
      <c r="J92" s="5">
        <v>0</v>
      </c>
      <c r="K92" s="5" t="s">
        <v>566</v>
      </c>
      <c r="M92">
        <v>0</v>
      </c>
      <c r="O92">
        <v>6</v>
      </c>
      <c r="Q92">
        <v>5</v>
      </c>
      <c r="W92">
        <v>0</v>
      </c>
      <c r="X92">
        <v>4</v>
      </c>
      <c r="Z92">
        <v>1</v>
      </c>
    </row>
    <row r="93" spans="1:28" ht="15">
      <c r="A93" s="8" t="s">
        <v>33</v>
      </c>
      <c r="B93" s="8" t="s">
        <v>34</v>
      </c>
      <c r="D93" s="4">
        <v>2021</v>
      </c>
      <c r="E93" s="5" t="s">
        <v>26</v>
      </c>
      <c r="G93">
        <v>1</v>
      </c>
      <c r="H93">
        <v>1</v>
      </c>
      <c r="I93" t="s">
        <v>536</v>
      </c>
      <c r="J93" s="5">
        <v>0</v>
      </c>
      <c r="K93" s="5" t="s">
        <v>566</v>
      </c>
      <c r="M93">
        <v>0</v>
      </c>
      <c r="O93">
        <v>4</v>
      </c>
      <c r="Q93">
        <v>4</v>
      </c>
      <c r="W93">
        <v>0</v>
      </c>
      <c r="X93">
        <v>2</v>
      </c>
      <c r="AA93">
        <v>1</v>
      </c>
    </row>
    <row r="94" spans="1:28" ht="15">
      <c r="A94" s="8" t="s">
        <v>38</v>
      </c>
      <c r="B94" s="8" t="s">
        <v>39</v>
      </c>
      <c r="C94" s="8" t="s">
        <v>40</v>
      </c>
      <c r="D94" s="4">
        <v>2021</v>
      </c>
      <c r="E94" s="5" t="s">
        <v>26</v>
      </c>
      <c r="H94">
        <v>1</v>
      </c>
      <c r="J94" s="5">
        <v>1506</v>
      </c>
      <c r="K94" s="5" t="s">
        <v>567</v>
      </c>
      <c r="L94" s="5">
        <v>10.967000000000001</v>
      </c>
      <c r="M94">
        <v>0</v>
      </c>
      <c r="O94">
        <v>1</v>
      </c>
      <c r="Q94">
        <v>5</v>
      </c>
      <c r="W94">
        <v>0</v>
      </c>
      <c r="X94">
        <v>1</v>
      </c>
      <c r="AA94">
        <v>1</v>
      </c>
      <c r="AB94">
        <v>1</v>
      </c>
    </row>
    <row r="95" spans="1:28" ht="15">
      <c r="A95" s="8" t="s">
        <v>30</v>
      </c>
      <c r="B95" s="8" t="s">
        <v>31</v>
      </c>
      <c r="C95" s="8" t="s">
        <v>32</v>
      </c>
      <c r="D95" s="4">
        <v>2021</v>
      </c>
      <c r="E95" s="5" t="s">
        <v>26</v>
      </c>
      <c r="H95">
        <v>1</v>
      </c>
      <c r="I95" t="s">
        <v>535</v>
      </c>
      <c r="J95" s="5">
        <v>806</v>
      </c>
      <c r="K95" s="5" t="s">
        <v>565</v>
      </c>
      <c r="L95" s="5">
        <v>3.879</v>
      </c>
      <c r="M95">
        <v>0</v>
      </c>
      <c r="O95" t="s">
        <v>534</v>
      </c>
      <c r="Q95">
        <v>5</v>
      </c>
      <c r="W95">
        <v>0</v>
      </c>
      <c r="X95">
        <v>1</v>
      </c>
    </row>
    <row r="96" spans="1:28">
      <c r="A96" s="5" t="s">
        <v>527</v>
      </c>
      <c r="B96" s="5" t="s">
        <v>528</v>
      </c>
      <c r="C96" s="5" t="s">
        <v>529</v>
      </c>
      <c r="D96" s="5">
        <v>2021</v>
      </c>
      <c r="E96" s="5" t="s">
        <v>26</v>
      </c>
      <c r="H96">
        <v>1</v>
      </c>
      <c r="I96">
        <v>4</v>
      </c>
      <c r="J96" s="5">
        <v>0</v>
      </c>
      <c r="K96" s="5" t="s">
        <v>566</v>
      </c>
      <c r="L96" s="5">
        <v>3.24</v>
      </c>
      <c r="M96">
        <v>0</v>
      </c>
      <c r="O96">
        <v>1</v>
      </c>
      <c r="Q96">
        <v>5</v>
      </c>
      <c r="W96">
        <v>0</v>
      </c>
      <c r="X96">
        <v>1</v>
      </c>
    </row>
    <row r="97" spans="1:26" ht="15">
      <c r="A97" s="8" t="s">
        <v>41</v>
      </c>
      <c r="B97" s="8" t="s">
        <v>42</v>
      </c>
      <c r="C97" s="8" t="s">
        <v>43</v>
      </c>
      <c r="D97" s="4">
        <v>2021</v>
      </c>
      <c r="E97" s="5" t="s">
        <v>26</v>
      </c>
      <c r="H97">
        <v>1</v>
      </c>
      <c r="I97">
        <v>4</v>
      </c>
      <c r="J97" s="5">
        <v>1505</v>
      </c>
      <c r="K97" s="5" t="s">
        <v>565</v>
      </c>
      <c r="L97" s="5">
        <v>7.1349999999999998</v>
      </c>
      <c r="M97">
        <v>0</v>
      </c>
      <c r="O97" t="s">
        <v>534</v>
      </c>
      <c r="Q97">
        <v>5</v>
      </c>
      <c r="W97">
        <v>0</v>
      </c>
      <c r="X97">
        <v>1</v>
      </c>
      <c r="Z97">
        <v>1</v>
      </c>
    </row>
    <row r="98" spans="1:26" ht="15">
      <c r="A98" s="8" t="s">
        <v>523</v>
      </c>
      <c r="B98" s="8" t="s">
        <v>524</v>
      </c>
      <c r="E98" s="5" t="s">
        <v>26</v>
      </c>
      <c r="H98">
        <v>1</v>
      </c>
      <c r="I98">
        <v>1</v>
      </c>
      <c r="J98" s="5">
        <v>0</v>
      </c>
      <c r="K98" s="5" t="s">
        <v>566</v>
      </c>
      <c r="M98">
        <v>0</v>
      </c>
      <c r="O98">
        <v>1</v>
      </c>
      <c r="Q98">
        <v>5</v>
      </c>
      <c r="U98">
        <v>1</v>
      </c>
      <c r="W98">
        <v>0</v>
      </c>
      <c r="X98">
        <v>4</v>
      </c>
      <c r="Z98">
        <v>1</v>
      </c>
    </row>
    <row r="99" spans="1:26">
      <c r="N99" s="20" t="s">
        <v>617</v>
      </c>
      <c r="O99" s="20">
        <v>2</v>
      </c>
      <c r="Q99" s="20">
        <v>2</v>
      </c>
    </row>
  </sheetData>
  <sortState ref="A2:AA79">
    <sortCondition ref="D2:D79"/>
  </sortState>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9"/>
  <sheetViews>
    <sheetView topLeftCell="M12" workbookViewId="0">
      <selection activeCell="AG2" sqref="AG2:AG49"/>
    </sheetView>
  </sheetViews>
  <sheetFormatPr defaultRowHeight="12.75"/>
  <sheetData>
    <row r="1" spans="1:33" ht="188.45" customHeight="1">
      <c r="A1" s="8" t="s">
        <v>0</v>
      </c>
      <c r="B1" s="8" t="s">
        <v>1</v>
      </c>
      <c r="C1" s="1" t="s">
        <v>2</v>
      </c>
      <c r="D1" s="1" t="s">
        <v>3</v>
      </c>
      <c r="E1" s="1" t="s">
        <v>4</v>
      </c>
      <c r="F1" s="1" t="s">
        <v>5</v>
      </c>
      <c r="G1" s="1" t="s">
        <v>6</v>
      </c>
      <c r="H1" s="1" t="s">
        <v>533</v>
      </c>
      <c r="I1" s="2" t="s">
        <v>7</v>
      </c>
      <c r="J1" s="3" t="s">
        <v>8</v>
      </c>
      <c r="K1" s="3" t="s">
        <v>9</v>
      </c>
      <c r="L1" s="3" t="s">
        <v>10</v>
      </c>
      <c r="M1" s="3" t="s">
        <v>11</v>
      </c>
      <c r="N1" s="3" t="s">
        <v>12</v>
      </c>
      <c r="O1" s="3" t="s">
        <v>13</v>
      </c>
      <c r="P1" s="3"/>
      <c r="Q1" s="3" t="s">
        <v>14</v>
      </c>
      <c r="R1" s="3" t="s">
        <v>15</v>
      </c>
      <c r="S1" s="3" t="s">
        <v>16</v>
      </c>
      <c r="T1" s="3" t="s">
        <v>17</v>
      </c>
      <c r="U1" s="3" t="s">
        <v>18</v>
      </c>
      <c r="V1" s="3" t="s">
        <v>19</v>
      </c>
      <c r="W1" s="3" t="s">
        <v>20</v>
      </c>
      <c r="X1" s="3" t="s">
        <v>537</v>
      </c>
      <c r="Y1" s="3" t="s">
        <v>21</v>
      </c>
      <c r="Z1" s="3" t="s">
        <v>22</v>
      </c>
      <c r="AA1" s="3" t="s">
        <v>543</v>
      </c>
      <c r="AB1" s="9" t="s">
        <v>560</v>
      </c>
      <c r="AG1" s="3" t="s">
        <v>10</v>
      </c>
    </row>
    <row r="2" spans="1:33" ht="15">
      <c r="A2" s="8" t="s">
        <v>508</v>
      </c>
      <c r="B2" s="8" t="s">
        <v>509</v>
      </c>
      <c r="C2" s="8" t="s">
        <v>510</v>
      </c>
      <c r="D2" s="4">
        <v>2013</v>
      </c>
      <c r="E2" s="5" t="s">
        <v>26</v>
      </c>
      <c r="I2">
        <v>1</v>
      </c>
      <c r="J2" s="5">
        <v>1501</v>
      </c>
      <c r="K2" s="5" t="s">
        <v>565</v>
      </c>
      <c r="M2">
        <v>0</v>
      </c>
      <c r="O2" t="s">
        <v>547</v>
      </c>
      <c r="Q2">
        <v>4</v>
      </c>
      <c r="W2">
        <v>0</v>
      </c>
      <c r="X2">
        <v>1</v>
      </c>
      <c r="AG2" s="5">
        <v>2.8969999999999998</v>
      </c>
    </row>
    <row r="3" spans="1:33" ht="15">
      <c r="A3" s="8" t="s">
        <v>490</v>
      </c>
      <c r="B3" s="8" t="s">
        <v>491</v>
      </c>
      <c r="C3" s="8" t="s">
        <v>251</v>
      </c>
      <c r="D3" s="4">
        <v>2014</v>
      </c>
      <c r="E3" s="5" t="s">
        <v>26</v>
      </c>
      <c r="H3">
        <v>1</v>
      </c>
      <c r="I3">
        <v>1</v>
      </c>
      <c r="J3" s="5">
        <v>806</v>
      </c>
      <c r="K3" s="5" t="s">
        <v>565</v>
      </c>
      <c r="L3" s="5">
        <v>1.5860000000000001</v>
      </c>
      <c r="M3">
        <v>0</v>
      </c>
      <c r="O3">
        <v>1</v>
      </c>
      <c r="Q3">
        <v>5</v>
      </c>
      <c r="S3">
        <v>1</v>
      </c>
      <c r="W3">
        <v>0</v>
      </c>
      <c r="X3">
        <v>1</v>
      </c>
      <c r="AG3" s="5">
        <v>1.5860000000000001</v>
      </c>
    </row>
    <row r="4" spans="1:33" ht="15">
      <c r="A4" s="8" t="s">
        <v>432</v>
      </c>
      <c r="B4" s="8" t="s">
        <v>433</v>
      </c>
      <c r="C4" s="8" t="s">
        <v>434</v>
      </c>
      <c r="D4" s="4">
        <v>2015</v>
      </c>
      <c r="E4" s="5" t="s">
        <v>26</v>
      </c>
      <c r="H4">
        <v>1</v>
      </c>
      <c r="I4" t="s">
        <v>540</v>
      </c>
      <c r="J4" s="5">
        <v>1503</v>
      </c>
      <c r="K4" s="5" t="s">
        <v>568</v>
      </c>
      <c r="M4">
        <v>0</v>
      </c>
      <c r="O4" t="s">
        <v>547</v>
      </c>
      <c r="Q4">
        <v>4</v>
      </c>
      <c r="W4">
        <v>0</v>
      </c>
      <c r="X4">
        <v>1</v>
      </c>
      <c r="AA4">
        <v>1</v>
      </c>
      <c r="AG4" s="5">
        <v>1.38</v>
      </c>
    </row>
    <row r="5" spans="1:33">
      <c r="A5" s="5" t="s">
        <v>591</v>
      </c>
      <c r="B5" s="5" t="s">
        <v>590</v>
      </c>
      <c r="C5" s="5" t="s">
        <v>592</v>
      </c>
      <c r="D5" s="5">
        <v>2016</v>
      </c>
      <c r="E5" s="5" t="s">
        <v>601</v>
      </c>
      <c r="H5" s="5">
        <v>1</v>
      </c>
      <c r="I5" s="5">
        <v>4</v>
      </c>
      <c r="J5" s="5">
        <v>1503</v>
      </c>
      <c r="K5" s="5" t="s">
        <v>565</v>
      </c>
      <c r="L5" s="5">
        <v>2.8969999999999998</v>
      </c>
      <c r="M5" s="5">
        <v>0</v>
      </c>
      <c r="O5" s="6" t="s">
        <v>536</v>
      </c>
      <c r="P5" s="6"/>
      <c r="Q5" s="5">
        <v>4</v>
      </c>
      <c r="T5" s="5">
        <v>1</v>
      </c>
      <c r="U5" s="5">
        <v>1</v>
      </c>
      <c r="W5" s="5">
        <v>0</v>
      </c>
      <c r="X5" s="5">
        <v>1</v>
      </c>
      <c r="AG5" s="5">
        <v>1.639</v>
      </c>
    </row>
    <row r="6" spans="1:33" ht="15">
      <c r="A6" s="8" t="s">
        <v>314</v>
      </c>
      <c r="B6" s="8" t="s">
        <v>405</v>
      </c>
      <c r="C6" s="8" t="s">
        <v>43</v>
      </c>
      <c r="D6" s="4">
        <v>2016</v>
      </c>
      <c r="E6" s="5" t="s">
        <v>26</v>
      </c>
      <c r="H6">
        <v>1</v>
      </c>
      <c r="I6" t="s">
        <v>536</v>
      </c>
      <c r="J6" s="5">
        <v>1505</v>
      </c>
      <c r="K6" s="5" t="s">
        <v>565</v>
      </c>
      <c r="M6">
        <v>0</v>
      </c>
      <c r="O6">
        <v>4</v>
      </c>
      <c r="Q6">
        <v>4</v>
      </c>
      <c r="U6">
        <v>1</v>
      </c>
      <c r="W6">
        <v>0</v>
      </c>
      <c r="X6">
        <v>1</v>
      </c>
      <c r="AA6">
        <v>1</v>
      </c>
      <c r="AG6" s="5">
        <v>5.9210000000000003</v>
      </c>
    </row>
    <row r="7" spans="1:33">
      <c r="A7" s="5" t="s">
        <v>580</v>
      </c>
      <c r="B7" s="13" t="s">
        <v>579</v>
      </c>
      <c r="C7" s="5" t="s">
        <v>581</v>
      </c>
      <c r="D7" s="5">
        <v>2017</v>
      </c>
      <c r="E7" s="5" t="s">
        <v>601</v>
      </c>
      <c r="H7" s="5">
        <v>1</v>
      </c>
      <c r="I7" s="5">
        <v>1</v>
      </c>
      <c r="J7" s="5">
        <v>1505</v>
      </c>
      <c r="K7" s="5" t="s">
        <v>565</v>
      </c>
      <c r="L7" s="5">
        <v>2.5089999999999999</v>
      </c>
      <c r="M7" s="5">
        <v>0</v>
      </c>
      <c r="O7" s="5">
        <v>1</v>
      </c>
      <c r="P7" s="5"/>
      <c r="W7" s="5">
        <v>0</v>
      </c>
      <c r="X7" s="5">
        <v>1</v>
      </c>
      <c r="Z7" s="5">
        <v>1</v>
      </c>
      <c r="AG7" s="5">
        <v>2.5089999999999999</v>
      </c>
    </row>
    <row r="8" spans="1:33">
      <c r="A8" s="5" t="s">
        <v>571</v>
      </c>
      <c r="B8" s="5" t="s">
        <v>570</v>
      </c>
      <c r="C8" s="5" t="s">
        <v>572</v>
      </c>
      <c r="D8" s="5">
        <v>2017</v>
      </c>
      <c r="E8" s="5" t="s">
        <v>601</v>
      </c>
      <c r="H8" s="5">
        <v>1</v>
      </c>
      <c r="I8" s="5">
        <v>4</v>
      </c>
      <c r="J8" s="5">
        <v>1505</v>
      </c>
      <c r="K8" s="5" t="s">
        <v>565</v>
      </c>
      <c r="L8" s="5">
        <v>2.4079999999999999</v>
      </c>
      <c r="M8" s="5">
        <v>0</v>
      </c>
      <c r="N8" s="5">
        <v>0</v>
      </c>
      <c r="O8" s="5" t="s">
        <v>536</v>
      </c>
      <c r="P8" s="5"/>
      <c r="S8" s="5">
        <v>1</v>
      </c>
      <c r="T8" s="5">
        <v>1</v>
      </c>
      <c r="U8" s="5">
        <v>1</v>
      </c>
      <c r="W8" s="5">
        <v>0</v>
      </c>
      <c r="X8" s="5">
        <v>1</v>
      </c>
      <c r="AG8" s="5">
        <v>2.4079999999999999</v>
      </c>
    </row>
    <row r="9" spans="1:33" ht="15">
      <c r="A9" s="8" t="s">
        <v>336</v>
      </c>
      <c r="B9" s="8" t="s">
        <v>337</v>
      </c>
      <c r="C9" s="8" t="s">
        <v>202</v>
      </c>
      <c r="D9" s="4">
        <v>2017</v>
      </c>
      <c r="E9" s="5" t="s">
        <v>26</v>
      </c>
      <c r="H9">
        <v>1</v>
      </c>
      <c r="I9">
        <v>4</v>
      </c>
      <c r="J9" s="5">
        <v>806</v>
      </c>
      <c r="K9" s="5" t="s">
        <v>565</v>
      </c>
      <c r="L9" s="5">
        <v>3.536</v>
      </c>
      <c r="M9">
        <v>0</v>
      </c>
      <c r="O9">
        <v>1</v>
      </c>
      <c r="Q9">
        <v>5</v>
      </c>
      <c r="W9">
        <v>0</v>
      </c>
      <c r="X9">
        <v>1</v>
      </c>
      <c r="AB9">
        <v>1</v>
      </c>
      <c r="AG9" s="5">
        <v>3.536</v>
      </c>
    </row>
    <row r="10" spans="1:33" ht="15">
      <c r="A10" s="8" t="s">
        <v>363</v>
      </c>
      <c r="B10" s="8" t="s">
        <v>364</v>
      </c>
      <c r="C10" s="8" t="s">
        <v>290</v>
      </c>
      <c r="D10" s="4">
        <v>2017</v>
      </c>
      <c r="E10" s="5" t="s">
        <v>26</v>
      </c>
      <c r="H10">
        <v>1</v>
      </c>
      <c r="I10">
        <v>4</v>
      </c>
      <c r="J10" s="5">
        <v>1505</v>
      </c>
      <c r="K10" s="5" t="s">
        <v>565</v>
      </c>
      <c r="L10" s="5">
        <v>2.5089999999999999</v>
      </c>
      <c r="M10">
        <v>0</v>
      </c>
      <c r="O10">
        <v>4</v>
      </c>
      <c r="Q10">
        <v>4</v>
      </c>
      <c r="W10">
        <v>0</v>
      </c>
      <c r="X10">
        <v>1</v>
      </c>
      <c r="AG10" s="5">
        <v>2.5089999999999999</v>
      </c>
    </row>
    <row r="11" spans="1:33" ht="15">
      <c r="A11" s="8" t="s">
        <v>343</v>
      </c>
      <c r="B11" s="8" t="s">
        <v>344</v>
      </c>
      <c r="C11" s="8" t="s">
        <v>345</v>
      </c>
      <c r="D11" s="4">
        <v>2017</v>
      </c>
      <c r="E11" s="5" t="s">
        <v>26</v>
      </c>
      <c r="H11">
        <v>1</v>
      </c>
      <c r="I11">
        <v>4</v>
      </c>
      <c r="J11" s="5">
        <v>1505</v>
      </c>
      <c r="K11" s="5" t="s">
        <v>565</v>
      </c>
      <c r="L11" s="5">
        <v>2.7570000000000001</v>
      </c>
      <c r="M11">
        <v>0</v>
      </c>
      <c r="O11" t="s">
        <v>536</v>
      </c>
      <c r="Q11">
        <v>4</v>
      </c>
      <c r="W11">
        <v>0</v>
      </c>
      <c r="X11">
        <v>1</v>
      </c>
      <c r="AA11">
        <v>1</v>
      </c>
      <c r="AG11" s="5">
        <v>2.7570000000000001</v>
      </c>
    </row>
    <row r="12" spans="1:33" ht="15">
      <c r="A12" s="8" t="s">
        <v>321</v>
      </c>
      <c r="B12" s="8" t="s">
        <v>322</v>
      </c>
      <c r="C12" s="8" t="s">
        <v>323</v>
      </c>
      <c r="D12" s="4">
        <v>2017</v>
      </c>
      <c r="E12" s="5" t="s">
        <v>26</v>
      </c>
      <c r="H12">
        <v>1</v>
      </c>
      <c r="I12" t="s">
        <v>540</v>
      </c>
      <c r="J12" s="5">
        <v>0</v>
      </c>
      <c r="K12" s="5" t="s">
        <v>566</v>
      </c>
      <c r="M12">
        <v>0</v>
      </c>
      <c r="O12">
        <v>3</v>
      </c>
      <c r="Q12">
        <v>5</v>
      </c>
      <c r="W12">
        <v>0</v>
      </c>
      <c r="X12">
        <v>1</v>
      </c>
      <c r="Z12">
        <v>1</v>
      </c>
      <c r="AG12" s="5">
        <v>4.0709999999999997</v>
      </c>
    </row>
    <row r="13" spans="1:33" ht="15">
      <c r="A13" s="8" t="s">
        <v>340</v>
      </c>
      <c r="B13" s="8" t="s">
        <v>341</v>
      </c>
      <c r="C13" s="8" t="s">
        <v>342</v>
      </c>
      <c r="D13" s="4">
        <v>2017</v>
      </c>
      <c r="E13" s="5" t="s">
        <v>26</v>
      </c>
      <c r="H13">
        <v>1</v>
      </c>
      <c r="J13" s="5">
        <v>806</v>
      </c>
      <c r="K13" s="5" t="s">
        <v>565</v>
      </c>
      <c r="L13" s="5">
        <v>1.38</v>
      </c>
      <c r="M13">
        <v>0</v>
      </c>
      <c r="O13">
        <v>1</v>
      </c>
      <c r="Q13">
        <v>5</v>
      </c>
      <c r="W13">
        <v>0</v>
      </c>
      <c r="X13">
        <v>1</v>
      </c>
      <c r="AG13" s="5">
        <v>4.0279999999999996</v>
      </c>
    </row>
    <row r="14" spans="1:33" ht="15">
      <c r="A14" s="8" t="s">
        <v>308</v>
      </c>
      <c r="B14" s="8" t="s">
        <v>309</v>
      </c>
      <c r="C14" s="8" t="s">
        <v>32</v>
      </c>
      <c r="D14" s="4">
        <v>2017</v>
      </c>
      <c r="E14" s="5" t="s">
        <v>26</v>
      </c>
      <c r="H14">
        <v>1</v>
      </c>
      <c r="I14">
        <v>1</v>
      </c>
      <c r="J14" s="5">
        <v>806</v>
      </c>
      <c r="K14" s="5" t="s">
        <v>565</v>
      </c>
      <c r="L14" s="5">
        <v>1.639</v>
      </c>
      <c r="M14">
        <v>0</v>
      </c>
      <c r="O14">
        <v>1</v>
      </c>
      <c r="Q14">
        <v>5</v>
      </c>
      <c r="W14">
        <v>0</v>
      </c>
      <c r="X14">
        <v>1</v>
      </c>
      <c r="Z14">
        <v>1</v>
      </c>
      <c r="AG14" s="5">
        <v>5.0629999999999997</v>
      </c>
    </row>
    <row r="15" spans="1:33" ht="15">
      <c r="A15" s="8" t="s">
        <v>314</v>
      </c>
      <c r="B15" s="8" t="s">
        <v>317</v>
      </c>
      <c r="C15" s="8" t="s">
        <v>318</v>
      </c>
      <c r="D15" s="4">
        <v>2017</v>
      </c>
      <c r="E15" s="6" t="s">
        <v>26</v>
      </c>
      <c r="H15">
        <v>1</v>
      </c>
      <c r="I15">
        <v>4</v>
      </c>
      <c r="J15" s="5">
        <v>0</v>
      </c>
      <c r="K15" s="5" t="s">
        <v>566</v>
      </c>
      <c r="M15">
        <v>0</v>
      </c>
      <c r="O15">
        <v>4</v>
      </c>
      <c r="Q15">
        <v>4</v>
      </c>
      <c r="W15">
        <v>0</v>
      </c>
      <c r="X15">
        <v>1</v>
      </c>
      <c r="AA15">
        <v>1</v>
      </c>
      <c r="AG15" s="5">
        <v>4.0279999999999996</v>
      </c>
    </row>
    <row r="16" spans="1:33" ht="15">
      <c r="A16" s="8" t="s">
        <v>357</v>
      </c>
      <c r="B16" s="8" t="s">
        <v>358</v>
      </c>
      <c r="C16" s="8" t="s">
        <v>359</v>
      </c>
      <c r="D16" s="4">
        <v>2017</v>
      </c>
      <c r="E16" s="5" t="s">
        <v>26</v>
      </c>
      <c r="H16">
        <v>1</v>
      </c>
      <c r="J16" s="5">
        <v>1506</v>
      </c>
      <c r="K16" s="5" t="s">
        <v>567</v>
      </c>
      <c r="L16" s="5">
        <v>5.9210000000000003</v>
      </c>
      <c r="M16">
        <v>0</v>
      </c>
      <c r="O16">
        <v>1</v>
      </c>
      <c r="Q16">
        <v>5</v>
      </c>
      <c r="W16">
        <v>0</v>
      </c>
      <c r="X16">
        <v>1</v>
      </c>
      <c r="Z16">
        <v>1</v>
      </c>
      <c r="AA16">
        <v>1</v>
      </c>
      <c r="AG16" s="5">
        <v>1.621</v>
      </c>
    </row>
    <row r="17" spans="1:33" ht="15">
      <c r="A17" s="8" t="s">
        <v>314</v>
      </c>
      <c r="B17" s="8" t="s">
        <v>315</v>
      </c>
      <c r="C17" s="8" t="s">
        <v>316</v>
      </c>
      <c r="D17" s="4">
        <v>2017</v>
      </c>
      <c r="E17" s="6" t="s">
        <v>26</v>
      </c>
      <c r="H17">
        <v>1</v>
      </c>
      <c r="I17">
        <v>4</v>
      </c>
      <c r="J17" s="5">
        <v>0</v>
      </c>
      <c r="K17" s="5" t="s">
        <v>566</v>
      </c>
      <c r="M17">
        <v>0</v>
      </c>
      <c r="O17">
        <v>4</v>
      </c>
      <c r="Q17">
        <v>4</v>
      </c>
      <c r="W17">
        <v>0</v>
      </c>
      <c r="X17">
        <v>1</v>
      </c>
      <c r="AA17">
        <v>1</v>
      </c>
      <c r="AG17" s="5">
        <v>4.306</v>
      </c>
    </row>
    <row r="18" spans="1:33">
      <c r="A18" s="5" t="s">
        <v>577</v>
      </c>
      <c r="B18" s="5" t="s">
        <v>576</v>
      </c>
      <c r="C18" s="5" t="s">
        <v>578</v>
      </c>
      <c r="D18" s="5">
        <v>2018</v>
      </c>
      <c r="E18" s="5" t="s">
        <v>601</v>
      </c>
      <c r="H18" s="5">
        <v>1</v>
      </c>
      <c r="J18" s="5">
        <v>806</v>
      </c>
      <c r="K18" s="5" t="s">
        <v>565</v>
      </c>
      <c r="L18" s="5">
        <v>4.6040000000000001</v>
      </c>
      <c r="M18" s="5">
        <v>0</v>
      </c>
      <c r="O18" s="5" t="s">
        <v>536</v>
      </c>
      <c r="P18" s="5"/>
      <c r="W18" s="5">
        <v>0</v>
      </c>
      <c r="X18" s="5">
        <v>1</v>
      </c>
      <c r="Z18" s="5">
        <v>1</v>
      </c>
      <c r="AG18" s="5">
        <v>4.6040000000000001</v>
      </c>
    </row>
    <row r="19" spans="1:33" ht="15">
      <c r="A19" s="8" t="s">
        <v>242</v>
      </c>
      <c r="B19" s="8" t="s">
        <v>243</v>
      </c>
      <c r="C19" s="8" t="s">
        <v>244</v>
      </c>
      <c r="D19" s="4">
        <v>2018</v>
      </c>
      <c r="E19" s="5" t="s">
        <v>26</v>
      </c>
      <c r="H19">
        <v>1</v>
      </c>
      <c r="I19">
        <v>4</v>
      </c>
      <c r="J19" s="5">
        <v>0</v>
      </c>
      <c r="K19" s="5" t="s">
        <v>566</v>
      </c>
      <c r="M19">
        <v>0</v>
      </c>
      <c r="O19">
        <v>1</v>
      </c>
      <c r="Q19">
        <v>5</v>
      </c>
      <c r="U19">
        <v>1</v>
      </c>
      <c r="W19">
        <v>0</v>
      </c>
      <c r="X19">
        <v>1</v>
      </c>
      <c r="Z19">
        <v>1</v>
      </c>
      <c r="AG19" s="5">
        <v>2.4950000000000001</v>
      </c>
    </row>
    <row r="20" spans="1:33" ht="15">
      <c r="A20" s="8" t="s">
        <v>274</v>
      </c>
      <c r="B20" s="8" t="s">
        <v>275</v>
      </c>
      <c r="C20" s="8" t="s">
        <v>103</v>
      </c>
      <c r="D20" s="4">
        <v>2018</v>
      </c>
      <c r="E20" s="5" t="s">
        <v>26</v>
      </c>
      <c r="H20">
        <v>1</v>
      </c>
      <c r="I20">
        <v>1</v>
      </c>
      <c r="J20" s="5">
        <v>1505</v>
      </c>
      <c r="K20" s="5" t="s">
        <v>567</v>
      </c>
      <c r="L20" s="5">
        <v>4.0709999999999997</v>
      </c>
      <c r="M20">
        <v>0</v>
      </c>
      <c r="O20">
        <v>4</v>
      </c>
      <c r="Q20">
        <v>4</v>
      </c>
      <c r="W20">
        <v>0</v>
      </c>
      <c r="X20">
        <v>1</v>
      </c>
      <c r="AA20">
        <v>1</v>
      </c>
      <c r="AG20" s="5">
        <v>0.72</v>
      </c>
    </row>
    <row r="21" spans="1:33" ht="15">
      <c r="A21" s="8" t="s">
        <v>288</v>
      </c>
      <c r="B21" s="8" t="s">
        <v>289</v>
      </c>
      <c r="C21" s="8" t="s">
        <v>290</v>
      </c>
      <c r="D21" s="4">
        <v>2018</v>
      </c>
      <c r="E21" s="5" t="s">
        <v>26</v>
      </c>
      <c r="H21">
        <v>1</v>
      </c>
      <c r="I21" t="s">
        <v>540</v>
      </c>
      <c r="J21" s="5">
        <v>1505</v>
      </c>
      <c r="K21" s="5" t="s">
        <v>565</v>
      </c>
      <c r="L21" s="5">
        <v>4.0279999999999996</v>
      </c>
      <c r="M21">
        <v>0</v>
      </c>
      <c r="O21" t="s">
        <v>535</v>
      </c>
      <c r="Q21">
        <v>4</v>
      </c>
      <c r="W21">
        <v>0</v>
      </c>
      <c r="X21">
        <v>1</v>
      </c>
      <c r="AA21">
        <v>1</v>
      </c>
      <c r="AG21" s="5">
        <v>1.9350000000000001</v>
      </c>
    </row>
    <row r="22" spans="1:33" ht="15">
      <c r="A22" s="8" t="s">
        <v>284</v>
      </c>
      <c r="B22" s="8" t="s">
        <v>285</v>
      </c>
      <c r="C22" s="8" t="s">
        <v>210</v>
      </c>
      <c r="D22" s="4">
        <v>2018</v>
      </c>
      <c r="E22" s="5" t="s">
        <v>26</v>
      </c>
      <c r="H22">
        <v>1</v>
      </c>
      <c r="I22" t="s">
        <v>536</v>
      </c>
      <c r="J22" s="5">
        <v>806</v>
      </c>
      <c r="K22" s="5" t="s">
        <v>567</v>
      </c>
      <c r="L22" s="5">
        <v>5.0629999999999997</v>
      </c>
      <c r="M22">
        <v>0</v>
      </c>
      <c r="O22" t="s">
        <v>536</v>
      </c>
      <c r="Q22">
        <v>4</v>
      </c>
      <c r="W22">
        <v>0</v>
      </c>
      <c r="X22">
        <v>1</v>
      </c>
      <c r="AG22" s="5">
        <v>5.1550000000000002</v>
      </c>
    </row>
    <row r="23" spans="1:33" ht="15">
      <c r="A23" s="8" t="s">
        <v>248</v>
      </c>
      <c r="B23" s="8" t="s">
        <v>249</v>
      </c>
      <c r="C23" s="8" t="s">
        <v>250</v>
      </c>
      <c r="D23" s="4">
        <v>2018</v>
      </c>
      <c r="E23" s="5" t="s">
        <v>26</v>
      </c>
      <c r="H23">
        <v>1</v>
      </c>
      <c r="J23" s="5">
        <v>0</v>
      </c>
      <c r="K23" s="5" t="s">
        <v>566</v>
      </c>
      <c r="M23">
        <v>0</v>
      </c>
      <c r="O23">
        <v>4</v>
      </c>
      <c r="Q23">
        <v>4</v>
      </c>
      <c r="W23">
        <v>0</v>
      </c>
      <c r="X23">
        <v>1</v>
      </c>
      <c r="AG23" s="5">
        <v>3.3290000000000002</v>
      </c>
    </row>
    <row r="24" spans="1:33" ht="15">
      <c r="A24" s="8" t="s">
        <v>252</v>
      </c>
      <c r="B24" s="8" t="s">
        <v>253</v>
      </c>
      <c r="C24" s="8" t="s">
        <v>254</v>
      </c>
      <c r="D24" s="4">
        <v>2018</v>
      </c>
      <c r="E24" s="5" t="s">
        <v>26</v>
      </c>
      <c r="H24">
        <v>1</v>
      </c>
      <c r="I24">
        <v>1</v>
      </c>
      <c r="J24" s="5">
        <v>806</v>
      </c>
      <c r="K24" s="5" t="s">
        <v>569</v>
      </c>
      <c r="L24" s="5">
        <v>1.621</v>
      </c>
      <c r="M24">
        <v>0</v>
      </c>
      <c r="O24" t="s">
        <v>536</v>
      </c>
      <c r="Q24">
        <v>4</v>
      </c>
      <c r="W24">
        <v>0</v>
      </c>
      <c r="X24">
        <v>1</v>
      </c>
      <c r="AG24" s="5">
        <v>5.4829999999999997</v>
      </c>
    </row>
    <row r="25" spans="1:33" ht="15">
      <c r="A25" s="8" t="s">
        <v>272</v>
      </c>
      <c r="B25" s="8" t="s">
        <v>273</v>
      </c>
      <c r="C25" s="8" t="s">
        <v>202</v>
      </c>
      <c r="D25" s="4">
        <v>2018</v>
      </c>
      <c r="E25" s="5" t="s">
        <v>26</v>
      </c>
      <c r="H25">
        <v>1</v>
      </c>
      <c r="I25" t="s">
        <v>536</v>
      </c>
      <c r="J25" s="5">
        <v>806</v>
      </c>
      <c r="K25" s="5" t="s">
        <v>565</v>
      </c>
      <c r="L25" s="5">
        <v>4.306</v>
      </c>
      <c r="M25">
        <v>0</v>
      </c>
      <c r="O25" t="s">
        <v>547</v>
      </c>
      <c r="Q25">
        <v>4</v>
      </c>
      <c r="W25">
        <v>0</v>
      </c>
      <c r="X25">
        <v>1</v>
      </c>
      <c r="AG25" s="5">
        <v>0.31</v>
      </c>
    </row>
    <row r="26" spans="1:33" ht="15">
      <c r="A26" s="8" t="s">
        <v>221</v>
      </c>
      <c r="B26" s="8" t="s">
        <v>222</v>
      </c>
      <c r="C26" s="8" t="s">
        <v>223</v>
      </c>
      <c r="D26" s="4">
        <v>2018</v>
      </c>
      <c r="E26" s="5" t="s">
        <v>26</v>
      </c>
      <c r="H26">
        <v>1</v>
      </c>
      <c r="J26" s="5">
        <v>0</v>
      </c>
      <c r="K26" s="5" t="s">
        <v>566</v>
      </c>
      <c r="M26">
        <v>0</v>
      </c>
      <c r="O26">
        <v>1</v>
      </c>
      <c r="Q26">
        <v>5</v>
      </c>
      <c r="W26">
        <v>0</v>
      </c>
      <c r="X26">
        <v>1</v>
      </c>
      <c r="AG26" s="12">
        <v>7.5549999999999997</v>
      </c>
    </row>
    <row r="27" spans="1:33">
      <c r="A27" s="5" t="s">
        <v>598</v>
      </c>
      <c r="B27" s="5" t="s">
        <v>597</v>
      </c>
      <c r="C27" s="5" t="s">
        <v>599</v>
      </c>
      <c r="D27" s="5">
        <v>2019</v>
      </c>
      <c r="E27" s="5" t="s">
        <v>601</v>
      </c>
      <c r="H27" s="5">
        <v>1</v>
      </c>
      <c r="J27" s="5">
        <v>806</v>
      </c>
      <c r="K27" s="5" t="s">
        <v>565</v>
      </c>
      <c r="L27" s="5">
        <v>2.4950000000000001</v>
      </c>
      <c r="M27" s="5">
        <v>0</v>
      </c>
      <c r="O27" s="6" t="s">
        <v>536</v>
      </c>
      <c r="P27" s="6"/>
      <c r="Q27" s="5">
        <v>4</v>
      </c>
      <c r="U27" s="5">
        <v>1</v>
      </c>
      <c r="W27" s="5">
        <v>0</v>
      </c>
      <c r="X27" s="5">
        <v>1</v>
      </c>
      <c r="AA27">
        <v>1</v>
      </c>
      <c r="AG27" s="12">
        <v>4.2240000000000002</v>
      </c>
    </row>
    <row r="28" spans="1:33" ht="15">
      <c r="A28" s="8" t="s">
        <v>206</v>
      </c>
      <c r="B28" s="8" t="s">
        <v>207</v>
      </c>
      <c r="C28" s="8" t="s">
        <v>208</v>
      </c>
      <c r="D28" s="4">
        <v>2019</v>
      </c>
      <c r="E28" s="5" t="s">
        <v>26</v>
      </c>
      <c r="H28">
        <v>1</v>
      </c>
      <c r="I28">
        <v>4</v>
      </c>
      <c r="J28" s="5">
        <v>1505</v>
      </c>
      <c r="K28" s="5" t="s">
        <v>565</v>
      </c>
      <c r="L28" s="5">
        <v>0.72</v>
      </c>
      <c r="M28">
        <v>0</v>
      </c>
      <c r="O28">
        <v>1</v>
      </c>
      <c r="Q28">
        <v>5</v>
      </c>
      <c r="U28">
        <v>1</v>
      </c>
      <c r="W28">
        <v>0</v>
      </c>
      <c r="X28">
        <v>1</v>
      </c>
      <c r="Z28">
        <v>1</v>
      </c>
      <c r="AB28">
        <v>1</v>
      </c>
      <c r="AG28" s="5">
        <v>4.2240000000000002</v>
      </c>
    </row>
    <row r="29" spans="1:33" ht="15">
      <c r="A29" s="8" t="s">
        <v>146</v>
      </c>
      <c r="B29" s="8" t="s">
        <v>147</v>
      </c>
      <c r="C29" s="8" t="s">
        <v>148</v>
      </c>
      <c r="D29" s="4">
        <v>2019</v>
      </c>
      <c r="E29" s="5" t="s">
        <v>26</v>
      </c>
      <c r="H29">
        <v>1</v>
      </c>
      <c r="I29" t="s">
        <v>540</v>
      </c>
      <c r="J29" s="5">
        <v>1503</v>
      </c>
      <c r="K29" s="5" t="s">
        <v>569</v>
      </c>
      <c r="L29" s="5">
        <v>1.9350000000000001</v>
      </c>
      <c r="M29">
        <v>0</v>
      </c>
      <c r="N29">
        <v>1</v>
      </c>
      <c r="O29">
        <v>3</v>
      </c>
      <c r="Q29">
        <v>5</v>
      </c>
      <c r="W29">
        <v>0</v>
      </c>
      <c r="X29">
        <v>1</v>
      </c>
      <c r="Z29">
        <v>1</v>
      </c>
      <c r="AG29" s="5">
        <v>2.5339999999999998</v>
      </c>
    </row>
    <row r="30" spans="1:33" ht="15">
      <c r="A30" s="8" t="s">
        <v>170</v>
      </c>
      <c r="B30" s="8" t="s">
        <v>171</v>
      </c>
      <c r="C30" s="8" t="s">
        <v>78</v>
      </c>
      <c r="D30" s="4">
        <v>2019</v>
      </c>
      <c r="E30" s="5" t="s">
        <v>26</v>
      </c>
      <c r="H30">
        <v>1</v>
      </c>
      <c r="I30" t="s">
        <v>536</v>
      </c>
      <c r="J30" s="5">
        <v>806</v>
      </c>
      <c r="K30" s="5" t="s">
        <v>567</v>
      </c>
      <c r="L30" s="5">
        <v>5.1550000000000002</v>
      </c>
      <c r="M30">
        <v>0</v>
      </c>
      <c r="O30">
        <v>4</v>
      </c>
      <c r="Q30">
        <v>4</v>
      </c>
      <c r="U30">
        <v>1</v>
      </c>
      <c r="W30">
        <v>0</v>
      </c>
      <c r="X30">
        <v>1</v>
      </c>
      <c r="AG30" s="5">
        <v>10.667</v>
      </c>
    </row>
    <row r="31" spans="1:33" ht="15">
      <c r="A31" s="8" t="s">
        <v>191</v>
      </c>
      <c r="B31" s="8" t="s">
        <v>192</v>
      </c>
      <c r="C31" s="8" t="s">
        <v>58</v>
      </c>
      <c r="D31" s="4">
        <v>2019</v>
      </c>
      <c r="E31" s="5" t="s">
        <v>26</v>
      </c>
      <c r="H31">
        <v>1</v>
      </c>
      <c r="I31" t="s">
        <v>536</v>
      </c>
      <c r="J31" s="5">
        <v>806</v>
      </c>
      <c r="K31" s="5" t="s">
        <v>565</v>
      </c>
      <c r="L31" s="5">
        <v>3.3290000000000002</v>
      </c>
      <c r="M31">
        <v>0</v>
      </c>
      <c r="O31">
        <v>4</v>
      </c>
      <c r="Q31">
        <v>4</v>
      </c>
      <c r="W31">
        <v>0</v>
      </c>
      <c r="X31">
        <v>1</v>
      </c>
      <c r="AG31" s="5">
        <v>2.8740000000000001</v>
      </c>
    </row>
    <row r="32" spans="1:33" ht="15">
      <c r="A32" s="8" t="s">
        <v>203</v>
      </c>
      <c r="B32" s="8" t="s">
        <v>204</v>
      </c>
      <c r="C32" s="8" t="s">
        <v>205</v>
      </c>
      <c r="D32" s="4">
        <v>2019</v>
      </c>
      <c r="E32" s="5" t="s">
        <v>26</v>
      </c>
      <c r="H32">
        <v>1</v>
      </c>
      <c r="I32">
        <v>1</v>
      </c>
      <c r="J32" s="5">
        <v>1503</v>
      </c>
      <c r="K32" s="5" t="s">
        <v>565</v>
      </c>
      <c r="L32" s="5">
        <v>5.4829999999999997</v>
      </c>
      <c r="M32">
        <v>0</v>
      </c>
      <c r="O32" t="s">
        <v>536</v>
      </c>
      <c r="Q32">
        <v>4</v>
      </c>
      <c r="U32">
        <v>1</v>
      </c>
      <c r="W32">
        <v>0</v>
      </c>
      <c r="X32">
        <v>1</v>
      </c>
      <c r="AG32" s="5">
        <v>0.52</v>
      </c>
    </row>
    <row r="33" spans="1:33" ht="15">
      <c r="A33" s="8" t="s">
        <v>165</v>
      </c>
      <c r="B33" s="8" t="s">
        <v>166</v>
      </c>
      <c r="C33" s="8" t="s">
        <v>167</v>
      </c>
      <c r="D33" s="4">
        <v>2019</v>
      </c>
      <c r="E33" s="5" t="s">
        <v>26</v>
      </c>
      <c r="H33">
        <v>1</v>
      </c>
      <c r="I33" t="s">
        <v>540</v>
      </c>
      <c r="J33" s="5">
        <v>1503</v>
      </c>
      <c r="K33" s="5" t="s">
        <v>568</v>
      </c>
      <c r="L33" s="5">
        <v>0.31</v>
      </c>
      <c r="M33">
        <v>0</v>
      </c>
      <c r="O33" t="s">
        <v>547</v>
      </c>
      <c r="Q33">
        <v>5</v>
      </c>
      <c r="W33">
        <v>0</v>
      </c>
      <c r="X33">
        <v>1</v>
      </c>
      <c r="AA33">
        <v>1</v>
      </c>
      <c r="AG33" s="5">
        <v>10.967000000000001</v>
      </c>
    </row>
    <row r="34" spans="1:33">
      <c r="A34" s="12" t="s">
        <v>603</v>
      </c>
      <c r="B34" s="23" t="s">
        <v>77</v>
      </c>
      <c r="C34" t="s">
        <v>610</v>
      </c>
      <c r="D34" s="24">
        <v>2020</v>
      </c>
      <c r="E34" s="5" t="s">
        <v>614</v>
      </c>
      <c r="H34" s="5">
        <v>1</v>
      </c>
      <c r="I34" s="12" t="s">
        <v>535</v>
      </c>
      <c r="J34" s="12">
        <v>806</v>
      </c>
      <c r="K34" s="12" t="s">
        <v>567</v>
      </c>
      <c r="L34" s="12">
        <v>7.5549999999999997</v>
      </c>
      <c r="M34" s="24">
        <v>0</v>
      </c>
      <c r="N34" s="12"/>
      <c r="O34" s="12" t="s">
        <v>542</v>
      </c>
      <c r="P34" s="12"/>
      <c r="Q34" s="12"/>
      <c r="R34" s="12"/>
      <c r="S34" s="12"/>
      <c r="T34" s="12"/>
      <c r="U34" s="12"/>
      <c r="V34" s="12"/>
      <c r="W34" s="24">
        <v>0</v>
      </c>
      <c r="X34" s="24">
        <v>1</v>
      </c>
      <c r="Y34" s="12"/>
      <c r="Z34" s="24">
        <v>1</v>
      </c>
      <c r="AA34" s="12"/>
      <c r="AG34" s="5">
        <v>3.879</v>
      </c>
    </row>
    <row r="35" spans="1:33">
      <c r="A35" s="12" t="s">
        <v>604</v>
      </c>
      <c r="B35" s="25" t="s">
        <v>126</v>
      </c>
      <c r="C35" t="s">
        <v>611</v>
      </c>
      <c r="D35" s="24">
        <v>2020</v>
      </c>
      <c r="E35" s="5" t="s">
        <v>614</v>
      </c>
      <c r="H35" s="5">
        <v>1</v>
      </c>
      <c r="I35" s="24">
        <v>4</v>
      </c>
      <c r="J35" s="12">
        <v>806</v>
      </c>
      <c r="K35" s="12" t="s">
        <v>565</v>
      </c>
      <c r="L35" s="12">
        <v>4.2240000000000002</v>
      </c>
      <c r="M35" s="24">
        <v>0</v>
      </c>
      <c r="N35" s="12"/>
      <c r="O35" s="12" t="s">
        <v>534</v>
      </c>
      <c r="P35" s="12"/>
      <c r="Q35" s="12"/>
      <c r="R35" s="12"/>
      <c r="S35" s="12"/>
      <c r="T35" s="12"/>
      <c r="U35" s="12"/>
      <c r="V35" s="12"/>
      <c r="W35" s="24">
        <v>0</v>
      </c>
      <c r="X35" s="24">
        <v>1</v>
      </c>
      <c r="Y35" s="12"/>
      <c r="Z35" s="12"/>
      <c r="AA35" s="12"/>
      <c r="AG35" s="5">
        <v>3.24</v>
      </c>
    </row>
    <row r="36" spans="1:33" ht="15">
      <c r="A36" s="8" t="s">
        <v>56</v>
      </c>
      <c r="B36" s="8" t="s">
        <v>57</v>
      </c>
      <c r="C36" s="8" t="s">
        <v>58</v>
      </c>
      <c r="D36" s="4">
        <v>2020</v>
      </c>
      <c r="E36" s="5" t="s">
        <v>26</v>
      </c>
      <c r="H36">
        <v>1</v>
      </c>
      <c r="I36">
        <v>4</v>
      </c>
      <c r="J36" s="5">
        <v>806</v>
      </c>
      <c r="K36" s="5" t="s">
        <v>565</v>
      </c>
      <c r="L36" s="5">
        <v>4.2240000000000002</v>
      </c>
      <c r="M36">
        <v>0</v>
      </c>
      <c r="O36" t="s">
        <v>534</v>
      </c>
      <c r="Q36">
        <v>5</v>
      </c>
      <c r="W36">
        <v>0</v>
      </c>
      <c r="X36">
        <v>1</v>
      </c>
      <c r="Z36">
        <v>1</v>
      </c>
      <c r="AB36">
        <v>1</v>
      </c>
      <c r="AG36" s="5">
        <v>7.1349999999999998</v>
      </c>
    </row>
    <row r="37" spans="1:33" ht="15">
      <c r="A37" s="8" t="s">
        <v>64</v>
      </c>
      <c r="B37" s="8" t="s">
        <v>65</v>
      </c>
      <c r="C37" s="8" t="s">
        <v>66</v>
      </c>
      <c r="D37" s="4">
        <v>2020</v>
      </c>
      <c r="E37" s="6" t="s">
        <v>26</v>
      </c>
      <c r="H37">
        <v>1</v>
      </c>
      <c r="I37" t="s">
        <v>541</v>
      </c>
      <c r="J37" s="5">
        <v>1503</v>
      </c>
      <c r="K37" s="5" t="s">
        <v>568</v>
      </c>
      <c r="L37" s="5">
        <v>2.5339999999999998</v>
      </c>
      <c r="M37">
        <v>0</v>
      </c>
      <c r="O37" t="s">
        <v>542</v>
      </c>
      <c r="Q37">
        <v>5</v>
      </c>
      <c r="T37">
        <v>1</v>
      </c>
      <c r="U37">
        <v>1</v>
      </c>
      <c r="W37">
        <v>0</v>
      </c>
      <c r="X37">
        <v>1</v>
      </c>
      <c r="Z37">
        <v>1</v>
      </c>
      <c r="AG37" s="5">
        <v>0.56000000000000005</v>
      </c>
    </row>
    <row r="38" spans="1:33" ht="15">
      <c r="A38" s="8" t="s">
        <v>101</v>
      </c>
      <c r="B38" s="8" t="s">
        <v>102</v>
      </c>
      <c r="C38" s="8" t="s">
        <v>103</v>
      </c>
      <c r="D38" s="4">
        <v>2020</v>
      </c>
      <c r="E38" s="5" t="s">
        <v>26</v>
      </c>
      <c r="H38">
        <v>1</v>
      </c>
      <c r="I38">
        <v>1</v>
      </c>
      <c r="J38" s="5">
        <v>1505</v>
      </c>
      <c r="K38" s="5" t="s">
        <v>567</v>
      </c>
      <c r="L38" s="5">
        <v>10.667</v>
      </c>
      <c r="M38">
        <v>0</v>
      </c>
      <c r="O38" t="s">
        <v>534</v>
      </c>
      <c r="Q38">
        <v>5</v>
      </c>
      <c r="T38">
        <v>1</v>
      </c>
      <c r="W38">
        <v>0</v>
      </c>
      <c r="X38">
        <v>1</v>
      </c>
      <c r="Z38">
        <v>1</v>
      </c>
      <c r="AG38" s="5">
        <v>0.56000000000000005</v>
      </c>
    </row>
    <row r="39" spans="1:33" ht="15">
      <c r="A39" s="8" t="s">
        <v>92</v>
      </c>
      <c r="B39" s="8" t="s">
        <v>93</v>
      </c>
      <c r="C39" s="8" t="s">
        <v>94</v>
      </c>
      <c r="D39" s="4">
        <v>2020</v>
      </c>
      <c r="E39" s="5" t="s">
        <v>26</v>
      </c>
      <c r="H39">
        <v>1</v>
      </c>
      <c r="I39" t="s">
        <v>536</v>
      </c>
      <c r="J39" s="5">
        <v>1503</v>
      </c>
      <c r="K39" s="5" t="s">
        <v>569</v>
      </c>
      <c r="L39" s="5">
        <v>2.8740000000000001</v>
      </c>
      <c r="M39">
        <v>0</v>
      </c>
      <c r="O39">
        <v>0</v>
      </c>
      <c r="Q39">
        <v>0</v>
      </c>
      <c r="W39">
        <v>0</v>
      </c>
      <c r="X39">
        <v>1</v>
      </c>
      <c r="Z39">
        <v>1</v>
      </c>
      <c r="AG39" s="5">
        <v>0.45</v>
      </c>
    </row>
    <row r="40" spans="1:33" ht="15">
      <c r="A40" s="8" t="s">
        <v>70</v>
      </c>
      <c r="B40" s="8" t="s">
        <v>71</v>
      </c>
      <c r="C40" s="8" t="s">
        <v>72</v>
      </c>
      <c r="D40" s="4">
        <v>2020</v>
      </c>
      <c r="E40" s="6" t="s">
        <v>26</v>
      </c>
      <c r="H40">
        <v>1</v>
      </c>
      <c r="I40">
        <v>4</v>
      </c>
      <c r="J40" s="5">
        <v>806</v>
      </c>
      <c r="K40" s="5" t="s">
        <v>567</v>
      </c>
      <c r="L40" s="5">
        <v>0.52</v>
      </c>
      <c r="M40">
        <v>0</v>
      </c>
      <c r="Q40">
        <v>5</v>
      </c>
      <c r="W40">
        <v>0</v>
      </c>
      <c r="X40">
        <v>1</v>
      </c>
      <c r="Z40">
        <v>1</v>
      </c>
      <c r="AG40" s="5">
        <v>4.2240000000000002</v>
      </c>
    </row>
    <row r="41" spans="1:33">
      <c r="A41" s="5" t="s">
        <v>530</v>
      </c>
      <c r="B41" s="5" t="s">
        <v>531</v>
      </c>
      <c r="C41" s="5" t="s">
        <v>532</v>
      </c>
      <c r="D41" s="5">
        <v>2020</v>
      </c>
      <c r="E41" s="5" t="s">
        <v>26</v>
      </c>
      <c r="H41">
        <v>1</v>
      </c>
      <c r="I41" t="s">
        <v>536</v>
      </c>
      <c r="J41" s="5">
        <v>1503</v>
      </c>
      <c r="K41" s="5" t="s">
        <v>569</v>
      </c>
      <c r="M41">
        <v>0</v>
      </c>
      <c r="O41">
        <v>6</v>
      </c>
      <c r="Q41">
        <v>5</v>
      </c>
      <c r="U41">
        <v>1</v>
      </c>
      <c r="W41">
        <v>0</v>
      </c>
      <c r="X41">
        <v>1</v>
      </c>
      <c r="Z41">
        <v>1</v>
      </c>
      <c r="AG41" s="5">
        <v>6.1820000000000004</v>
      </c>
    </row>
    <row r="42" spans="1:33" ht="15">
      <c r="A42" s="8" t="s">
        <v>79</v>
      </c>
      <c r="B42" s="8" t="s">
        <v>80</v>
      </c>
      <c r="C42" s="8" t="s">
        <v>58</v>
      </c>
      <c r="D42" s="4">
        <v>2020</v>
      </c>
      <c r="E42" s="5" t="s">
        <v>26</v>
      </c>
      <c r="H42">
        <v>1</v>
      </c>
      <c r="I42" t="s">
        <v>536</v>
      </c>
      <c r="J42" s="5">
        <v>806</v>
      </c>
      <c r="K42" s="5" t="s">
        <v>565</v>
      </c>
      <c r="L42" s="5">
        <v>4.2240000000000002</v>
      </c>
      <c r="M42">
        <v>0</v>
      </c>
      <c r="O42" t="s">
        <v>534</v>
      </c>
      <c r="Q42">
        <v>5</v>
      </c>
      <c r="W42">
        <v>0</v>
      </c>
      <c r="X42">
        <v>1</v>
      </c>
      <c r="Z42">
        <v>1</v>
      </c>
      <c r="AG42" s="5">
        <v>7.8380000000000001</v>
      </c>
    </row>
    <row r="43" spans="1:33" ht="15">
      <c r="A43" s="8" t="s">
        <v>120</v>
      </c>
      <c r="B43" s="8" t="s">
        <v>121</v>
      </c>
      <c r="C43" s="8" t="s">
        <v>122</v>
      </c>
      <c r="D43" s="4">
        <v>2020</v>
      </c>
      <c r="E43" s="5" t="s">
        <v>26</v>
      </c>
      <c r="H43">
        <v>1</v>
      </c>
      <c r="I43" t="s">
        <v>535</v>
      </c>
      <c r="J43" s="5">
        <v>806</v>
      </c>
      <c r="K43" s="5" t="s">
        <v>568</v>
      </c>
      <c r="L43" s="5">
        <v>6.1820000000000004</v>
      </c>
      <c r="M43">
        <v>0</v>
      </c>
      <c r="O43" t="s">
        <v>534</v>
      </c>
      <c r="Q43">
        <v>5</v>
      </c>
      <c r="U43">
        <v>1</v>
      </c>
      <c r="W43">
        <v>0</v>
      </c>
      <c r="X43">
        <v>1</v>
      </c>
      <c r="Z43">
        <v>1</v>
      </c>
      <c r="AG43" s="5">
        <v>7.1349999999999998</v>
      </c>
    </row>
    <row r="44" spans="1:33" ht="15">
      <c r="A44" s="8" t="s">
        <v>98</v>
      </c>
      <c r="B44" s="8" t="s">
        <v>99</v>
      </c>
      <c r="C44" s="8" t="s">
        <v>100</v>
      </c>
      <c r="D44" s="4">
        <v>2020</v>
      </c>
      <c r="E44" s="5" t="s">
        <v>26</v>
      </c>
      <c r="H44">
        <v>1</v>
      </c>
      <c r="I44" t="s">
        <v>536</v>
      </c>
      <c r="J44" s="5">
        <v>806</v>
      </c>
      <c r="K44" s="5" t="s">
        <v>567</v>
      </c>
      <c r="L44" s="5">
        <v>7.8380000000000001</v>
      </c>
      <c r="M44">
        <v>0</v>
      </c>
      <c r="O44" t="s">
        <v>536</v>
      </c>
      <c r="Q44">
        <v>4</v>
      </c>
      <c r="U44">
        <v>1</v>
      </c>
      <c r="W44">
        <v>0</v>
      </c>
      <c r="X44">
        <v>1</v>
      </c>
      <c r="AG44" s="5">
        <v>2.9420000000000002</v>
      </c>
    </row>
    <row r="45" spans="1:33" ht="15">
      <c r="A45" s="8" t="s">
        <v>109</v>
      </c>
      <c r="B45" s="8" t="s">
        <v>110</v>
      </c>
      <c r="C45" s="8" t="s">
        <v>43</v>
      </c>
      <c r="D45" s="4">
        <v>2020</v>
      </c>
      <c r="E45" s="5" t="s">
        <v>26</v>
      </c>
      <c r="H45">
        <v>1</v>
      </c>
      <c r="I45">
        <v>1</v>
      </c>
      <c r="J45" s="5">
        <v>1505</v>
      </c>
      <c r="K45" s="5" t="s">
        <v>565</v>
      </c>
      <c r="L45" s="5">
        <v>7.1349999999999998</v>
      </c>
      <c r="M45">
        <v>0</v>
      </c>
      <c r="O45">
        <v>4</v>
      </c>
      <c r="Q45">
        <v>4</v>
      </c>
      <c r="W45">
        <v>0</v>
      </c>
      <c r="X45">
        <v>1</v>
      </c>
      <c r="AA45">
        <v>1</v>
      </c>
      <c r="AG45" s="5">
        <v>4.2240000000000002</v>
      </c>
    </row>
    <row r="46" spans="1:33" ht="15">
      <c r="A46" s="8" t="s">
        <v>50</v>
      </c>
      <c r="B46" s="8" t="s">
        <v>51</v>
      </c>
      <c r="C46" s="8" t="s">
        <v>52</v>
      </c>
      <c r="D46" s="4">
        <v>2020</v>
      </c>
      <c r="E46" s="6" t="s">
        <v>26</v>
      </c>
      <c r="H46">
        <v>1</v>
      </c>
      <c r="I46" t="s">
        <v>536</v>
      </c>
      <c r="J46" s="5">
        <v>1501</v>
      </c>
      <c r="K46" s="5" t="s">
        <v>565</v>
      </c>
      <c r="L46" s="5">
        <v>2.9420000000000002</v>
      </c>
      <c r="M46">
        <v>0</v>
      </c>
      <c r="O46" t="s">
        <v>534</v>
      </c>
      <c r="Q46">
        <v>5</v>
      </c>
      <c r="W46">
        <v>0</v>
      </c>
      <c r="X46">
        <v>1</v>
      </c>
      <c r="AG46" s="12">
        <v>6.0140000000000002</v>
      </c>
    </row>
    <row r="47" spans="1:33" ht="15">
      <c r="A47" s="8" t="s">
        <v>60</v>
      </c>
      <c r="B47" s="8" t="s">
        <v>61</v>
      </c>
      <c r="C47" s="8" t="s">
        <v>58</v>
      </c>
      <c r="D47" s="4">
        <v>2020</v>
      </c>
      <c r="E47" s="5" t="s">
        <v>26</v>
      </c>
      <c r="H47">
        <v>1</v>
      </c>
      <c r="I47">
        <v>4</v>
      </c>
      <c r="J47" s="5">
        <v>806</v>
      </c>
      <c r="K47" s="5" t="s">
        <v>565</v>
      </c>
      <c r="L47" s="5">
        <v>4.2240000000000002</v>
      </c>
      <c r="M47">
        <v>0</v>
      </c>
      <c r="O47" t="s">
        <v>534</v>
      </c>
      <c r="Q47">
        <v>5</v>
      </c>
      <c r="W47">
        <v>0</v>
      </c>
      <c r="X47">
        <v>1</v>
      </c>
      <c r="Z47">
        <v>1</v>
      </c>
      <c r="AG47" s="5">
        <v>7.1349999999999998</v>
      </c>
    </row>
    <row r="48" spans="1:33">
      <c r="A48" s="12" t="s">
        <v>602</v>
      </c>
      <c r="B48" s="23" t="s">
        <v>607</v>
      </c>
      <c r="C48" t="s">
        <v>609</v>
      </c>
      <c r="D48" s="24">
        <v>2021</v>
      </c>
      <c r="E48" s="5" t="s">
        <v>614</v>
      </c>
      <c r="H48" s="5">
        <v>1</v>
      </c>
      <c r="I48" s="12" t="s">
        <v>536</v>
      </c>
      <c r="J48" s="12">
        <v>806</v>
      </c>
      <c r="K48" s="12" t="s">
        <v>568</v>
      </c>
      <c r="L48" s="12">
        <v>6.0140000000000002</v>
      </c>
      <c r="M48" s="24">
        <v>0</v>
      </c>
      <c r="N48" s="12"/>
      <c r="O48" s="24">
        <v>3</v>
      </c>
      <c r="P48" s="24"/>
      <c r="Q48" s="12"/>
      <c r="R48" s="12"/>
      <c r="S48" s="12"/>
      <c r="T48" s="24">
        <v>1</v>
      </c>
      <c r="U48" s="12"/>
      <c r="V48" s="12"/>
      <c r="W48" s="24">
        <v>0</v>
      </c>
      <c r="X48" s="24">
        <v>1</v>
      </c>
      <c r="Y48" s="12"/>
      <c r="Z48" s="12"/>
      <c r="AA48" s="12"/>
      <c r="AF48" s="12" t="s">
        <v>626</v>
      </c>
      <c r="AG48" s="20">
        <f>AVERAGE(AG2:AG47)</f>
        <v>3.8994130434782601</v>
      </c>
    </row>
    <row r="49" spans="1:33" ht="15">
      <c r="A49" s="8" t="s">
        <v>521</v>
      </c>
      <c r="B49" s="8" t="s">
        <v>522</v>
      </c>
      <c r="C49" s="8" t="s">
        <v>43</v>
      </c>
      <c r="D49" s="8">
        <v>2021</v>
      </c>
      <c r="E49" s="5" t="s">
        <v>26</v>
      </c>
      <c r="H49">
        <v>1</v>
      </c>
      <c r="I49">
        <v>4</v>
      </c>
      <c r="J49" s="5">
        <v>1505</v>
      </c>
      <c r="K49" s="5" t="s">
        <v>565</v>
      </c>
      <c r="L49" s="5">
        <v>7.1349999999999998</v>
      </c>
      <c r="M49">
        <v>0</v>
      </c>
      <c r="O49" t="s">
        <v>547</v>
      </c>
      <c r="Q49">
        <v>4</v>
      </c>
      <c r="U49">
        <v>1</v>
      </c>
      <c r="W49">
        <v>0</v>
      </c>
      <c r="X49">
        <v>1</v>
      </c>
      <c r="AG49">
        <f>STDEV(AG2:AG47)</f>
        <v>2.5208384017675733</v>
      </c>
    </row>
    <row r="50" spans="1:33" ht="15">
      <c r="A50" s="8" t="s">
        <v>27</v>
      </c>
      <c r="B50" s="8" t="s">
        <v>28</v>
      </c>
      <c r="C50" s="8" t="s">
        <v>29</v>
      </c>
      <c r="D50" s="4">
        <v>2021</v>
      </c>
      <c r="E50" s="5" t="s">
        <v>26</v>
      </c>
      <c r="H50">
        <v>1</v>
      </c>
      <c r="I50">
        <v>4</v>
      </c>
      <c r="J50" s="5">
        <v>0</v>
      </c>
      <c r="K50" s="5" t="s">
        <v>566</v>
      </c>
      <c r="M50">
        <v>0</v>
      </c>
      <c r="O50" t="s">
        <v>534</v>
      </c>
      <c r="Q50">
        <v>5</v>
      </c>
      <c r="W50">
        <v>0</v>
      </c>
      <c r="X50">
        <v>1</v>
      </c>
    </row>
    <row r="51" spans="1:33" ht="15">
      <c r="A51" s="8" t="s">
        <v>38</v>
      </c>
      <c r="B51" s="8" t="s">
        <v>39</v>
      </c>
      <c r="C51" s="8" t="s">
        <v>40</v>
      </c>
      <c r="D51" s="4">
        <v>2021</v>
      </c>
      <c r="E51" s="5" t="s">
        <v>26</v>
      </c>
      <c r="H51">
        <v>1</v>
      </c>
      <c r="J51" s="5">
        <v>1506</v>
      </c>
      <c r="K51" s="5" t="s">
        <v>567</v>
      </c>
      <c r="L51" s="5">
        <v>10.967000000000001</v>
      </c>
      <c r="M51">
        <v>0</v>
      </c>
      <c r="O51">
        <v>1</v>
      </c>
      <c r="Q51">
        <v>5</v>
      </c>
      <c r="W51">
        <v>0</v>
      </c>
      <c r="X51">
        <v>1</v>
      </c>
      <c r="AA51">
        <v>1</v>
      </c>
      <c r="AB51">
        <v>1</v>
      </c>
    </row>
    <row r="52" spans="1:33" ht="15">
      <c r="A52" s="8" t="s">
        <v>30</v>
      </c>
      <c r="B52" s="8" t="s">
        <v>31</v>
      </c>
      <c r="C52" s="8" t="s">
        <v>32</v>
      </c>
      <c r="D52" s="4">
        <v>2021</v>
      </c>
      <c r="E52" s="5" t="s">
        <v>26</v>
      </c>
      <c r="H52">
        <v>1</v>
      </c>
      <c r="I52" t="s">
        <v>535</v>
      </c>
      <c r="J52" s="5">
        <v>806</v>
      </c>
      <c r="K52" s="5" t="s">
        <v>565</v>
      </c>
      <c r="L52" s="5">
        <v>3.879</v>
      </c>
      <c r="M52">
        <v>0</v>
      </c>
      <c r="O52" t="s">
        <v>534</v>
      </c>
      <c r="Q52">
        <v>5</v>
      </c>
      <c r="W52">
        <v>0</v>
      </c>
      <c r="X52">
        <v>1</v>
      </c>
    </row>
    <row r="53" spans="1:33">
      <c r="A53" s="5" t="s">
        <v>527</v>
      </c>
      <c r="B53" s="5" t="s">
        <v>528</v>
      </c>
      <c r="C53" s="5" t="s">
        <v>529</v>
      </c>
      <c r="D53" s="5">
        <v>2021</v>
      </c>
      <c r="E53" s="5" t="s">
        <v>26</v>
      </c>
      <c r="H53">
        <v>1</v>
      </c>
      <c r="I53">
        <v>4</v>
      </c>
      <c r="J53" s="5">
        <v>0</v>
      </c>
      <c r="K53" s="5" t="s">
        <v>566</v>
      </c>
      <c r="L53" s="5">
        <v>3.24</v>
      </c>
      <c r="M53">
        <v>0</v>
      </c>
      <c r="O53">
        <v>1</v>
      </c>
      <c r="Q53">
        <v>5</v>
      </c>
      <c r="W53">
        <v>0</v>
      </c>
      <c r="X53">
        <v>1</v>
      </c>
    </row>
    <row r="54" spans="1:33" ht="15">
      <c r="A54" s="8" t="s">
        <v>41</v>
      </c>
      <c r="B54" s="8" t="s">
        <v>42</v>
      </c>
      <c r="C54" s="8" t="s">
        <v>43</v>
      </c>
      <c r="D54" s="4">
        <v>2021</v>
      </c>
      <c r="E54" s="5" t="s">
        <v>26</v>
      </c>
      <c r="H54">
        <v>1</v>
      </c>
      <c r="I54">
        <v>4</v>
      </c>
      <c r="J54" s="5">
        <v>1505</v>
      </c>
      <c r="K54" s="5" t="s">
        <v>565</v>
      </c>
      <c r="L54" s="5">
        <v>7.1349999999999998</v>
      </c>
      <c r="M54">
        <v>0</v>
      </c>
      <c r="O54" t="s">
        <v>534</v>
      </c>
      <c r="Q54">
        <v>5</v>
      </c>
      <c r="W54">
        <v>0</v>
      </c>
      <c r="X54">
        <v>1</v>
      </c>
      <c r="Z54">
        <v>1</v>
      </c>
    </row>
    <row r="55" spans="1:33" ht="15">
      <c r="A55" s="8" t="s">
        <v>154</v>
      </c>
      <c r="B55" s="8" t="s">
        <v>155</v>
      </c>
      <c r="C55" s="8" t="s">
        <v>156</v>
      </c>
      <c r="D55" s="4">
        <v>2019</v>
      </c>
      <c r="E55" s="5" t="s">
        <v>26</v>
      </c>
      <c r="H55">
        <v>1</v>
      </c>
      <c r="I55" t="s">
        <v>536</v>
      </c>
      <c r="J55" s="5">
        <v>0</v>
      </c>
      <c r="K55" s="5" t="s">
        <v>566</v>
      </c>
      <c r="L55" s="5">
        <v>0.56000000000000005</v>
      </c>
      <c r="M55">
        <v>0</v>
      </c>
      <c r="O55" t="s">
        <v>547</v>
      </c>
      <c r="Q55">
        <v>4</v>
      </c>
      <c r="U55">
        <v>1</v>
      </c>
      <c r="W55">
        <v>1</v>
      </c>
      <c r="X55">
        <v>1</v>
      </c>
    </row>
    <row r="56" spans="1:33" ht="15">
      <c r="A56" s="8" t="s">
        <v>518</v>
      </c>
      <c r="B56" s="8" t="s">
        <v>519</v>
      </c>
      <c r="C56" s="8" t="s">
        <v>520</v>
      </c>
      <c r="D56" s="8">
        <v>2019</v>
      </c>
      <c r="E56" s="5" t="s">
        <v>26</v>
      </c>
      <c r="H56">
        <v>1</v>
      </c>
      <c r="I56" t="s">
        <v>536</v>
      </c>
      <c r="J56" s="5">
        <v>0</v>
      </c>
      <c r="K56" s="5" t="s">
        <v>566</v>
      </c>
      <c r="L56" s="5">
        <v>0.56000000000000005</v>
      </c>
      <c r="M56">
        <v>0</v>
      </c>
      <c r="O56" t="s">
        <v>547</v>
      </c>
      <c r="Q56">
        <v>4</v>
      </c>
      <c r="U56">
        <v>1</v>
      </c>
      <c r="W56">
        <v>1</v>
      </c>
      <c r="X56">
        <v>1</v>
      </c>
      <c r="AB56">
        <v>1</v>
      </c>
    </row>
    <row r="57" spans="1:33" ht="15">
      <c r="A57" s="8" t="s">
        <v>182</v>
      </c>
      <c r="B57" s="8" t="s">
        <v>183</v>
      </c>
      <c r="C57" s="8" t="s">
        <v>184</v>
      </c>
      <c r="D57" s="4">
        <v>2019</v>
      </c>
      <c r="E57" s="5" t="s">
        <v>26</v>
      </c>
      <c r="G57">
        <v>1</v>
      </c>
      <c r="H57">
        <v>1</v>
      </c>
      <c r="I57" t="s">
        <v>535</v>
      </c>
      <c r="J57" s="5">
        <v>806</v>
      </c>
      <c r="K57" s="5" t="s">
        <v>569</v>
      </c>
      <c r="L57" s="5">
        <v>0.45</v>
      </c>
      <c r="M57">
        <v>0</v>
      </c>
      <c r="O57" t="s">
        <v>545</v>
      </c>
      <c r="Q57" t="s">
        <v>541</v>
      </c>
      <c r="W57">
        <v>1</v>
      </c>
      <c r="X57">
        <v>1</v>
      </c>
    </row>
    <row r="58" spans="1:33" ht="15">
      <c r="A58" s="8" t="s">
        <v>382</v>
      </c>
      <c r="B58" s="8" t="s">
        <v>383</v>
      </c>
      <c r="C58" s="8" t="s">
        <v>384</v>
      </c>
      <c r="D58" s="4">
        <v>2016</v>
      </c>
      <c r="E58" s="5" t="s">
        <v>26</v>
      </c>
      <c r="H58">
        <v>1</v>
      </c>
      <c r="J58" s="5">
        <v>1503</v>
      </c>
      <c r="K58" s="5" t="s">
        <v>568</v>
      </c>
      <c r="M58">
        <v>0</v>
      </c>
      <c r="O58">
        <v>0</v>
      </c>
      <c r="Q58">
        <v>0</v>
      </c>
      <c r="U58">
        <v>1</v>
      </c>
      <c r="X58">
        <v>1</v>
      </c>
    </row>
    <row r="59" spans="1:33" ht="15">
      <c r="A59" s="8" t="s">
        <v>354</v>
      </c>
      <c r="B59" s="8" t="s">
        <v>355</v>
      </c>
      <c r="C59" s="8" t="s">
        <v>356</v>
      </c>
      <c r="D59" s="4">
        <v>2017</v>
      </c>
      <c r="E59" s="5" t="s">
        <v>26</v>
      </c>
      <c r="G59">
        <v>1</v>
      </c>
      <c r="H59">
        <v>1</v>
      </c>
      <c r="I59" t="s">
        <v>535</v>
      </c>
      <c r="J59" s="5">
        <v>0</v>
      </c>
      <c r="K59" s="5" t="s">
        <v>566</v>
      </c>
      <c r="M59">
        <v>0</v>
      </c>
      <c r="O59" t="s">
        <v>535</v>
      </c>
      <c r="Q59">
        <v>4</v>
      </c>
      <c r="S59">
        <v>1</v>
      </c>
      <c r="X59">
        <v>1</v>
      </c>
      <c r="Z59">
        <v>1</v>
      </c>
    </row>
    <row r="60" spans="1:33">
      <c r="A60" s="5" t="s">
        <v>589</v>
      </c>
      <c r="B60" s="5" t="s">
        <v>588</v>
      </c>
      <c r="C60" s="5" t="s">
        <v>581</v>
      </c>
      <c r="D60" s="5">
        <v>2018</v>
      </c>
      <c r="E60" s="5" t="s">
        <v>601</v>
      </c>
      <c r="H60" s="5">
        <v>1</v>
      </c>
      <c r="I60" s="5" t="s">
        <v>535</v>
      </c>
      <c r="J60" s="5">
        <v>1505</v>
      </c>
      <c r="K60" s="5" t="s">
        <v>565</v>
      </c>
      <c r="L60" s="5">
        <v>4.0279999999999996</v>
      </c>
      <c r="M60" s="5">
        <v>0</v>
      </c>
      <c r="N60" s="5">
        <v>1</v>
      </c>
      <c r="O60" s="5" t="s">
        <v>549</v>
      </c>
      <c r="P60" s="5"/>
      <c r="X60" s="5">
        <v>1</v>
      </c>
      <c r="Z60" s="5">
        <v>1</v>
      </c>
      <c r="AB60">
        <v>1</v>
      </c>
    </row>
    <row r="61" spans="1:33" ht="15">
      <c r="A61" s="8" t="s">
        <v>117</v>
      </c>
      <c r="B61" s="8" t="s">
        <v>118</v>
      </c>
      <c r="C61" s="8" t="s">
        <v>119</v>
      </c>
      <c r="D61" s="4">
        <v>2020</v>
      </c>
      <c r="E61" s="5" t="s">
        <v>26</v>
      </c>
      <c r="H61">
        <v>1</v>
      </c>
      <c r="J61" s="5">
        <v>0</v>
      </c>
      <c r="K61" s="5" t="s">
        <v>566</v>
      </c>
      <c r="M61">
        <v>0</v>
      </c>
      <c r="O61">
        <v>0</v>
      </c>
      <c r="Q61">
        <v>0</v>
      </c>
      <c r="X61">
        <v>1</v>
      </c>
      <c r="Z61">
        <v>1</v>
      </c>
    </row>
    <row r="62" spans="1:33" ht="15">
      <c r="A62" s="8" t="s">
        <v>500</v>
      </c>
      <c r="B62" s="8" t="s">
        <v>501</v>
      </c>
      <c r="D62" s="4">
        <v>2013</v>
      </c>
      <c r="E62" s="5" t="s">
        <v>26</v>
      </c>
      <c r="H62">
        <v>1</v>
      </c>
      <c r="I62">
        <v>4</v>
      </c>
      <c r="J62" s="5">
        <v>0</v>
      </c>
      <c r="K62" s="5" t="s">
        <v>566</v>
      </c>
      <c r="M62">
        <v>0</v>
      </c>
      <c r="O62" t="s">
        <v>536</v>
      </c>
      <c r="Q62">
        <v>4</v>
      </c>
      <c r="W62">
        <v>0</v>
      </c>
      <c r="X62">
        <v>2</v>
      </c>
    </row>
    <row r="63" spans="1:33" ht="15">
      <c r="A63" s="8" t="s">
        <v>312</v>
      </c>
      <c r="B63" s="8" t="s">
        <v>313</v>
      </c>
      <c r="D63" s="4">
        <v>2017</v>
      </c>
      <c r="E63" s="5" t="s">
        <v>26</v>
      </c>
      <c r="H63">
        <v>1</v>
      </c>
      <c r="I63" t="s">
        <v>535</v>
      </c>
      <c r="J63" s="5">
        <v>0</v>
      </c>
      <c r="K63" s="5" t="s">
        <v>566</v>
      </c>
      <c r="M63">
        <v>0</v>
      </c>
      <c r="O63" t="s">
        <v>534</v>
      </c>
      <c r="Q63">
        <v>5</v>
      </c>
      <c r="U63">
        <v>1</v>
      </c>
      <c r="W63">
        <v>0</v>
      </c>
      <c r="X63">
        <v>2</v>
      </c>
      <c r="Z63">
        <v>1</v>
      </c>
    </row>
    <row r="64" spans="1:33" ht="15">
      <c r="A64" s="8" t="s">
        <v>227</v>
      </c>
      <c r="B64" s="8" t="s">
        <v>228</v>
      </c>
      <c r="D64" s="4">
        <v>2018</v>
      </c>
      <c r="E64" s="5" t="s">
        <v>26</v>
      </c>
      <c r="H64">
        <v>1</v>
      </c>
      <c r="I64" t="s">
        <v>536</v>
      </c>
      <c r="J64" s="5">
        <v>0</v>
      </c>
      <c r="K64" s="5" t="s">
        <v>566</v>
      </c>
      <c r="M64">
        <v>0</v>
      </c>
      <c r="O64">
        <v>4</v>
      </c>
      <c r="Q64">
        <v>4</v>
      </c>
      <c r="W64">
        <v>0</v>
      </c>
      <c r="X64">
        <v>2</v>
      </c>
    </row>
    <row r="65" spans="1:28" ht="15">
      <c r="A65" s="8" t="s">
        <v>33</v>
      </c>
      <c r="B65" s="8" t="s">
        <v>34</v>
      </c>
      <c r="D65" s="4">
        <v>2021</v>
      </c>
      <c r="E65" s="5" t="s">
        <v>26</v>
      </c>
      <c r="G65">
        <v>1</v>
      </c>
      <c r="H65">
        <v>1</v>
      </c>
      <c r="I65" t="s">
        <v>536</v>
      </c>
      <c r="J65" s="5">
        <v>0</v>
      </c>
      <c r="K65" s="5" t="s">
        <v>566</v>
      </c>
      <c r="M65">
        <v>0</v>
      </c>
      <c r="O65">
        <v>4</v>
      </c>
      <c r="Q65">
        <v>4</v>
      </c>
      <c r="W65">
        <v>0</v>
      </c>
      <c r="X65">
        <v>2</v>
      </c>
      <c r="AA65">
        <v>1</v>
      </c>
    </row>
    <row r="66" spans="1:28" ht="15">
      <c r="A66" s="8" t="s">
        <v>468</v>
      </c>
      <c r="B66" s="8" t="s">
        <v>469</v>
      </c>
      <c r="D66" s="4">
        <v>2014</v>
      </c>
      <c r="E66" s="5" t="s">
        <v>26</v>
      </c>
      <c r="H66">
        <v>1</v>
      </c>
      <c r="I66" t="s">
        <v>536</v>
      </c>
      <c r="J66" s="5">
        <v>0</v>
      </c>
      <c r="K66" s="5" t="s">
        <v>566</v>
      </c>
      <c r="M66">
        <v>0</v>
      </c>
      <c r="O66" t="s">
        <v>534</v>
      </c>
      <c r="Q66">
        <v>5</v>
      </c>
      <c r="U66">
        <v>1</v>
      </c>
      <c r="W66">
        <v>2</v>
      </c>
      <c r="X66">
        <v>2</v>
      </c>
    </row>
    <row r="67" spans="1:28" ht="15">
      <c r="A67" s="8" t="s">
        <v>466</v>
      </c>
      <c r="B67" s="8" t="s">
        <v>467</v>
      </c>
      <c r="C67" s="8" t="s">
        <v>145</v>
      </c>
      <c r="D67" s="4">
        <v>2014</v>
      </c>
      <c r="E67" s="5" t="s">
        <v>26</v>
      </c>
      <c r="H67">
        <v>1</v>
      </c>
      <c r="I67" t="s">
        <v>536</v>
      </c>
      <c r="J67" s="5">
        <v>0</v>
      </c>
      <c r="K67" s="5" t="s">
        <v>566</v>
      </c>
      <c r="M67">
        <v>0</v>
      </c>
      <c r="O67" t="s">
        <v>536</v>
      </c>
      <c r="Q67">
        <v>4</v>
      </c>
      <c r="W67">
        <v>0</v>
      </c>
      <c r="X67">
        <v>4</v>
      </c>
    </row>
    <row r="68" spans="1:28" ht="15">
      <c r="A68" s="8" t="s">
        <v>299</v>
      </c>
      <c r="B68" s="8" t="s">
        <v>300</v>
      </c>
      <c r="C68" t="s">
        <v>553</v>
      </c>
      <c r="D68" s="4">
        <v>2017</v>
      </c>
      <c r="E68" s="5" t="s">
        <v>26</v>
      </c>
      <c r="H68">
        <v>1</v>
      </c>
      <c r="I68" t="s">
        <v>540</v>
      </c>
      <c r="J68" s="5">
        <v>0</v>
      </c>
      <c r="K68" s="5" t="s">
        <v>566</v>
      </c>
      <c r="M68">
        <v>0</v>
      </c>
      <c r="O68" t="s">
        <v>547</v>
      </c>
      <c r="Q68">
        <v>4</v>
      </c>
      <c r="W68">
        <v>0</v>
      </c>
      <c r="X68">
        <v>4</v>
      </c>
      <c r="AA68">
        <v>1</v>
      </c>
    </row>
    <row r="69" spans="1:28" ht="15">
      <c r="A69" s="8" t="s">
        <v>310</v>
      </c>
      <c r="B69" s="8" t="s">
        <v>311</v>
      </c>
      <c r="C69" t="s">
        <v>553</v>
      </c>
      <c r="D69" s="4">
        <v>2017</v>
      </c>
      <c r="E69" s="5" t="s">
        <v>26</v>
      </c>
      <c r="H69">
        <v>1</v>
      </c>
      <c r="J69" s="5">
        <v>0</v>
      </c>
      <c r="K69" s="5" t="s">
        <v>566</v>
      </c>
      <c r="M69">
        <v>0</v>
      </c>
      <c r="O69" t="s">
        <v>536</v>
      </c>
      <c r="Q69">
        <v>4</v>
      </c>
      <c r="W69">
        <v>0</v>
      </c>
      <c r="X69">
        <v>4</v>
      </c>
      <c r="AB69" s="5" t="s">
        <v>593</v>
      </c>
    </row>
    <row r="70" spans="1:28" ht="15">
      <c r="A70" s="8" t="s">
        <v>255</v>
      </c>
      <c r="B70" s="8" t="s">
        <v>256</v>
      </c>
      <c r="C70" s="8" t="s">
        <v>550</v>
      </c>
      <c r="D70" s="4">
        <v>2018</v>
      </c>
      <c r="E70" s="5" t="s">
        <v>26</v>
      </c>
      <c r="H70">
        <v>1</v>
      </c>
      <c r="I70" t="s">
        <v>536</v>
      </c>
      <c r="J70" s="5">
        <v>0</v>
      </c>
      <c r="K70" s="5" t="s">
        <v>566</v>
      </c>
      <c r="M70">
        <v>0</v>
      </c>
      <c r="O70" s="12" t="s">
        <v>534</v>
      </c>
      <c r="P70" s="12"/>
      <c r="Q70">
        <v>5</v>
      </c>
      <c r="W70">
        <v>0</v>
      </c>
      <c r="X70">
        <v>4</v>
      </c>
      <c r="Z70">
        <v>1</v>
      </c>
    </row>
    <row r="71" spans="1:28" ht="15">
      <c r="A71" s="8" t="s">
        <v>229</v>
      </c>
      <c r="B71" s="8" t="s">
        <v>230</v>
      </c>
      <c r="D71" s="4">
        <v>2018</v>
      </c>
      <c r="E71" s="5" t="s">
        <v>26</v>
      </c>
      <c r="H71">
        <v>1</v>
      </c>
      <c r="I71" t="s">
        <v>540</v>
      </c>
      <c r="J71" s="5">
        <v>0</v>
      </c>
      <c r="K71" s="5" t="s">
        <v>566</v>
      </c>
      <c r="M71">
        <v>0</v>
      </c>
      <c r="O71" t="s">
        <v>536</v>
      </c>
      <c r="Q71">
        <v>4</v>
      </c>
      <c r="W71">
        <v>0</v>
      </c>
      <c r="X71">
        <v>4</v>
      </c>
    </row>
    <row r="72" spans="1:28" ht="15">
      <c r="A72" s="8" t="s">
        <v>218</v>
      </c>
      <c r="B72" s="8" t="s">
        <v>219</v>
      </c>
      <c r="C72" s="8" t="s">
        <v>220</v>
      </c>
      <c r="D72" s="4">
        <v>2018</v>
      </c>
      <c r="E72" s="5" t="s">
        <v>26</v>
      </c>
      <c r="H72">
        <v>1</v>
      </c>
      <c r="I72" t="s">
        <v>536</v>
      </c>
      <c r="J72" s="5">
        <v>806</v>
      </c>
      <c r="K72" s="5" t="s">
        <v>565</v>
      </c>
      <c r="M72">
        <v>0</v>
      </c>
      <c r="O72" t="s">
        <v>534</v>
      </c>
      <c r="Q72">
        <v>5</v>
      </c>
      <c r="W72">
        <v>0</v>
      </c>
      <c r="X72">
        <v>4</v>
      </c>
    </row>
    <row r="73" spans="1:28" ht="15">
      <c r="A73" s="8" t="s">
        <v>237</v>
      </c>
      <c r="B73" s="8" t="s">
        <v>238</v>
      </c>
      <c r="C73" s="8" t="s">
        <v>239</v>
      </c>
      <c r="D73" s="4">
        <v>2018</v>
      </c>
      <c r="E73" s="5" t="s">
        <v>26</v>
      </c>
      <c r="H73">
        <v>1</v>
      </c>
      <c r="I73">
        <v>1</v>
      </c>
      <c r="J73" s="5">
        <v>0</v>
      </c>
      <c r="K73" s="5" t="s">
        <v>566</v>
      </c>
      <c r="M73">
        <v>0</v>
      </c>
      <c r="O73" t="s">
        <v>536</v>
      </c>
      <c r="Q73">
        <v>4</v>
      </c>
      <c r="W73">
        <v>0</v>
      </c>
      <c r="X73">
        <v>4</v>
      </c>
    </row>
    <row r="74" spans="1:28" ht="15">
      <c r="A74" s="8" t="s">
        <v>168</v>
      </c>
      <c r="B74" s="8" t="s">
        <v>169</v>
      </c>
      <c r="C74" s="8" t="s">
        <v>159</v>
      </c>
      <c r="D74" s="4">
        <v>2019</v>
      </c>
      <c r="E74" s="5" t="s">
        <v>26</v>
      </c>
      <c r="H74">
        <v>1</v>
      </c>
      <c r="I74" t="s">
        <v>536</v>
      </c>
      <c r="J74" s="5">
        <v>0</v>
      </c>
      <c r="K74" s="5" t="s">
        <v>566</v>
      </c>
      <c r="M74">
        <v>0</v>
      </c>
      <c r="O74">
        <v>4</v>
      </c>
      <c r="Q74">
        <v>4</v>
      </c>
      <c r="U74">
        <v>1</v>
      </c>
      <c r="W74">
        <v>0</v>
      </c>
      <c r="X74">
        <v>4</v>
      </c>
      <c r="AB74">
        <v>1</v>
      </c>
    </row>
    <row r="75" spans="1:28" ht="15">
      <c r="A75" s="8" t="s">
        <v>157</v>
      </c>
      <c r="B75" s="8" t="s">
        <v>158</v>
      </c>
      <c r="C75" s="8" t="s">
        <v>159</v>
      </c>
      <c r="D75" s="4">
        <v>2019</v>
      </c>
      <c r="E75" s="5" t="s">
        <v>26</v>
      </c>
      <c r="H75">
        <v>1</v>
      </c>
      <c r="I75">
        <v>1</v>
      </c>
      <c r="J75" s="5">
        <v>0</v>
      </c>
      <c r="K75" s="5" t="s">
        <v>566</v>
      </c>
      <c r="M75">
        <v>0</v>
      </c>
      <c r="O75">
        <v>1</v>
      </c>
      <c r="Q75">
        <v>5</v>
      </c>
      <c r="U75">
        <v>1</v>
      </c>
      <c r="W75">
        <v>0</v>
      </c>
      <c r="X75">
        <v>4</v>
      </c>
      <c r="Z75">
        <v>1</v>
      </c>
    </row>
    <row r="76" spans="1:28" ht="15">
      <c r="A76" s="8" t="s">
        <v>44</v>
      </c>
      <c r="B76" s="8" t="s">
        <v>45</v>
      </c>
      <c r="C76" s="8" t="s">
        <v>46</v>
      </c>
      <c r="D76" s="4">
        <v>2021</v>
      </c>
      <c r="E76" s="6" t="s">
        <v>26</v>
      </c>
      <c r="H76">
        <v>1</v>
      </c>
      <c r="I76">
        <v>1</v>
      </c>
      <c r="J76" s="5">
        <v>0</v>
      </c>
      <c r="K76" s="5" t="s">
        <v>566</v>
      </c>
      <c r="M76">
        <v>0</v>
      </c>
      <c r="O76">
        <v>6</v>
      </c>
      <c r="Q76">
        <v>5</v>
      </c>
      <c r="W76">
        <v>0</v>
      </c>
      <c r="X76">
        <v>4</v>
      </c>
      <c r="Z76">
        <v>1</v>
      </c>
    </row>
    <row r="77" spans="1:28" ht="15">
      <c r="A77" s="8" t="s">
        <v>523</v>
      </c>
      <c r="B77" s="8" t="s">
        <v>524</v>
      </c>
      <c r="E77" s="5" t="s">
        <v>26</v>
      </c>
      <c r="H77">
        <v>1</v>
      </c>
      <c r="I77">
        <v>1</v>
      </c>
      <c r="J77" s="5">
        <v>0</v>
      </c>
      <c r="K77" s="5" t="s">
        <v>566</v>
      </c>
      <c r="M77">
        <v>0</v>
      </c>
      <c r="O77">
        <v>1</v>
      </c>
      <c r="Q77">
        <v>5</v>
      </c>
      <c r="U77">
        <v>1</v>
      </c>
      <c r="W77">
        <v>0</v>
      </c>
      <c r="X77">
        <v>4</v>
      </c>
      <c r="Z77">
        <v>1</v>
      </c>
    </row>
    <row r="78" spans="1:28" ht="15">
      <c r="A78" s="8" t="s">
        <v>143</v>
      </c>
      <c r="B78" s="8" t="s">
        <v>144</v>
      </c>
      <c r="C78" s="8" t="s">
        <v>145</v>
      </c>
      <c r="D78" s="4">
        <v>2019</v>
      </c>
      <c r="E78" s="5" t="s">
        <v>26</v>
      </c>
      <c r="H78">
        <v>1</v>
      </c>
      <c r="I78">
        <v>1</v>
      </c>
      <c r="J78" s="5">
        <v>0</v>
      </c>
      <c r="K78" s="5" t="s">
        <v>566</v>
      </c>
      <c r="M78">
        <v>0</v>
      </c>
      <c r="O78" t="s">
        <v>534</v>
      </c>
      <c r="Q78">
        <v>5</v>
      </c>
      <c r="W78">
        <v>2</v>
      </c>
      <c r="X78">
        <v>4</v>
      </c>
      <c r="Z78">
        <v>1</v>
      </c>
    </row>
    <row r="79" spans="1:28" ht="15">
      <c r="A79" s="8" t="s">
        <v>47</v>
      </c>
      <c r="B79" s="8" t="s">
        <v>48</v>
      </c>
      <c r="C79" s="8" t="s">
        <v>49</v>
      </c>
      <c r="D79" s="4">
        <v>2020</v>
      </c>
      <c r="E79" s="5" t="s">
        <v>26</v>
      </c>
      <c r="H79">
        <v>1</v>
      </c>
      <c r="I79">
        <v>1</v>
      </c>
      <c r="J79" s="5">
        <v>0</v>
      </c>
      <c r="K79" s="5" t="s">
        <v>566</v>
      </c>
      <c r="M79">
        <v>0</v>
      </c>
      <c r="O79" t="s">
        <v>534</v>
      </c>
      <c r="Q79">
        <v>5</v>
      </c>
      <c r="W79">
        <v>2</v>
      </c>
      <c r="X79">
        <v>4</v>
      </c>
      <c r="Z79">
        <v>1</v>
      </c>
    </row>
    <row r="80" spans="1:28" ht="15">
      <c r="A80" s="8"/>
      <c r="B80" s="8"/>
      <c r="C80" s="8"/>
      <c r="D80" s="4"/>
      <c r="E80" s="5"/>
      <c r="J80" s="5"/>
      <c r="K80" s="5"/>
      <c r="N80" s="20" t="s">
        <v>617</v>
      </c>
      <c r="O80" s="20">
        <v>2</v>
      </c>
      <c r="Q80" s="20">
        <v>2</v>
      </c>
    </row>
    <row r="81" spans="1:26" ht="15">
      <c r="A81" s="8"/>
      <c r="B81" s="8"/>
      <c r="C81" s="8"/>
      <c r="D81" s="4"/>
      <c r="E81" s="5"/>
      <c r="J81" s="5"/>
      <c r="K81" s="5"/>
    </row>
    <row r="82" spans="1:26" ht="15">
      <c r="A82" s="8"/>
      <c r="B82" s="8"/>
      <c r="C82" s="8"/>
      <c r="D82" s="4"/>
      <c r="E82" s="5"/>
      <c r="J82" s="5"/>
      <c r="K82" s="5"/>
      <c r="T82">
        <f>SUM(T2:T79)</f>
        <v>5</v>
      </c>
      <c r="U82">
        <f>SUM(U2:U79)</f>
        <v>21</v>
      </c>
      <c r="X82">
        <f>COUNTIF(X2:X79,1)</f>
        <v>60</v>
      </c>
      <c r="Z82">
        <f>SUM(Z2:Z79)</f>
        <v>29</v>
      </c>
    </row>
    <row r="83" spans="1:26" ht="15">
      <c r="A83" s="8"/>
      <c r="B83" s="8"/>
      <c r="C83" s="8"/>
      <c r="D83" s="4"/>
      <c r="E83" s="5"/>
      <c r="J83" s="5"/>
      <c r="K83" s="5"/>
      <c r="N83" s="20" t="s">
        <v>617</v>
      </c>
      <c r="O83" s="20">
        <v>1</v>
      </c>
      <c r="Q83" s="20">
        <v>1</v>
      </c>
      <c r="X83">
        <f>COUNTIF(X2:X79,2)</f>
        <v>5</v>
      </c>
    </row>
    <row r="84" spans="1:26" ht="15">
      <c r="A84" s="8"/>
      <c r="B84" s="8"/>
      <c r="C84" s="8"/>
      <c r="D84" s="4"/>
      <c r="E84" s="5"/>
      <c r="J84" s="5"/>
      <c r="K84" s="5"/>
      <c r="X84">
        <f>COUNTIF(X2:X79,4)</f>
        <v>13</v>
      </c>
    </row>
    <row r="85" spans="1:26" ht="15">
      <c r="A85" s="8"/>
      <c r="B85" s="8"/>
      <c r="C85" s="8"/>
      <c r="D85" s="4"/>
      <c r="E85" s="5"/>
      <c r="J85" s="5"/>
      <c r="K85" s="5"/>
      <c r="N85" s="20" t="s">
        <v>617</v>
      </c>
      <c r="O85" s="20">
        <v>1</v>
      </c>
      <c r="Q85" s="20">
        <v>1</v>
      </c>
    </row>
    <row r="86" spans="1:26" ht="15">
      <c r="A86" s="8"/>
      <c r="B86" s="8"/>
      <c r="C86" s="8"/>
      <c r="D86" s="4"/>
      <c r="E86" s="5"/>
      <c r="J86" s="5"/>
      <c r="K86" s="5"/>
    </row>
    <row r="87" spans="1:26" ht="15">
      <c r="A87" s="8"/>
      <c r="B87" s="8"/>
      <c r="C87" s="8"/>
      <c r="D87" s="4"/>
      <c r="E87" s="5"/>
      <c r="J87" s="5"/>
      <c r="K87" s="5"/>
    </row>
    <row r="88" spans="1:26" ht="15">
      <c r="A88" s="8"/>
      <c r="B88" s="8"/>
      <c r="C88" s="8"/>
      <c r="D88" s="4"/>
      <c r="E88" s="5"/>
      <c r="J88" s="5"/>
      <c r="K88" s="5"/>
      <c r="N88" s="20" t="s">
        <v>617</v>
      </c>
      <c r="O88" s="20">
        <v>2</v>
      </c>
      <c r="Q88" s="20">
        <v>2</v>
      </c>
    </row>
    <row r="89" spans="1:26" ht="15">
      <c r="A89" s="8"/>
      <c r="B89" s="8"/>
      <c r="C89" s="8"/>
      <c r="D89" s="4"/>
      <c r="E89" s="5"/>
      <c r="J89" s="5"/>
      <c r="K89" s="5"/>
    </row>
    <row r="90" spans="1:26" ht="15">
      <c r="A90" s="8"/>
      <c r="B90" s="8"/>
      <c r="C90" s="8"/>
      <c r="D90" s="4"/>
      <c r="E90" s="6"/>
      <c r="J90" s="5"/>
      <c r="K90" s="5"/>
      <c r="N90" s="20" t="s">
        <v>617</v>
      </c>
      <c r="O90" s="20">
        <v>8</v>
      </c>
      <c r="Q90" s="20">
        <v>7</v>
      </c>
    </row>
    <row r="91" spans="1:26" ht="15">
      <c r="A91" s="8"/>
      <c r="B91" s="8"/>
      <c r="C91" s="8"/>
      <c r="D91" s="4"/>
      <c r="E91" s="6"/>
      <c r="J91" s="5"/>
      <c r="K91" s="5"/>
    </row>
    <row r="92" spans="1:26" ht="15">
      <c r="A92" s="8"/>
      <c r="B92" s="8"/>
      <c r="C92" s="8"/>
      <c r="D92" s="4"/>
      <c r="E92" s="6"/>
      <c r="J92" s="5"/>
      <c r="K92" s="5"/>
    </row>
    <row r="93" spans="1:26" ht="15">
      <c r="A93" s="8"/>
      <c r="B93" s="8"/>
      <c r="C93" s="8"/>
      <c r="D93" s="4"/>
      <c r="E93" s="5"/>
      <c r="J93" s="5"/>
      <c r="K93" s="5"/>
      <c r="N93" s="20" t="s">
        <v>617</v>
      </c>
      <c r="O93" s="20">
        <v>11</v>
      </c>
      <c r="Q93" s="20">
        <v>9</v>
      </c>
    </row>
    <row r="94" spans="1:26" ht="15">
      <c r="A94" s="8"/>
      <c r="B94" s="8"/>
      <c r="C94" s="8"/>
      <c r="D94" s="4"/>
      <c r="E94" s="5"/>
      <c r="J94" s="5"/>
      <c r="K94" s="5"/>
    </row>
    <row r="95" spans="1:26" ht="15">
      <c r="A95" s="8"/>
      <c r="B95" s="8"/>
      <c r="C95" s="8"/>
      <c r="D95" s="4"/>
      <c r="E95" s="5"/>
      <c r="J95" s="5"/>
      <c r="K95" s="5"/>
      <c r="L95" s="5"/>
      <c r="N95" s="20" t="s">
        <v>617</v>
      </c>
      <c r="O95" s="20">
        <v>9</v>
      </c>
      <c r="Q95" s="20">
        <v>8</v>
      </c>
    </row>
    <row r="96" spans="1:26" ht="15">
      <c r="A96" s="8"/>
      <c r="B96" s="8"/>
      <c r="C96" s="8"/>
      <c r="D96" s="4"/>
      <c r="E96" s="5"/>
      <c r="J96" s="5"/>
      <c r="K96" s="5"/>
      <c r="L96" s="5"/>
    </row>
    <row r="97" spans="1:17" ht="15">
      <c r="A97" s="8"/>
      <c r="B97" s="8"/>
      <c r="C97" s="8"/>
      <c r="D97" s="4"/>
      <c r="E97" s="5"/>
      <c r="J97" s="5"/>
      <c r="K97" s="5"/>
      <c r="L97" s="5"/>
      <c r="N97" s="20" t="s">
        <v>617</v>
      </c>
      <c r="O97" s="20">
        <v>2</v>
      </c>
      <c r="Q97" s="20">
        <v>2</v>
      </c>
    </row>
    <row r="98" spans="1:17" ht="15">
      <c r="A98" s="8"/>
      <c r="B98" s="8"/>
      <c r="C98" s="8"/>
      <c r="D98" s="4"/>
      <c r="E98" s="5"/>
      <c r="J98" s="5"/>
      <c r="K98" s="5"/>
      <c r="L98" s="5"/>
    </row>
    <row r="99" spans="1:17">
      <c r="N99" s="20" t="s">
        <v>617</v>
      </c>
      <c r="O99" s="20">
        <v>2</v>
      </c>
      <c r="Q99" s="20">
        <v>2</v>
      </c>
    </row>
  </sheetData>
  <sortState ref="A2:AC99">
    <sortCondition ref="X2:X9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1"/>
  <sheetViews>
    <sheetView topLeftCell="A7" workbookViewId="0">
      <selection activeCell="Z41" sqref="Z41"/>
    </sheetView>
  </sheetViews>
  <sheetFormatPr defaultRowHeight="12.75"/>
  <cols>
    <col min="2" max="6" width="9.140625" customWidth="1"/>
    <col min="7" max="7" width="13.7109375" bestFit="1" customWidth="1"/>
  </cols>
  <sheetData>
    <row r="1" spans="1:17">
      <c r="A1" s="12" t="s">
        <v>618</v>
      </c>
      <c r="B1" s="12"/>
    </row>
    <row r="2" spans="1:17">
      <c r="B2" s="12" t="s">
        <v>619</v>
      </c>
      <c r="C2" s="12" t="s">
        <v>567</v>
      </c>
      <c r="D2" s="12" t="s">
        <v>565</v>
      </c>
      <c r="E2" s="12" t="s">
        <v>569</v>
      </c>
      <c r="F2" s="12" t="s">
        <v>568</v>
      </c>
      <c r="G2" s="12" t="s">
        <v>567</v>
      </c>
      <c r="H2" s="12" t="s">
        <v>565</v>
      </c>
      <c r="I2" s="12" t="s">
        <v>569</v>
      </c>
      <c r="J2" s="12" t="s">
        <v>568</v>
      </c>
      <c r="K2" s="12"/>
    </row>
    <row r="3" spans="1:17">
      <c r="A3">
        <v>2013</v>
      </c>
      <c r="B3">
        <v>1</v>
      </c>
      <c r="C3">
        <v>0</v>
      </c>
      <c r="D3">
        <v>1</v>
      </c>
      <c r="E3">
        <v>0</v>
      </c>
      <c r="F3">
        <v>0</v>
      </c>
      <c r="G3" s="27">
        <f>C3/1</f>
        <v>0</v>
      </c>
      <c r="H3" s="27">
        <f>D3/1</f>
        <v>1</v>
      </c>
      <c r="I3" s="27">
        <f>E3/1</f>
        <v>0</v>
      </c>
      <c r="J3" s="27">
        <f>F3/1</f>
        <v>0</v>
      </c>
      <c r="K3" s="27"/>
      <c r="O3" s="12" t="s">
        <v>623</v>
      </c>
      <c r="P3" s="12" t="s">
        <v>624</v>
      </c>
      <c r="Q3" s="12" t="s">
        <v>705</v>
      </c>
    </row>
    <row r="4" spans="1:17">
      <c r="A4">
        <v>2014</v>
      </c>
      <c r="B4">
        <v>3</v>
      </c>
      <c r="C4">
        <v>1</v>
      </c>
      <c r="D4">
        <v>1</v>
      </c>
      <c r="E4">
        <v>1</v>
      </c>
      <c r="F4">
        <v>0</v>
      </c>
      <c r="G4" s="27">
        <f>C4/3</f>
        <v>0.33333333333333331</v>
      </c>
      <c r="H4" s="27">
        <f>D4/3</f>
        <v>0.33333333333333331</v>
      </c>
      <c r="I4" s="27">
        <f>E4/3</f>
        <v>0.33333333333333331</v>
      </c>
      <c r="J4" s="27">
        <f>F4/3</f>
        <v>0</v>
      </c>
      <c r="K4" s="27"/>
      <c r="N4" s="12" t="s">
        <v>567</v>
      </c>
      <c r="O4">
        <v>31</v>
      </c>
      <c r="P4">
        <v>9</v>
      </c>
      <c r="Q4">
        <v>4</v>
      </c>
    </row>
    <row r="5" spans="1:17">
      <c r="A5">
        <v>2015</v>
      </c>
      <c r="B5">
        <v>4</v>
      </c>
      <c r="C5">
        <v>3</v>
      </c>
      <c r="D5">
        <v>1</v>
      </c>
      <c r="E5">
        <v>0</v>
      </c>
      <c r="F5">
        <v>0</v>
      </c>
      <c r="G5" s="27">
        <f>C5/4</f>
        <v>0.75</v>
      </c>
      <c r="H5" s="27">
        <f>D5/4</f>
        <v>0.25</v>
      </c>
      <c r="I5" s="27">
        <f>E5/4</f>
        <v>0</v>
      </c>
      <c r="J5" s="27">
        <f>F5/4</f>
        <v>0</v>
      </c>
      <c r="K5" s="27"/>
      <c r="N5" s="12" t="s">
        <v>565</v>
      </c>
      <c r="O5">
        <v>25</v>
      </c>
      <c r="P5">
        <v>29</v>
      </c>
      <c r="Q5">
        <v>9</v>
      </c>
    </row>
    <row r="6" spans="1:17">
      <c r="A6">
        <v>2016</v>
      </c>
      <c r="B6">
        <v>9</v>
      </c>
      <c r="C6">
        <v>3</v>
      </c>
      <c r="D6">
        <v>5</v>
      </c>
      <c r="E6">
        <v>1</v>
      </c>
      <c r="F6">
        <v>0</v>
      </c>
      <c r="G6" s="27">
        <f>C6/9</f>
        <v>0.33333333333333331</v>
      </c>
      <c r="H6" s="27">
        <f>D6/9</f>
        <v>0.55555555555555558</v>
      </c>
      <c r="I6" s="27">
        <f>E6/9</f>
        <v>0.1111111111111111</v>
      </c>
      <c r="J6" s="27">
        <f>F6/9</f>
        <v>0</v>
      </c>
      <c r="K6" s="27"/>
      <c r="N6" s="12" t="s">
        <v>569</v>
      </c>
      <c r="O6">
        <v>8</v>
      </c>
      <c r="P6">
        <v>5</v>
      </c>
      <c r="Q6">
        <v>3</v>
      </c>
    </row>
    <row r="7" spans="1:17">
      <c r="A7">
        <v>2017</v>
      </c>
      <c r="B7">
        <v>10</v>
      </c>
      <c r="C7">
        <v>7</v>
      </c>
      <c r="D7">
        <v>3</v>
      </c>
      <c r="E7">
        <v>0</v>
      </c>
      <c r="F7">
        <v>0</v>
      </c>
      <c r="G7" s="27">
        <f>C7/10</f>
        <v>0.7</v>
      </c>
      <c r="H7" s="27">
        <f>D7/10</f>
        <v>0.3</v>
      </c>
      <c r="I7" s="27">
        <f>E7/10</f>
        <v>0</v>
      </c>
      <c r="J7" s="27">
        <f>F7/10</f>
        <v>0</v>
      </c>
      <c r="K7" s="27"/>
      <c r="N7" s="12" t="s">
        <v>568</v>
      </c>
      <c r="O7">
        <v>0</v>
      </c>
      <c r="P7">
        <v>6</v>
      </c>
      <c r="Q7">
        <v>2</v>
      </c>
    </row>
    <row r="8" spans="1:17">
      <c r="A8">
        <v>2018</v>
      </c>
      <c r="B8">
        <v>9</v>
      </c>
      <c r="C8">
        <v>5</v>
      </c>
      <c r="D8">
        <v>2</v>
      </c>
      <c r="E8">
        <v>2</v>
      </c>
      <c r="F8">
        <v>0</v>
      </c>
      <c r="G8" s="26">
        <f>C8/9</f>
        <v>0.55555555555555558</v>
      </c>
      <c r="H8" s="26">
        <f>D8/9</f>
        <v>0.22222222222222221</v>
      </c>
      <c r="I8" s="26">
        <f>E8/9</f>
        <v>0.22222222222222221</v>
      </c>
      <c r="J8" s="26">
        <f>F8/9</f>
        <v>0</v>
      </c>
      <c r="K8" s="26"/>
    </row>
    <row r="9" spans="1:17">
      <c r="A9">
        <v>2019</v>
      </c>
      <c r="B9">
        <v>12</v>
      </c>
      <c r="C9">
        <v>5</v>
      </c>
      <c r="D9">
        <v>6</v>
      </c>
      <c r="E9">
        <v>1</v>
      </c>
      <c r="F9">
        <v>0</v>
      </c>
      <c r="G9" s="26">
        <f>C9/12</f>
        <v>0.41666666666666669</v>
      </c>
      <c r="H9" s="26">
        <f>D9/12</f>
        <v>0.5</v>
      </c>
      <c r="I9" s="26">
        <f>E9/12</f>
        <v>8.3333333333333329E-2</v>
      </c>
      <c r="J9" s="26">
        <f>F9/12</f>
        <v>0</v>
      </c>
      <c r="K9" s="26"/>
      <c r="L9" s="12" t="s">
        <v>616</v>
      </c>
    </row>
    <row r="10" spans="1:17">
      <c r="A10">
        <v>2020</v>
      </c>
      <c r="B10">
        <v>14</v>
      </c>
      <c r="C10">
        <v>7</v>
      </c>
      <c r="D10">
        <v>4</v>
      </c>
      <c r="E10">
        <v>3</v>
      </c>
      <c r="F10">
        <v>0</v>
      </c>
      <c r="G10" s="26">
        <f>C10/14</f>
        <v>0.5</v>
      </c>
      <c r="H10" s="26">
        <f>D10/14</f>
        <v>0.2857142857142857</v>
      </c>
      <c r="I10" s="26">
        <f>E10/14</f>
        <v>0.21428571428571427</v>
      </c>
      <c r="J10" s="26">
        <f>F10/14</f>
        <v>0</v>
      </c>
      <c r="K10" s="26"/>
    </row>
    <row r="11" spans="1:17">
      <c r="A11">
        <v>2021</v>
      </c>
      <c r="B11">
        <v>2</v>
      </c>
      <c r="C11">
        <v>0</v>
      </c>
      <c r="D11">
        <v>2</v>
      </c>
      <c r="E11">
        <v>0</v>
      </c>
      <c r="F11">
        <v>0</v>
      </c>
      <c r="G11" s="26">
        <f>C11/2</f>
        <v>0</v>
      </c>
      <c r="H11" s="26">
        <f>D11/2</f>
        <v>1</v>
      </c>
      <c r="I11" s="26">
        <f>E11/2</f>
        <v>0</v>
      </c>
      <c r="J11" s="26">
        <f>F11/2</f>
        <v>0</v>
      </c>
      <c r="K11" s="26"/>
    </row>
    <row r="12" spans="1:17">
      <c r="B12" s="20">
        <f>SUM(B3:B11)</f>
        <v>64</v>
      </c>
      <c r="C12" s="20">
        <f>SUM(C3:C11)</f>
        <v>31</v>
      </c>
      <c r="D12" s="20">
        <f>SUM(D3:D11)</f>
        <v>25</v>
      </c>
      <c r="E12" s="20">
        <f>SUM(E3:E11)</f>
        <v>8</v>
      </c>
      <c r="F12" s="20">
        <f>SUM(F3:F11)</f>
        <v>0</v>
      </c>
      <c r="G12" s="28">
        <f>C12/64</f>
        <v>0.484375</v>
      </c>
      <c r="H12" s="28">
        <f>D12/64</f>
        <v>0.390625</v>
      </c>
      <c r="I12" s="28">
        <f>E12/64</f>
        <v>0.125</v>
      </c>
      <c r="J12" s="28">
        <f>F12/64</f>
        <v>0</v>
      </c>
      <c r="K12" s="12"/>
      <c r="O12" s="12" t="s">
        <v>616</v>
      </c>
    </row>
    <row r="15" spans="1:17">
      <c r="A15" s="12" t="s">
        <v>620</v>
      </c>
      <c r="B15" s="12"/>
    </row>
    <row r="16" spans="1:17">
      <c r="B16" s="12" t="s">
        <v>619</v>
      </c>
      <c r="C16" s="12" t="s">
        <v>567</v>
      </c>
      <c r="D16" s="12" t="s">
        <v>565</v>
      </c>
      <c r="E16" s="12" t="s">
        <v>569</v>
      </c>
      <c r="F16" s="12" t="s">
        <v>568</v>
      </c>
      <c r="G16" s="12" t="s">
        <v>567</v>
      </c>
      <c r="H16" s="12" t="s">
        <v>565</v>
      </c>
      <c r="I16" s="12" t="s">
        <v>569</v>
      </c>
      <c r="J16" s="12" t="s">
        <v>568</v>
      </c>
      <c r="K16" s="12"/>
    </row>
    <row r="17" spans="1:16">
      <c r="A17">
        <v>2013</v>
      </c>
      <c r="B17">
        <v>1</v>
      </c>
      <c r="C17">
        <v>0</v>
      </c>
      <c r="D17">
        <v>1</v>
      </c>
      <c r="E17">
        <v>0</v>
      </c>
      <c r="F17">
        <v>0</v>
      </c>
      <c r="G17" s="27">
        <f>C17/1</f>
        <v>0</v>
      </c>
      <c r="H17" s="27">
        <f t="shared" ref="H17:J19" si="0">D17/1</f>
        <v>1</v>
      </c>
      <c r="I17" s="27">
        <f t="shared" si="0"/>
        <v>0</v>
      </c>
      <c r="J17" s="27">
        <f t="shared" si="0"/>
        <v>0</v>
      </c>
      <c r="K17" s="27"/>
    </row>
    <row r="18" spans="1:16">
      <c r="A18">
        <v>2014</v>
      </c>
      <c r="B18">
        <v>1</v>
      </c>
      <c r="C18">
        <v>0</v>
      </c>
      <c r="D18">
        <v>1</v>
      </c>
      <c r="E18">
        <v>0</v>
      </c>
      <c r="F18">
        <v>0</v>
      </c>
      <c r="G18" s="27">
        <f>C18/1</f>
        <v>0</v>
      </c>
      <c r="H18" s="27">
        <f t="shared" si="0"/>
        <v>1</v>
      </c>
      <c r="I18" s="27">
        <f t="shared" si="0"/>
        <v>0</v>
      </c>
      <c r="J18" s="27">
        <f t="shared" si="0"/>
        <v>0</v>
      </c>
      <c r="K18" s="27"/>
    </row>
    <row r="19" spans="1:16">
      <c r="A19">
        <v>2015</v>
      </c>
      <c r="B19">
        <v>1</v>
      </c>
      <c r="C19">
        <v>0</v>
      </c>
      <c r="D19">
        <v>0</v>
      </c>
      <c r="E19">
        <v>0</v>
      </c>
      <c r="F19">
        <v>1</v>
      </c>
      <c r="G19" s="27">
        <f>C19/1</f>
        <v>0</v>
      </c>
      <c r="H19" s="27">
        <f t="shared" si="0"/>
        <v>0</v>
      </c>
      <c r="I19" s="27">
        <f t="shared" si="0"/>
        <v>0</v>
      </c>
      <c r="J19" s="27">
        <f t="shared" si="0"/>
        <v>1</v>
      </c>
      <c r="K19" s="27"/>
    </row>
    <row r="20" spans="1:16">
      <c r="A20">
        <v>2016</v>
      </c>
      <c r="B20">
        <v>3</v>
      </c>
      <c r="C20">
        <v>0</v>
      </c>
      <c r="D20">
        <v>2</v>
      </c>
      <c r="E20">
        <v>0</v>
      </c>
      <c r="F20">
        <v>1</v>
      </c>
      <c r="G20" s="27">
        <f>C20/3</f>
        <v>0</v>
      </c>
      <c r="H20" s="27">
        <f>D20/3</f>
        <v>0.66666666666666663</v>
      </c>
      <c r="I20" s="27">
        <f>E20/3</f>
        <v>0</v>
      </c>
      <c r="J20" s="27">
        <f>F20/3</f>
        <v>0.33333333333333331</v>
      </c>
      <c r="K20" s="27"/>
    </row>
    <row r="21" spans="1:16">
      <c r="A21">
        <v>2017</v>
      </c>
      <c r="B21">
        <v>8</v>
      </c>
      <c r="C21">
        <v>1</v>
      </c>
      <c r="D21">
        <v>7</v>
      </c>
      <c r="E21">
        <v>0</v>
      </c>
      <c r="F21">
        <v>0</v>
      </c>
      <c r="G21" s="27">
        <f>C21/8</f>
        <v>0.125</v>
      </c>
      <c r="H21" s="27">
        <f t="shared" ref="H21:J23" si="1">D21/8</f>
        <v>0.875</v>
      </c>
      <c r="I21" s="27">
        <f t="shared" si="1"/>
        <v>0</v>
      </c>
      <c r="J21" s="27">
        <f t="shared" si="1"/>
        <v>0</v>
      </c>
      <c r="K21" s="27"/>
      <c r="L21" s="12" t="s">
        <v>616</v>
      </c>
    </row>
    <row r="22" spans="1:16">
      <c r="A22">
        <v>2018</v>
      </c>
      <c r="B22">
        <v>8</v>
      </c>
      <c r="C22">
        <v>2</v>
      </c>
      <c r="D22">
        <v>5</v>
      </c>
      <c r="E22">
        <v>1</v>
      </c>
      <c r="F22">
        <v>0</v>
      </c>
      <c r="G22" s="27">
        <f>C22/8</f>
        <v>0.25</v>
      </c>
      <c r="H22" s="27">
        <f t="shared" si="1"/>
        <v>0.625</v>
      </c>
      <c r="I22" s="27">
        <f t="shared" si="1"/>
        <v>0.125</v>
      </c>
      <c r="J22" s="27">
        <f t="shared" si="1"/>
        <v>0</v>
      </c>
      <c r="K22" s="27"/>
    </row>
    <row r="23" spans="1:16">
      <c r="A23">
        <v>2019</v>
      </c>
      <c r="B23">
        <v>8</v>
      </c>
      <c r="C23">
        <v>1</v>
      </c>
      <c r="D23">
        <v>4</v>
      </c>
      <c r="E23">
        <v>2</v>
      </c>
      <c r="F23">
        <v>1</v>
      </c>
      <c r="G23" s="27">
        <f>C23/8</f>
        <v>0.125</v>
      </c>
      <c r="H23" s="27">
        <f t="shared" si="1"/>
        <v>0.5</v>
      </c>
      <c r="I23" s="27">
        <f t="shared" si="1"/>
        <v>0.25</v>
      </c>
      <c r="J23" s="27">
        <f t="shared" si="1"/>
        <v>0.125</v>
      </c>
      <c r="K23" s="26"/>
    </row>
    <row r="24" spans="1:16">
      <c r="A24">
        <v>2020</v>
      </c>
      <c r="B24">
        <v>14</v>
      </c>
      <c r="C24">
        <v>4</v>
      </c>
      <c r="D24">
        <v>6</v>
      </c>
      <c r="E24">
        <v>2</v>
      </c>
      <c r="F24">
        <v>2</v>
      </c>
      <c r="G24" s="27">
        <f>C24/14</f>
        <v>0.2857142857142857</v>
      </c>
      <c r="H24" s="27">
        <f>D24/14</f>
        <v>0.42857142857142855</v>
      </c>
      <c r="I24" s="27">
        <f>E24/14</f>
        <v>0.14285714285714285</v>
      </c>
      <c r="J24" s="27">
        <f>F24/14</f>
        <v>0.14285714285714285</v>
      </c>
      <c r="K24" s="26"/>
    </row>
    <row r="25" spans="1:16">
      <c r="A25">
        <v>2021</v>
      </c>
      <c r="B25">
        <v>5</v>
      </c>
      <c r="C25">
        <v>1</v>
      </c>
      <c r="D25">
        <v>3</v>
      </c>
      <c r="E25">
        <v>0</v>
      </c>
      <c r="F25">
        <v>1</v>
      </c>
      <c r="G25" s="26">
        <f>C25/5</f>
        <v>0.2</v>
      </c>
      <c r="H25" s="26">
        <f>D25/5</f>
        <v>0.6</v>
      </c>
      <c r="I25" s="26">
        <f>E25/5</f>
        <v>0</v>
      </c>
      <c r="J25" s="26">
        <f>F25/5</f>
        <v>0.2</v>
      </c>
      <c r="K25" s="26"/>
    </row>
    <row r="26" spans="1:16">
      <c r="B26" s="20">
        <f>SUM(B17:B25)</f>
        <v>49</v>
      </c>
      <c r="C26" s="20">
        <f>SUM(C17:C25)</f>
        <v>9</v>
      </c>
      <c r="D26" s="20">
        <f>SUM(D17:D25)</f>
        <v>29</v>
      </c>
      <c r="E26" s="20">
        <f>SUM(E17:E25)</f>
        <v>5</v>
      </c>
      <c r="F26" s="20">
        <f>SUM(F17:F25)</f>
        <v>6</v>
      </c>
      <c r="G26" s="28">
        <f>C26/49</f>
        <v>0.18367346938775511</v>
      </c>
      <c r="H26" s="28">
        <f>D26/49</f>
        <v>0.59183673469387754</v>
      </c>
      <c r="I26" s="28">
        <f>E26/49</f>
        <v>0.10204081632653061</v>
      </c>
      <c r="J26" s="28">
        <f>F26/49</f>
        <v>0.12244897959183673</v>
      </c>
    </row>
    <row r="27" spans="1:16">
      <c r="P27" s="12" t="s">
        <v>616</v>
      </c>
    </row>
    <row r="29" spans="1:16">
      <c r="A29" s="12" t="s">
        <v>621</v>
      </c>
    </row>
    <row r="30" spans="1:16">
      <c r="B30" t="s">
        <v>619</v>
      </c>
      <c r="C30" t="s">
        <v>567</v>
      </c>
      <c r="D30" t="s">
        <v>565</v>
      </c>
      <c r="E30" t="s">
        <v>569</v>
      </c>
      <c r="F30" t="s">
        <v>568</v>
      </c>
      <c r="G30" t="s">
        <v>618</v>
      </c>
      <c r="H30" t="s">
        <v>620</v>
      </c>
      <c r="K30" s="12" t="s">
        <v>622</v>
      </c>
    </row>
    <row r="31" spans="1:16">
      <c r="A31">
        <v>2013</v>
      </c>
      <c r="B31">
        <v>9</v>
      </c>
      <c r="C31">
        <v>0</v>
      </c>
      <c r="D31">
        <v>1</v>
      </c>
      <c r="E31">
        <v>0</v>
      </c>
      <c r="F31">
        <v>0</v>
      </c>
      <c r="G31">
        <v>0</v>
      </c>
      <c r="H31">
        <v>0</v>
      </c>
      <c r="L31" t="s">
        <v>618</v>
      </c>
      <c r="M31" t="s">
        <v>620</v>
      </c>
    </row>
    <row r="32" spans="1:16">
      <c r="A32">
        <v>2014</v>
      </c>
      <c r="B32">
        <v>10</v>
      </c>
      <c r="C32">
        <v>1</v>
      </c>
      <c r="D32">
        <v>1</v>
      </c>
      <c r="E32">
        <v>1</v>
      </c>
      <c r="F32">
        <v>0</v>
      </c>
      <c r="G32">
        <v>0.1</v>
      </c>
      <c r="H32">
        <v>0</v>
      </c>
      <c r="K32">
        <v>2013</v>
      </c>
      <c r="L32">
        <v>0.1111111111111111</v>
      </c>
      <c r="M32">
        <v>0.5</v>
      </c>
    </row>
    <row r="33" spans="1:13">
      <c r="A33">
        <v>2015</v>
      </c>
      <c r="B33">
        <v>25</v>
      </c>
      <c r="C33">
        <v>3</v>
      </c>
      <c r="D33">
        <v>1</v>
      </c>
      <c r="E33">
        <v>0</v>
      </c>
      <c r="F33">
        <v>0</v>
      </c>
      <c r="G33">
        <v>0.12</v>
      </c>
      <c r="H33">
        <v>0</v>
      </c>
      <c r="K33">
        <v>2014</v>
      </c>
      <c r="L33">
        <v>0.1</v>
      </c>
      <c r="M33">
        <v>0.33333333333333331</v>
      </c>
    </row>
    <row r="34" spans="1:13">
      <c r="A34">
        <v>2016</v>
      </c>
      <c r="B34">
        <v>17</v>
      </c>
      <c r="C34">
        <v>3</v>
      </c>
      <c r="D34">
        <v>5</v>
      </c>
      <c r="E34">
        <v>1</v>
      </c>
      <c r="F34">
        <v>0</v>
      </c>
      <c r="G34">
        <v>0.17647058823529413</v>
      </c>
      <c r="H34">
        <v>0</v>
      </c>
      <c r="K34">
        <v>2015</v>
      </c>
      <c r="L34">
        <v>0.04</v>
      </c>
      <c r="M34">
        <v>0</v>
      </c>
    </row>
    <row r="35" spans="1:13">
      <c r="A35">
        <v>2017</v>
      </c>
      <c r="B35">
        <v>16</v>
      </c>
      <c r="C35">
        <v>7</v>
      </c>
      <c r="D35">
        <v>3</v>
      </c>
      <c r="E35">
        <v>0</v>
      </c>
      <c r="F35">
        <v>0</v>
      </c>
      <c r="G35">
        <v>0.4375</v>
      </c>
      <c r="H35">
        <v>6.6666666666666666E-2</v>
      </c>
      <c r="K35">
        <v>2016</v>
      </c>
      <c r="L35">
        <v>0.29411764705882354</v>
      </c>
      <c r="M35">
        <v>0.66666666666666663</v>
      </c>
    </row>
    <row r="36" spans="1:13">
      <c r="A36">
        <v>2018</v>
      </c>
      <c r="B36">
        <v>12</v>
      </c>
      <c r="C36">
        <v>5</v>
      </c>
      <c r="D36">
        <v>2</v>
      </c>
      <c r="E36">
        <v>2</v>
      </c>
      <c r="F36">
        <v>0</v>
      </c>
      <c r="G36">
        <v>0.41666666666666669</v>
      </c>
      <c r="H36">
        <v>0.13333333333333333</v>
      </c>
      <c r="K36">
        <v>2017</v>
      </c>
      <c r="L36">
        <v>0.1875</v>
      </c>
      <c r="M36">
        <v>0.46666666666666667</v>
      </c>
    </row>
    <row r="37" spans="1:13">
      <c r="A37">
        <v>2019</v>
      </c>
      <c r="B37">
        <v>20</v>
      </c>
      <c r="C37">
        <v>5</v>
      </c>
      <c r="D37">
        <v>6</v>
      </c>
      <c r="E37">
        <v>1</v>
      </c>
      <c r="F37">
        <v>0</v>
      </c>
      <c r="G37">
        <v>0.25</v>
      </c>
      <c r="H37">
        <v>7.6923076923076927E-2</v>
      </c>
      <c r="K37">
        <v>2018</v>
      </c>
      <c r="L37">
        <v>0.16666666666666666</v>
      </c>
      <c r="M37">
        <v>0.33333333333333331</v>
      </c>
    </row>
    <row r="38" spans="1:13">
      <c r="A38">
        <v>2020</v>
      </c>
      <c r="B38">
        <v>18</v>
      </c>
      <c r="C38">
        <v>7</v>
      </c>
      <c r="D38">
        <v>4</v>
      </c>
      <c r="E38">
        <v>3</v>
      </c>
      <c r="F38">
        <v>0</v>
      </c>
      <c r="G38">
        <v>0.3888888888888889</v>
      </c>
      <c r="H38">
        <v>0.25</v>
      </c>
      <c r="K38">
        <v>2019</v>
      </c>
      <c r="L38">
        <v>0.3</v>
      </c>
      <c r="M38">
        <v>0.30769230769230771</v>
      </c>
    </row>
    <row r="39" spans="1:13">
      <c r="A39">
        <v>2021</v>
      </c>
      <c r="B39">
        <v>2</v>
      </c>
      <c r="C39">
        <v>0</v>
      </c>
      <c r="D39">
        <v>2</v>
      </c>
      <c r="E39">
        <v>0</v>
      </c>
      <c r="F39">
        <v>0</v>
      </c>
      <c r="G39">
        <v>0</v>
      </c>
      <c r="H39">
        <v>0.1</v>
      </c>
      <c r="K39">
        <v>2020</v>
      </c>
      <c r="L39">
        <v>0.22222222222222221</v>
      </c>
      <c r="M39">
        <v>0.375</v>
      </c>
    </row>
    <row r="40" spans="1:13">
      <c r="C40">
        <f>SUM(C31:C39)</f>
        <v>31</v>
      </c>
      <c r="D40">
        <f>SUM(D31:D39)</f>
        <v>25</v>
      </c>
      <c r="E40">
        <f>SUM(E31:E39)</f>
        <v>8</v>
      </c>
      <c r="F40">
        <f>SUM(F31:F39)</f>
        <v>0</v>
      </c>
      <c r="K40">
        <v>2021</v>
      </c>
      <c r="L40">
        <v>1</v>
      </c>
      <c r="M40">
        <v>0.3</v>
      </c>
    </row>
    <row r="41" spans="1:13">
      <c r="F41" s="12" t="s">
        <v>616</v>
      </c>
    </row>
    <row r="43" spans="1:13">
      <c r="A43" s="12"/>
    </row>
    <row r="45" spans="1:13">
      <c r="H45" s="27"/>
      <c r="I45" s="27"/>
    </row>
    <row r="46" spans="1:13">
      <c r="H46" s="27"/>
      <c r="I46" s="27"/>
    </row>
    <row r="47" spans="1:13">
      <c r="H47" s="27"/>
      <c r="I47" s="27"/>
    </row>
    <row r="48" spans="1:13">
      <c r="H48" s="27"/>
      <c r="I48" s="27"/>
    </row>
    <row r="49" spans="1:9">
      <c r="A49" t="s">
        <v>627</v>
      </c>
      <c r="H49" s="27"/>
      <c r="I49" s="27"/>
    </row>
    <row r="50" spans="1:9" ht="25.5">
      <c r="A50" s="3" t="s">
        <v>618</v>
      </c>
      <c r="B50" t="s">
        <v>620</v>
      </c>
      <c r="H50" s="27"/>
      <c r="I50" s="27"/>
    </row>
    <row r="51" spans="1:9">
      <c r="A51" s="5">
        <v>2.5710000000000002</v>
      </c>
      <c r="B51" s="5">
        <v>2.8969999999999998</v>
      </c>
      <c r="H51" s="27"/>
      <c r="I51" s="27"/>
    </row>
    <row r="52" spans="1:9">
      <c r="A52" s="5">
        <v>2.8860000000000001</v>
      </c>
      <c r="B52" s="5">
        <v>1.5860000000000001</v>
      </c>
      <c r="H52" s="27"/>
      <c r="I52" s="27"/>
    </row>
    <row r="53" spans="1:9">
      <c r="A53" s="5">
        <v>1.774</v>
      </c>
      <c r="B53" s="5">
        <v>1.38</v>
      </c>
      <c r="H53" s="27"/>
      <c r="I53" s="27"/>
    </row>
    <row r="54" spans="1:9">
      <c r="A54" s="5">
        <v>0.70799999999999996</v>
      </c>
      <c r="B54" s="5">
        <v>1.639</v>
      </c>
    </row>
    <row r="55" spans="1:9">
      <c r="A55" s="5">
        <v>2.8919999999999999</v>
      </c>
      <c r="B55" s="5">
        <v>5.9210000000000003</v>
      </c>
    </row>
    <row r="56" spans="1:9">
      <c r="A56" s="5">
        <v>1.179</v>
      </c>
      <c r="B56" s="5">
        <v>2.5089999999999999</v>
      </c>
    </row>
    <row r="57" spans="1:9">
      <c r="A57" s="5">
        <v>5.3840000000000003</v>
      </c>
      <c r="B57" s="5">
        <v>2.4079999999999999</v>
      </c>
    </row>
    <row r="58" spans="1:9">
      <c r="A58" s="5">
        <v>1.79</v>
      </c>
      <c r="B58" s="5">
        <v>3.536</v>
      </c>
    </row>
    <row r="59" spans="1:9">
      <c r="A59" s="5">
        <v>2.1629999999999998</v>
      </c>
      <c r="B59" s="5">
        <v>2.5089999999999999</v>
      </c>
    </row>
    <row r="60" spans="1:9">
      <c r="A60" s="5">
        <v>5.3840000000000003</v>
      </c>
      <c r="B60" s="5">
        <v>2.7570000000000001</v>
      </c>
    </row>
    <row r="61" spans="1:9">
      <c r="A61" s="5">
        <v>2.1629999999999998</v>
      </c>
      <c r="B61" s="5">
        <v>4.0709999999999997</v>
      </c>
    </row>
    <row r="62" spans="1:9">
      <c r="A62" s="5">
        <v>2.1629999999999998</v>
      </c>
      <c r="B62" s="5">
        <v>4.0279999999999996</v>
      </c>
    </row>
    <row r="63" spans="1:9">
      <c r="A63" s="5">
        <v>2.0139999999999998</v>
      </c>
      <c r="B63" s="5">
        <v>5.0629999999999997</v>
      </c>
    </row>
    <row r="64" spans="1:9">
      <c r="A64" s="5">
        <v>2.8919999999999999</v>
      </c>
      <c r="B64" s="5">
        <v>4.0279999999999996</v>
      </c>
    </row>
    <row r="65" spans="1:2">
      <c r="A65" s="5">
        <v>2.1629999999999998</v>
      </c>
      <c r="B65" s="5">
        <v>1.621</v>
      </c>
    </row>
    <row r="66" spans="1:2">
      <c r="A66" s="5">
        <v>2.5219999999999998</v>
      </c>
      <c r="B66" s="5">
        <v>4.306</v>
      </c>
    </row>
    <row r="67" spans="1:2">
      <c r="A67" s="5">
        <v>1.79</v>
      </c>
      <c r="B67" s="5">
        <v>4.6040000000000001</v>
      </c>
    </row>
    <row r="68" spans="1:2">
      <c r="A68" s="5">
        <v>3.0249999999999999</v>
      </c>
      <c r="B68" s="5">
        <v>2.4950000000000001</v>
      </c>
    </row>
    <row r="69" spans="1:2">
      <c r="A69" s="5">
        <v>2.4809999999999999</v>
      </c>
      <c r="B69" s="5">
        <v>0.72</v>
      </c>
    </row>
    <row r="70" spans="1:2">
      <c r="A70" s="5">
        <v>2.109</v>
      </c>
      <c r="B70" s="5">
        <v>1.9350000000000001</v>
      </c>
    </row>
    <row r="71" spans="1:2">
      <c r="A71" s="5">
        <v>3.4350000000000001</v>
      </c>
      <c r="B71" s="5">
        <v>5.1550000000000002</v>
      </c>
    </row>
    <row r="72" spans="1:2">
      <c r="A72" s="5">
        <v>1.371</v>
      </c>
      <c r="B72" s="5">
        <v>3.3290000000000002</v>
      </c>
    </row>
    <row r="73" spans="1:2">
      <c r="A73" s="5">
        <v>3.1970000000000001</v>
      </c>
      <c r="B73" s="5">
        <v>5.4829999999999997</v>
      </c>
    </row>
    <row r="74" spans="1:2">
      <c r="A74" s="5">
        <v>4.516</v>
      </c>
      <c r="B74" s="5">
        <v>0.31</v>
      </c>
    </row>
    <row r="75" spans="1:2">
      <c r="A75" s="5">
        <v>2.839</v>
      </c>
      <c r="B75" s="12">
        <v>7.5549999999999997</v>
      </c>
    </row>
    <row r="76" spans="1:2">
      <c r="A76" s="5">
        <v>1</v>
      </c>
      <c r="B76" s="12">
        <v>4.2240000000000002</v>
      </c>
    </row>
    <row r="77" spans="1:2">
      <c r="A77" s="5">
        <v>5.2069999999999999</v>
      </c>
      <c r="B77" s="5">
        <v>4.2240000000000002</v>
      </c>
    </row>
    <row r="78" spans="1:2">
      <c r="A78" s="5">
        <v>1.65</v>
      </c>
      <c r="B78" s="5">
        <v>2.5339999999999998</v>
      </c>
    </row>
    <row r="79" spans="1:2">
      <c r="A79" s="5">
        <v>1.6719999999999999</v>
      </c>
      <c r="B79" s="5">
        <v>10.667</v>
      </c>
    </row>
    <row r="80" spans="1:2">
      <c r="A80" s="5">
        <v>2.819</v>
      </c>
      <c r="B80" s="5">
        <v>2.8740000000000001</v>
      </c>
    </row>
    <row r="81" spans="1:2">
      <c r="A81" s="5">
        <v>3.6779999999999999</v>
      </c>
      <c r="B81" s="5">
        <v>0.52</v>
      </c>
    </row>
    <row r="82" spans="1:2">
      <c r="A82" s="5">
        <v>2.88</v>
      </c>
      <c r="B82" s="5">
        <v>10.967000000000001</v>
      </c>
    </row>
    <row r="83" spans="1:2">
      <c r="A83" s="5">
        <v>3.536</v>
      </c>
      <c r="B83" s="5">
        <v>3.879</v>
      </c>
    </row>
    <row r="84" spans="1:2">
      <c r="A84" s="5">
        <v>3.89</v>
      </c>
      <c r="B84" s="5">
        <v>3.24</v>
      </c>
    </row>
    <row r="85" spans="1:2">
      <c r="A85" s="5">
        <v>3.4449999999999998</v>
      </c>
      <c r="B85" s="5">
        <v>7.1349999999999998</v>
      </c>
    </row>
    <row r="86" spans="1:2">
      <c r="A86" s="5">
        <v>2.7440000000000002</v>
      </c>
      <c r="B86" s="5">
        <v>0.56000000000000005</v>
      </c>
    </row>
    <row r="87" spans="1:2">
      <c r="A87" s="5">
        <v>3.286</v>
      </c>
      <c r="B87" s="5">
        <v>0.56000000000000005</v>
      </c>
    </row>
    <row r="88" spans="1:2">
      <c r="A88" s="5">
        <v>1.2629999999999999</v>
      </c>
      <c r="B88" s="5">
        <v>0.45</v>
      </c>
    </row>
    <row r="89" spans="1:2">
      <c r="A89" s="5">
        <v>2.6030000000000002</v>
      </c>
      <c r="B89" s="5">
        <v>4.2240000000000002</v>
      </c>
    </row>
    <row r="90" spans="1:2">
      <c r="A90" s="5">
        <v>3.2250000000000001</v>
      </c>
      <c r="B90" s="5">
        <v>6.1820000000000004</v>
      </c>
    </row>
    <row r="91" spans="1:2">
      <c r="A91" s="5">
        <v>3.0619999999999998</v>
      </c>
      <c r="B91" s="5">
        <v>7.8380000000000001</v>
      </c>
    </row>
    <row r="92" spans="1:2">
      <c r="A92" s="5">
        <v>5.0629999999999997</v>
      </c>
      <c r="B92" s="5">
        <v>7.1349999999999998</v>
      </c>
    </row>
    <row r="93" spans="1:2">
      <c r="A93" s="5">
        <v>4</v>
      </c>
      <c r="B93" s="5">
        <v>2.9420000000000002</v>
      </c>
    </row>
    <row r="94" spans="1:2">
      <c r="A94" s="5">
        <v>3.7269999999999999</v>
      </c>
      <c r="B94" s="5">
        <v>4.2240000000000002</v>
      </c>
    </row>
    <row r="95" spans="1:2">
      <c r="A95" s="5">
        <v>10.981999999999999</v>
      </c>
      <c r="B95" s="12">
        <v>6.0140000000000002</v>
      </c>
    </row>
    <row r="96" spans="1:2">
      <c r="A96" s="5">
        <v>2.7229999999999999</v>
      </c>
      <c r="B96" s="5">
        <v>7.1349999999999998</v>
      </c>
    </row>
    <row r="97" spans="1:2">
      <c r="A97" s="5">
        <v>2.5760000000000001</v>
      </c>
      <c r="B97" s="20">
        <f>AVERAGE(B51:B96)</f>
        <v>3.8994130434782601</v>
      </c>
    </row>
    <row r="98" spans="1:2">
      <c r="A98" s="5">
        <v>8.2100000000000009</v>
      </c>
      <c r="B98">
        <f>STDEV(B51:B96)</f>
        <v>2.5208384017675733</v>
      </c>
    </row>
    <row r="99" spans="1:2">
      <c r="A99" s="5">
        <v>0.13</v>
      </c>
    </row>
    <row r="100" spans="1:2">
      <c r="A100" s="5">
        <v>3.3290000000000002</v>
      </c>
    </row>
    <row r="101" spans="1:2">
      <c r="A101" s="5">
        <v>2.9569999999999999</v>
      </c>
    </row>
    <row r="102" spans="1:2">
      <c r="A102" s="5">
        <v>1.7809999999999999</v>
      </c>
    </row>
    <row r="103" spans="1:2">
      <c r="A103" s="5">
        <v>2.9569999999999999</v>
      </c>
    </row>
    <row r="104" spans="1:2">
      <c r="A104" s="5">
        <v>2.9569999999999999</v>
      </c>
    </row>
    <row r="105" spans="1:2">
      <c r="A105" s="5">
        <v>5.3609999999999998</v>
      </c>
    </row>
    <row r="106" spans="1:2">
      <c r="A106" s="5">
        <v>5.0030000000000001</v>
      </c>
    </row>
    <row r="107" spans="1:2">
      <c r="A107" s="5">
        <v>5.6669999999999998</v>
      </c>
    </row>
    <row r="108" spans="1:2">
      <c r="A108" s="5">
        <v>0.31</v>
      </c>
    </row>
    <row r="109" spans="1:2">
      <c r="A109" s="5">
        <v>7.4530000000000003</v>
      </c>
    </row>
    <row r="110" spans="1:2">
      <c r="A110" s="12">
        <v>0.46</v>
      </c>
    </row>
    <row r="111" spans="1:2">
      <c r="A111" s="12">
        <v>4.4379999999999997</v>
      </c>
    </row>
    <row r="112" spans="1:2">
      <c r="A112" s="5">
        <v>2.4220000000000002</v>
      </c>
    </row>
    <row r="113" spans="1:1">
      <c r="A113" s="5">
        <v>4.3440000000000003</v>
      </c>
    </row>
    <row r="114" spans="1:1">
      <c r="A114" s="5">
        <v>5.149</v>
      </c>
    </row>
    <row r="115" spans="1:1">
      <c r="A115" s="5">
        <v>7.43</v>
      </c>
    </row>
    <row r="116" spans="1:1">
      <c r="A116" s="5">
        <v>7.5549999999999997</v>
      </c>
    </row>
    <row r="117" spans="1:1">
      <c r="A117" s="5">
        <v>0.52</v>
      </c>
    </row>
    <row r="118" spans="1:1">
      <c r="A118" s="5">
        <v>0.52</v>
      </c>
    </row>
    <row r="119" spans="1:1">
      <c r="A119" s="5">
        <v>6.2220000000000004</v>
      </c>
    </row>
    <row r="120" spans="1:1">
      <c r="A120" s="5">
        <v>4.4379999999999997</v>
      </c>
    </row>
    <row r="121" spans="1:1">
      <c r="A121" s="5">
        <v>2.3610000000000002</v>
      </c>
    </row>
    <row r="122" spans="1:1">
      <c r="A122" s="5">
        <v>3.677</v>
      </c>
    </row>
    <row r="123" spans="1:1">
      <c r="A123" s="5">
        <v>7.0220000000000002</v>
      </c>
    </row>
    <row r="124" spans="1:1">
      <c r="A124" s="5">
        <v>0.86</v>
      </c>
    </row>
    <row r="125" spans="1:1">
      <c r="A125" s="5">
        <v>4.7789999999999999</v>
      </c>
    </row>
    <row r="126" spans="1:1">
      <c r="A126" s="5">
        <v>2.411</v>
      </c>
    </row>
    <row r="127" spans="1:1">
      <c r="A127" s="5">
        <v>3.7269999999999999</v>
      </c>
    </row>
    <row r="128" spans="1:1">
      <c r="A128" s="5">
        <v>2.08</v>
      </c>
    </row>
    <row r="129" spans="1:1">
      <c r="A129" s="5">
        <v>14.098000000000001</v>
      </c>
    </row>
    <row r="130" spans="1:1">
      <c r="A130" s="20">
        <f>AVERAGE(A51:A129)</f>
        <v>3.4312658227848107</v>
      </c>
    </row>
    <row r="131" spans="1:1">
      <c r="A131">
        <f>STDEV(A51:A129)</f>
        <v>2.3159415082117145</v>
      </c>
    </row>
  </sheetData>
  <pageMargins left="0.7" right="0.7" top="0.75" bottom="0.75" header="0.3" footer="0.3"/>
  <pageSetup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21"/>
  <sheetViews>
    <sheetView workbookViewId="0">
      <selection activeCell="N206" sqref="N206"/>
    </sheetView>
  </sheetViews>
  <sheetFormatPr defaultRowHeight="12.75"/>
  <sheetData>
    <row r="1" spans="1:34" ht="188.45" customHeight="1">
      <c r="A1" s="8" t="s">
        <v>0</v>
      </c>
      <c r="B1" s="8" t="s">
        <v>1</v>
      </c>
      <c r="C1" s="1" t="s">
        <v>2</v>
      </c>
      <c r="D1" s="1" t="s">
        <v>3</v>
      </c>
      <c r="E1" s="1" t="s">
        <v>4</v>
      </c>
      <c r="F1" s="1" t="s">
        <v>5</v>
      </c>
      <c r="G1" s="1" t="s">
        <v>6</v>
      </c>
      <c r="H1" s="1" t="s">
        <v>533</v>
      </c>
      <c r="I1" s="2" t="s">
        <v>7</v>
      </c>
      <c r="J1" s="3" t="s">
        <v>8</v>
      </c>
      <c r="K1" s="3" t="s">
        <v>9</v>
      </c>
      <c r="L1" s="3" t="s">
        <v>10</v>
      </c>
      <c r="M1" s="3" t="s">
        <v>11</v>
      </c>
      <c r="N1" s="3" t="s">
        <v>12</v>
      </c>
      <c r="O1" s="3" t="s">
        <v>13</v>
      </c>
      <c r="P1" s="3" t="s">
        <v>14</v>
      </c>
      <c r="Q1" s="3" t="s">
        <v>15</v>
      </c>
      <c r="R1" s="3" t="s">
        <v>16</v>
      </c>
      <c r="S1" s="3" t="s">
        <v>17</v>
      </c>
      <c r="T1" s="3" t="s">
        <v>18</v>
      </c>
      <c r="U1" s="3" t="s">
        <v>19</v>
      </c>
      <c r="V1" s="3" t="s">
        <v>20</v>
      </c>
      <c r="W1" s="3" t="s">
        <v>537</v>
      </c>
      <c r="X1" s="3" t="s">
        <v>21</v>
      </c>
      <c r="Y1" s="3" t="s">
        <v>22</v>
      </c>
      <c r="Z1" s="3" t="s">
        <v>543</v>
      </c>
      <c r="AA1" s="9" t="s">
        <v>560</v>
      </c>
      <c r="AH1" s="3" t="s">
        <v>10</v>
      </c>
    </row>
    <row r="2" spans="1:34" ht="15">
      <c r="A2" s="8" t="s">
        <v>511</v>
      </c>
      <c r="B2" s="8" t="s">
        <v>512</v>
      </c>
      <c r="C2" s="8" t="s">
        <v>278</v>
      </c>
      <c r="D2" s="4">
        <v>2013</v>
      </c>
      <c r="E2" s="5" t="s">
        <v>26</v>
      </c>
      <c r="H2">
        <v>1</v>
      </c>
      <c r="I2" t="s">
        <v>536</v>
      </c>
      <c r="J2" s="5">
        <v>0</v>
      </c>
      <c r="K2" s="5" t="s">
        <v>566</v>
      </c>
      <c r="L2" s="5">
        <v>2.5710000000000002</v>
      </c>
      <c r="M2">
        <v>1</v>
      </c>
      <c r="O2" t="s">
        <v>534</v>
      </c>
      <c r="P2">
        <v>5</v>
      </c>
      <c r="V2">
        <v>0</v>
      </c>
      <c r="W2">
        <v>1</v>
      </c>
      <c r="AH2" s="5">
        <v>2.5710000000000002</v>
      </c>
    </row>
    <row r="3" spans="1:34" ht="15">
      <c r="A3" s="8" t="s">
        <v>513</v>
      </c>
      <c r="B3" s="8" t="s">
        <v>514</v>
      </c>
      <c r="C3" s="8" t="s">
        <v>515</v>
      </c>
      <c r="D3" s="4">
        <v>2013</v>
      </c>
      <c r="E3" s="5" t="s">
        <v>26</v>
      </c>
      <c r="G3">
        <v>1</v>
      </c>
      <c r="H3">
        <v>1</v>
      </c>
      <c r="I3">
        <v>1</v>
      </c>
      <c r="J3" s="5">
        <v>1503</v>
      </c>
      <c r="K3" s="5" t="s">
        <v>565</v>
      </c>
      <c r="L3" s="5">
        <v>2.8860000000000001</v>
      </c>
      <c r="M3">
        <v>1</v>
      </c>
      <c r="O3">
        <v>0</v>
      </c>
      <c r="P3">
        <v>0</v>
      </c>
      <c r="R3">
        <v>1</v>
      </c>
      <c r="W3">
        <v>1</v>
      </c>
      <c r="AA3">
        <v>1</v>
      </c>
      <c r="AH3" s="5">
        <v>2.8860000000000001</v>
      </c>
    </row>
    <row r="4" spans="1:34" ht="15">
      <c r="A4" s="8" t="s">
        <v>488</v>
      </c>
      <c r="B4" s="8" t="s">
        <v>489</v>
      </c>
      <c r="C4" s="8" t="s">
        <v>179</v>
      </c>
      <c r="D4" s="4">
        <v>2014</v>
      </c>
      <c r="E4" s="5" t="s">
        <v>26</v>
      </c>
      <c r="H4">
        <v>1</v>
      </c>
      <c r="I4" t="s">
        <v>536</v>
      </c>
      <c r="J4" s="5">
        <v>806</v>
      </c>
      <c r="K4" s="5" t="s">
        <v>567</v>
      </c>
      <c r="L4" s="5">
        <v>1.774</v>
      </c>
      <c r="M4">
        <v>1</v>
      </c>
      <c r="O4">
        <v>0</v>
      </c>
      <c r="P4">
        <v>0</v>
      </c>
      <c r="R4">
        <v>1</v>
      </c>
      <c r="W4">
        <v>1</v>
      </c>
      <c r="AH4" s="5">
        <v>1.774</v>
      </c>
    </row>
    <row r="5" spans="1:34" ht="15">
      <c r="A5" s="8" t="s">
        <v>483</v>
      </c>
      <c r="B5" s="8" t="s">
        <v>484</v>
      </c>
      <c r="C5" s="8" t="s">
        <v>485</v>
      </c>
      <c r="D5" s="4">
        <v>2014</v>
      </c>
      <c r="E5" s="5" t="s">
        <v>26</v>
      </c>
      <c r="H5">
        <v>1</v>
      </c>
      <c r="J5" s="5">
        <v>1505</v>
      </c>
      <c r="K5" s="5" t="s">
        <v>565</v>
      </c>
      <c r="M5">
        <v>1</v>
      </c>
      <c r="O5">
        <v>0</v>
      </c>
      <c r="P5">
        <v>0</v>
      </c>
      <c r="R5">
        <v>1</v>
      </c>
      <c r="W5">
        <v>1</v>
      </c>
      <c r="AH5" s="5">
        <v>0.70799999999999996</v>
      </c>
    </row>
    <row r="6" spans="1:34" ht="15">
      <c r="A6" s="8" t="s">
        <v>477</v>
      </c>
      <c r="B6" s="8" t="s">
        <v>478</v>
      </c>
      <c r="C6" s="8" t="s">
        <v>479</v>
      </c>
      <c r="D6" s="4">
        <v>2014</v>
      </c>
      <c r="E6" s="5" t="s">
        <v>26</v>
      </c>
      <c r="H6">
        <v>1</v>
      </c>
      <c r="I6" t="s">
        <v>536</v>
      </c>
      <c r="J6" s="5">
        <v>806</v>
      </c>
      <c r="K6" s="5" t="s">
        <v>569</v>
      </c>
      <c r="L6" s="5">
        <v>0.70799999999999996</v>
      </c>
      <c r="M6">
        <v>1</v>
      </c>
      <c r="O6">
        <v>6</v>
      </c>
      <c r="P6">
        <v>5</v>
      </c>
      <c r="R6">
        <v>1</v>
      </c>
      <c r="V6">
        <v>0</v>
      </c>
      <c r="W6">
        <v>1</v>
      </c>
      <c r="AH6" s="5">
        <v>2.8919999999999999</v>
      </c>
    </row>
    <row r="7" spans="1:34">
      <c r="A7" s="5" t="s">
        <v>583</v>
      </c>
      <c r="B7" s="13" t="s">
        <v>582</v>
      </c>
      <c r="C7" s="5" t="s">
        <v>584</v>
      </c>
      <c r="D7" s="5">
        <v>2015</v>
      </c>
      <c r="E7" s="5" t="s">
        <v>601</v>
      </c>
      <c r="H7" s="5">
        <v>1</v>
      </c>
      <c r="I7" s="5">
        <v>4</v>
      </c>
      <c r="J7" s="5">
        <v>806</v>
      </c>
      <c r="K7" s="5" t="s">
        <v>567</v>
      </c>
      <c r="L7" s="5">
        <v>2.8919999999999999</v>
      </c>
      <c r="M7" s="5">
        <v>1</v>
      </c>
      <c r="O7" s="5" t="s">
        <v>534</v>
      </c>
      <c r="R7" s="5">
        <v>1</v>
      </c>
      <c r="V7" s="5">
        <v>0</v>
      </c>
      <c r="W7" s="5">
        <v>1</v>
      </c>
      <c r="AA7">
        <v>1</v>
      </c>
      <c r="AH7" s="5">
        <v>1.179</v>
      </c>
    </row>
    <row r="8" spans="1:34" ht="15">
      <c r="A8" s="8" t="s">
        <v>443</v>
      </c>
      <c r="B8" s="8" t="s">
        <v>446</v>
      </c>
      <c r="C8" s="8" t="s">
        <v>447</v>
      </c>
      <c r="D8" s="4">
        <v>2015</v>
      </c>
      <c r="E8" s="5" t="s">
        <v>26</v>
      </c>
      <c r="H8">
        <v>1</v>
      </c>
      <c r="J8" s="5">
        <v>104</v>
      </c>
      <c r="K8" s="5" t="s">
        <v>565</v>
      </c>
      <c r="L8" s="5">
        <v>1.179</v>
      </c>
      <c r="M8">
        <v>1</v>
      </c>
      <c r="O8">
        <v>0</v>
      </c>
      <c r="P8">
        <v>0</v>
      </c>
      <c r="R8">
        <v>1</v>
      </c>
      <c r="W8">
        <v>1</v>
      </c>
      <c r="AH8" s="5">
        <v>5.3840000000000003</v>
      </c>
    </row>
    <row r="9" spans="1:34" ht="15">
      <c r="A9" s="8" t="s">
        <v>443</v>
      </c>
      <c r="B9" s="8" t="s">
        <v>444</v>
      </c>
      <c r="C9" s="8" t="s">
        <v>445</v>
      </c>
      <c r="D9" s="4">
        <v>2015</v>
      </c>
      <c r="E9" s="5" t="s">
        <v>26</v>
      </c>
      <c r="H9">
        <v>1</v>
      </c>
      <c r="J9" s="5">
        <v>806</v>
      </c>
      <c r="K9" s="5" t="s">
        <v>567</v>
      </c>
      <c r="L9" s="5">
        <v>5.3840000000000003</v>
      </c>
      <c r="M9">
        <v>1</v>
      </c>
      <c r="O9">
        <v>0</v>
      </c>
      <c r="P9">
        <v>0</v>
      </c>
      <c r="R9">
        <v>1</v>
      </c>
      <c r="W9">
        <v>1</v>
      </c>
      <c r="AH9" s="5">
        <v>1.79</v>
      </c>
    </row>
    <row r="10" spans="1:34" ht="15">
      <c r="A10" s="8" t="s">
        <v>437</v>
      </c>
      <c r="B10" s="8" t="s">
        <v>438</v>
      </c>
      <c r="C10" s="8" t="s">
        <v>179</v>
      </c>
      <c r="D10" s="4">
        <v>2015</v>
      </c>
      <c r="E10" s="5" t="s">
        <v>26</v>
      </c>
      <c r="G10">
        <v>1</v>
      </c>
      <c r="H10">
        <v>1</v>
      </c>
      <c r="I10" t="s">
        <v>536</v>
      </c>
      <c r="J10" s="5">
        <v>806</v>
      </c>
      <c r="K10" s="5" t="s">
        <v>567</v>
      </c>
      <c r="L10" s="5">
        <v>1.79</v>
      </c>
      <c r="M10">
        <v>1</v>
      </c>
      <c r="O10">
        <v>6</v>
      </c>
      <c r="P10">
        <v>5</v>
      </c>
      <c r="R10">
        <v>1</v>
      </c>
      <c r="T10">
        <v>1</v>
      </c>
      <c r="V10">
        <v>0</v>
      </c>
      <c r="W10">
        <v>1</v>
      </c>
      <c r="AH10" s="5">
        <v>2.1629999999999998</v>
      </c>
    </row>
    <row r="11" spans="1:34" ht="15">
      <c r="A11" s="8" t="s">
        <v>439</v>
      </c>
      <c r="B11" s="8" t="s">
        <v>440</v>
      </c>
      <c r="C11" s="8" t="s">
        <v>78</v>
      </c>
      <c r="D11" s="4">
        <v>2015</v>
      </c>
      <c r="E11" s="5" t="s">
        <v>26</v>
      </c>
      <c r="H11">
        <v>1</v>
      </c>
      <c r="I11" t="s">
        <v>536</v>
      </c>
      <c r="J11" s="5">
        <v>806</v>
      </c>
      <c r="K11" s="5" t="s">
        <v>567</v>
      </c>
      <c r="L11" s="5">
        <v>2.1629999999999998</v>
      </c>
      <c r="M11">
        <v>1</v>
      </c>
      <c r="O11" t="s">
        <v>536</v>
      </c>
      <c r="P11">
        <v>5</v>
      </c>
      <c r="V11">
        <v>0</v>
      </c>
      <c r="W11">
        <v>1</v>
      </c>
      <c r="AH11" s="5">
        <v>5.3840000000000003</v>
      </c>
    </row>
    <row r="12" spans="1:34" ht="15">
      <c r="A12" s="8" t="s">
        <v>460</v>
      </c>
      <c r="B12" s="8" t="s">
        <v>461</v>
      </c>
      <c r="C12" s="8" t="s">
        <v>462</v>
      </c>
      <c r="D12" s="4">
        <v>2015</v>
      </c>
      <c r="E12" s="5" t="s">
        <v>26</v>
      </c>
      <c r="H12">
        <v>1</v>
      </c>
      <c r="I12">
        <v>1</v>
      </c>
      <c r="J12" s="5">
        <v>806</v>
      </c>
      <c r="K12" s="5" t="s">
        <v>567</v>
      </c>
      <c r="L12" s="5">
        <v>5.3840000000000003</v>
      </c>
      <c r="M12">
        <v>1</v>
      </c>
      <c r="O12" t="s">
        <v>547</v>
      </c>
      <c r="P12">
        <v>5</v>
      </c>
      <c r="R12">
        <v>1</v>
      </c>
      <c r="V12">
        <v>0</v>
      </c>
      <c r="W12">
        <v>1</v>
      </c>
      <c r="AA12">
        <v>1</v>
      </c>
      <c r="AH12" s="5">
        <v>2.1629999999999998</v>
      </c>
    </row>
    <row r="13" spans="1:34" ht="15">
      <c r="A13" s="8" t="s">
        <v>423</v>
      </c>
      <c r="B13" s="8" t="s">
        <v>424</v>
      </c>
      <c r="C13" s="8" t="s">
        <v>78</v>
      </c>
      <c r="D13" s="4">
        <v>2015</v>
      </c>
      <c r="E13" s="5" t="s">
        <v>26</v>
      </c>
      <c r="H13">
        <v>1</v>
      </c>
      <c r="I13" t="s">
        <v>536</v>
      </c>
      <c r="J13" s="5">
        <v>806</v>
      </c>
      <c r="K13" s="5" t="s">
        <v>567</v>
      </c>
      <c r="L13" s="5">
        <v>2.1629999999999998</v>
      </c>
      <c r="M13">
        <v>1</v>
      </c>
      <c r="O13" t="s">
        <v>536</v>
      </c>
      <c r="P13">
        <v>5</v>
      </c>
      <c r="R13">
        <v>1</v>
      </c>
      <c r="T13">
        <v>1</v>
      </c>
      <c r="W13">
        <v>1</v>
      </c>
      <c r="AH13" s="5">
        <v>2.1629999999999998</v>
      </c>
    </row>
    <row r="14" spans="1:34" ht="15">
      <c r="A14" s="8" t="s">
        <v>454</v>
      </c>
      <c r="B14" s="8" t="s">
        <v>455</v>
      </c>
      <c r="C14" s="8" t="s">
        <v>456</v>
      </c>
      <c r="D14" s="4">
        <v>2015</v>
      </c>
      <c r="E14" s="5" t="s">
        <v>26</v>
      </c>
      <c r="H14">
        <v>1</v>
      </c>
      <c r="I14" t="s">
        <v>536</v>
      </c>
      <c r="J14" s="5">
        <v>806</v>
      </c>
      <c r="K14" s="5" t="s">
        <v>567</v>
      </c>
      <c r="L14" s="5">
        <v>2.1629999999999998</v>
      </c>
      <c r="M14">
        <v>1</v>
      </c>
      <c r="O14">
        <v>4</v>
      </c>
      <c r="P14">
        <v>5</v>
      </c>
      <c r="R14">
        <v>1</v>
      </c>
      <c r="T14">
        <v>1</v>
      </c>
      <c r="V14">
        <v>0</v>
      </c>
      <c r="W14">
        <v>1</v>
      </c>
      <c r="AH14" s="5">
        <v>2.0139999999999998</v>
      </c>
    </row>
    <row r="15" spans="1:34" ht="15">
      <c r="A15" s="8" t="s">
        <v>457</v>
      </c>
      <c r="B15" s="8" t="s">
        <v>458</v>
      </c>
      <c r="C15" s="8" t="s">
        <v>459</v>
      </c>
      <c r="D15" s="4">
        <v>2015</v>
      </c>
      <c r="E15" s="5" t="s">
        <v>26</v>
      </c>
      <c r="G15">
        <v>1</v>
      </c>
      <c r="H15">
        <v>1</v>
      </c>
      <c r="I15" t="s">
        <v>536</v>
      </c>
      <c r="J15" s="5">
        <v>1505</v>
      </c>
      <c r="K15" s="5" t="s">
        <v>567</v>
      </c>
      <c r="L15" s="5">
        <v>2.0139999999999998</v>
      </c>
      <c r="M15">
        <v>1</v>
      </c>
      <c r="O15" t="s">
        <v>534</v>
      </c>
      <c r="P15">
        <v>5</v>
      </c>
      <c r="R15">
        <v>1</v>
      </c>
      <c r="V15">
        <v>0</v>
      </c>
      <c r="W15">
        <v>1</v>
      </c>
      <c r="AH15" s="5">
        <v>2.8919999999999999</v>
      </c>
    </row>
    <row r="16" spans="1:34" ht="15">
      <c r="A16" s="8" t="s">
        <v>452</v>
      </c>
      <c r="B16" s="8" t="s">
        <v>453</v>
      </c>
      <c r="C16" s="8" t="s">
        <v>353</v>
      </c>
      <c r="D16" s="4">
        <v>2015</v>
      </c>
      <c r="E16" s="5" t="s">
        <v>26</v>
      </c>
      <c r="H16">
        <v>1</v>
      </c>
      <c r="I16" t="s">
        <v>535</v>
      </c>
      <c r="J16" s="5">
        <v>806</v>
      </c>
      <c r="K16" s="5" t="s">
        <v>567</v>
      </c>
      <c r="L16" s="5">
        <v>2.8919999999999999</v>
      </c>
      <c r="M16">
        <v>1</v>
      </c>
      <c r="O16" t="s">
        <v>542</v>
      </c>
      <c r="P16">
        <v>5</v>
      </c>
      <c r="R16">
        <v>1</v>
      </c>
      <c r="T16">
        <v>1</v>
      </c>
      <c r="V16">
        <v>0</v>
      </c>
      <c r="W16">
        <v>1</v>
      </c>
      <c r="AH16" s="5">
        <v>2.1629999999999998</v>
      </c>
    </row>
    <row r="17" spans="1:34" ht="15">
      <c r="A17" s="8" t="s">
        <v>441</v>
      </c>
      <c r="B17" s="8" t="s">
        <v>442</v>
      </c>
      <c r="C17" s="8" t="s">
        <v>78</v>
      </c>
      <c r="D17" s="4">
        <v>2015</v>
      </c>
      <c r="E17" s="5" t="s">
        <v>26</v>
      </c>
      <c r="H17">
        <v>1</v>
      </c>
      <c r="I17" t="s">
        <v>536</v>
      </c>
      <c r="J17" s="5">
        <v>806</v>
      </c>
      <c r="K17" s="5" t="s">
        <v>567</v>
      </c>
      <c r="L17" s="5">
        <v>2.1629999999999998</v>
      </c>
      <c r="M17">
        <v>1</v>
      </c>
      <c r="O17" t="s">
        <v>534</v>
      </c>
      <c r="P17">
        <v>5</v>
      </c>
      <c r="T17">
        <v>1</v>
      </c>
      <c r="V17">
        <v>0</v>
      </c>
      <c r="W17">
        <v>1</v>
      </c>
      <c r="AH17" s="5">
        <v>2.5219999999999998</v>
      </c>
    </row>
    <row r="18" spans="1:34" ht="15">
      <c r="A18" s="8" t="s">
        <v>450</v>
      </c>
      <c r="B18" s="8" t="s">
        <v>451</v>
      </c>
      <c r="C18" s="8" t="s">
        <v>91</v>
      </c>
      <c r="D18" s="4">
        <v>2015</v>
      </c>
      <c r="E18" s="5" t="s">
        <v>26</v>
      </c>
      <c r="H18">
        <v>1</v>
      </c>
      <c r="I18" t="s">
        <v>536</v>
      </c>
      <c r="J18" s="5">
        <v>806</v>
      </c>
      <c r="K18" s="5" t="s">
        <v>567</v>
      </c>
      <c r="L18" s="5">
        <v>2.5219999999999998</v>
      </c>
      <c r="M18">
        <v>1</v>
      </c>
      <c r="O18" t="s">
        <v>536</v>
      </c>
      <c r="P18">
        <v>5</v>
      </c>
      <c r="R18">
        <v>1</v>
      </c>
      <c r="S18">
        <v>1</v>
      </c>
      <c r="V18">
        <v>0</v>
      </c>
      <c r="W18">
        <v>1</v>
      </c>
      <c r="AH18" s="5">
        <v>1.79</v>
      </c>
    </row>
    <row r="19" spans="1:34" ht="15">
      <c r="A19" s="8" t="s">
        <v>435</v>
      </c>
      <c r="B19" s="8" t="s">
        <v>436</v>
      </c>
      <c r="C19" s="8" t="s">
        <v>179</v>
      </c>
      <c r="D19" s="4">
        <v>2015</v>
      </c>
      <c r="E19" s="5" t="s">
        <v>26</v>
      </c>
      <c r="H19">
        <v>1</v>
      </c>
      <c r="I19" t="s">
        <v>536</v>
      </c>
      <c r="J19" s="5">
        <v>806</v>
      </c>
      <c r="K19" s="5" t="s">
        <v>567</v>
      </c>
      <c r="L19" s="5">
        <v>1.79</v>
      </c>
      <c r="M19">
        <v>1</v>
      </c>
      <c r="O19">
        <v>4</v>
      </c>
      <c r="P19">
        <v>5</v>
      </c>
      <c r="T19">
        <v>1</v>
      </c>
      <c r="V19">
        <v>0</v>
      </c>
      <c r="W19">
        <v>1</v>
      </c>
      <c r="AH19" s="5">
        <v>3.0249999999999999</v>
      </c>
    </row>
    <row r="20" spans="1:34" ht="15">
      <c r="A20" s="8" t="s">
        <v>448</v>
      </c>
      <c r="B20" s="8" t="s">
        <v>449</v>
      </c>
      <c r="C20" s="8" t="s">
        <v>100</v>
      </c>
      <c r="D20" s="4">
        <v>2015</v>
      </c>
      <c r="E20" s="5" t="s">
        <v>26</v>
      </c>
      <c r="G20">
        <v>1</v>
      </c>
      <c r="H20">
        <v>1</v>
      </c>
      <c r="I20" t="s">
        <v>555</v>
      </c>
      <c r="J20" s="5">
        <v>806</v>
      </c>
      <c r="K20" s="5" t="s">
        <v>567</v>
      </c>
      <c r="L20" s="5">
        <v>3.0249999999999999</v>
      </c>
      <c r="M20">
        <v>1</v>
      </c>
      <c r="O20" t="s">
        <v>547</v>
      </c>
      <c r="P20">
        <v>5</v>
      </c>
      <c r="R20">
        <v>1</v>
      </c>
      <c r="T20">
        <v>1</v>
      </c>
      <c r="V20">
        <v>0</v>
      </c>
      <c r="W20">
        <v>1</v>
      </c>
      <c r="AH20" s="5">
        <v>1</v>
      </c>
    </row>
    <row r="21" spans="1:34" ht="15">
      <c r="A21" s="8" t="s">
        <v>430</v>
      </c>
      <c r="B21" s="8" t="s">
        <v>431</v>
      </c>
      <c r="C21" s="8" t="s">
        <v>198</v>
      </c>
      <c r="D21" s="4">
        <v>2015</v>
      </c>
      <c r="E21" s="5" t="s">
        <v>26</v>
      </c>
      <c r="H21">
        <v>1</v>
      </c>
      <c r="I21" t="s">
        <v>536</v>
      </c>
      <c r="J21" s="5">
        <v>0</v>
      </c>
      <c r="K21" s="5" t="s">
        <v>566</v>
      </c>
      <c r="M21">
        <v>1</v>
      </c>
      <c r="O21" t="s">
        <v>536</v>
      </c>
      <c r="P21">
        <v>5</v>
      </c>
      <c r="V21">
        <v>0</v>
      </c>
      <c r="W21">
        <v>1</v>
      </c>
      <c r="AH21" s="5">
        <v>4</v>
      </c>
    </row>
    <row r="22" spans="1:34" ht="15">
      <c r="A22" s="8" t="s">
        <v>372</v>
      </c>
      <c r="B22" s="8" t="s">
        <v>373</v>
      </c>
      <c r="C22" s="8" t="s">
        <v>153</v>
      </c>
      <c r="D22" s="4">
        <v>2016</v>
      </c>
      <c r="E22" s="5" t="s">
        <v>26</v>
      </c>
      <c r="H22">
        <v>1</v>
      </c>
      <c r="I22" t="s">
        <v>536</v>
      </c>
      <c r="J22" s="5">
        <v>0</v>
      </c>
      <c r="K22" s="5" t="s">
        <v>566</v>
      </c>
      <c r="M22">
        <v>1</v>
      </c>
      <c r="O22" t="s">
        <v>536</v>
      </c>
      <c r="P22">
        <v>5</v>
      </c>
      <c r="V22">
        <v>0</v>
      </c>
      <c r="W22">
        <v>1</v>
      </c>
      <c r="AH22" s="5">
        <v>3.4350000000000001</v>
      </c>
    </row>
    <row r="23" spans="1:34" ht="15">
      <c r="A23" s="8" t="s">
        <v>385</v>
      </c>
      <c r="B23" s="8" t="s">
        <v>386</v>
      </c>
      <c r="C23" s="8" t="s">
        <v>202</v>
      </c>
      <c r="D23" s="4">
        <v>2016</v>
      </c>
      <c r="E23" s="5" t="s">
        <v>26</v>
      </c>
      <c r="H23">
        <v>1</v>
      </c>
      <c r="I23">
        <v>4</v>
      </c>
      <c r="J23" s="5">
        <v>806</v>
      </c>
      <c r="K23" s="5" t="s">
        <v>565</v>
      </c>
      <c r="L23" s="5">
        <v>3.4350000000000001</v>
      </c>
      <c r="M23">
        <v>1</v>
      </c>
      <c r="O23">
        <v>0</v>
      </c>
      <c r="P23">
        <v>0</v>
      </c>
      <c r="W23">
        <v>1</v>
      </c>
      <c r="AH23" s="5">
        <v>1.371</v>
      </c>
    </row>
    <row r="24" spans="1:34" ht="15">
      <c r="A24" s="8" t="s">
        <v>379</v>
      </c>
      <c r="B24" s="8" t="s">
        <v>380</v>
      </c>
      <c r="C24" s="8" t="s">
        <v>381</v>
      </c>
      <c r="D24" s="4">
        <v>2016</v>
      </c>
      <c r="E24" s="5" t="s">
        <v>26</v>
      </c>
      <c r="H24">
        <v>1</v>
      </c>
      <c r="I24" t="s">
        <v>536</v>
      </c>
      <c r="J24" s="5">
        <v>1505</v>
      </c>
      <c r="K24" s="5" t="s">
        <v>565</v>
      </c>
      <c r="L24" s="5">
        <v>1.371</v>
      </c>
      <c r="M24">
        <v>1</v>
      </c>
      <c r="O24">
        <v>4</v>
      </c>
      <c r="P24">
        <v>5</v>
      </c>
      <c r="R24">
        <v>1</v>
      </c>
      <c r="T24">
        <v>1</v>
      </c>
      <c r="V24">
        <v>0</v>
      </c>
      <c r="W24">
        <v>1</v>
      </c>
      <c r="AH24" s="5">
        <v>2.4809999999999999</v>
      </c>
    </row>
    <row r="25" spans="1:34" ht="15">
      <c r="A25" s="8" t="s">
        <v>374</v>
      </c>
      <c r="B25" s="8" t="s">
        <v>375</v>
      </c>
      <c r="C25" s="8" t="s">
        <v>198</v>
      </c>
      <c r="D25" s="4">
        <v>2016</v>
      </c>
      <c r="E25" s="5" t="s">
        <v>26</v>
      </c>
      <c r="H25">
        <v>1</v>
      </c>
      <c r="I25" t="s">
        <v>536</v>
      </c>
      <c r="J25" s="5">
        <v>0</v>
      </c>
      <c r="K25" s="5" t="s">
        <v>566</v>
      </c>
      <c r="M25">
        <v>1</v>
      </c>
      <c r="O25">
        <v>4</v>
      </c>
      <c r="P25">
        <v>5</v>
      </c>
      <c r="V25">
        <v>0</v>
      </c>
      <c r="W25">
        <v>1</v>
      </c>
      <c r="AH25" s="5">
        <v>2.109</v>
      </c>
    </row>
    <row r="26" spans="1:34" ht="15">
      <c r="A26" s="8" t="s">
        <v>399</v>
      </c>
      <c r="B26" s="8" t="s">
        <v>400</v>
      </c>
      <c r="C26" s="8" t="s">
        <v>401</v>
      </c>
      <c r="D26" s="4">
        <v>2016</v>
      </c>
      <c r="E26" s="5" t="s">
        <v>26</v>
      </c>
      <c r="H26">
        <v>1</v>
      </c>
      <c r="J26" s="5">
        <v>1503</v>
      </c>
      <c r="K26" s="5" t="s">
        <v>569</v>
      </c>
      <c r="L26" s="5">
        <v>2.4809999999999999</v>
      </c>
      <c r="M26">
        <v>1</v>
      </c>
      <c r="O26">
        <v>0</v>
      </c>
      <c r="P26">
        <v>0</v>
      </c>
      <c r="W26">
        <v>1</v>
      </c>
      <c r="AH26" s="5">
        <v>1.6719999999999999</v>
      </c>
    </row>
    <row r="27" spans="1:34" ht="15">
      <c r="A27" s="8" t="s">
        <v>406</v>
      </c>
      <c r="B27" s="8" t="s">
        <v>407</v>
      </c>
      <c r="C27" s="8" t="s">
        <v>179</v>
      </c>
      <c r="D27" s="4">
        <v>2016</v>
      </c>
      <c r="E27" s="5" t="s">
        <v>26</v>
      </c>
      <c r="H27">
        <v>1</v>
      </c>
      <c r="I27" t="s">
        <v>536</v>
      </c>
      <c r="J27" s="5">
        <v>806</v>
      </c>
      <c r="K27" s="5" t="s">
        <v>567</v>
      </c>
      <c r="L27" s="5">
        <v>2.109</v>
      </c>
      <c r="M27">
        <v>1</v>
      </c>
      <c r="O27" t="s">
        <v>547</v>
      </c>
      <c r="P27">
        <v>5</v>
      </c>
      <c r="V27">
        <v>0</v>
      </c>
      <c r="W27">
        <v>1</v>
      </c>
      <c r="AH27" s="5">
        <v>5.2069999999999999</v>
      </c>
    </row>
    <row r="28" spans="1:34" ht="15">
      <c r="A28" s="8" t="s">
        <v>377</v>
      </c>
      <c r="B28" s="8" t="s">
        <v>378</v>
      </c>
      <c r="C28" s="8" t="s">
        <v>153</v>
      </c>
      <c r="D28" s="4">
        <v>2016</v>
      </c>
      <c r="E28" s="5" t="s">
        <v>26</v>
      </c>
      <c r="H28">
        <v>1</v>
      </c>
      <c r="I28" t="s">
        <v>536</v>
      </c>
      <c r="J28" s="5">
        <v>0</v>
      </c>
      <c r="K28" s="5" t="s">
        <v>566</v>
      </c>
      <c r="M28">
        <v>1</v>
      </c>
      <c r="O28" t="s">
        <v>536</v>
      </c>
      <c r="P28">
        <v>5</v>
      </c>
      <c r="V28">
        <v>0</v>
      </c>
      <c r="W28">
        <v>1</v>
      </c>
      <c r="AH28" s="5">
        <v>1.65</v>
      </c>
    </row>
    <row r="29" spans="1:34" ht="15">
      <c r="A29" s="8" t="s">
        <v>402</v>
      </c>
      <c r="B29" s="8" t="s">
        <v>403</v>
      </c>
      <c r="C29" s="8" t="s">
        <v>404</v>
      </c>
      <c r="D29" s="4">
        <v>2016</v>
      </c>
      <c r="E29" s="5" t="s">
        <v>26</v>
      </c>
      <c r="H29">
        <v>1</v>
      </c>
      <c r="I29">
        <v>4</v>
      </c>
      <c r="J29" s="5">
        <v>1503</v>
      </c>
      <c r="K29" s="5" t="s">
        <v>565</v>
      </c>
      <c r="L29" s="5">
        <v>5.2069999999999999</v>
      </c>
      <c r="M29">
        <v>1</v>
      </c>
      <c r="O29">
        <v>0</v>
      </c>
      <c r="P29">
        <v>0</v>
      </c>
      <c r="W29">
        <v>1</v>
      </c>
      <c r="AH29" s="5">
        <v>2.819</v>
      </c>
    </row>
    <row r="30" spans="1:34" ht="15">
      <c r="A30" s="8" t="s">
        <v>387</v>
      </c>
      <c r="B30" s="8" t="s">
        <v>388</v>
      </c>
      <c r="C30" s="8" t="s">
        <v>389</v>
      </c>
      <c r="D30" s="4">
        <v>2016</v>
      </c>
      <c r="E30" s="5" t="s">
        <v>26</v>
      </c>
      <c r="H30">
        <v>1</v>
      </c>
      <c r="I30" s="11" t="s">
        <v>536</v>
      </c>
      <c r="J30" s="5">
        <v>0</v>
      </c>
      <c r="K30" s="5" t="s">
        <v>566</v>
      </c>
      <c r="L30" s="5">
        <v>1.65</v>
      </c>
      <c r="M30">
        <v>1</v>
      </c>
      <c r="O30">
        <v>4</v>
      </c>
      <c r="P30">
        <v>5</v>
      </c>
      <c r="T30">
        <v>1</v>
      </c>
      <c r="V30">
        <v>0</v>
      </c>
      <c r="W30">
        <v>1</v>
      </c>
      <c r="AH30" s="5">
        <v>3.6779999999999999</v>
      </c>
    </row>
    <row r="31" spans="1:34" ht="15">
      <c r="A31" s="8" t="s">
        <v>393</v>
      </c>
      <c r="B31" s="8" t="s">
        <v>394</v>
      </c>
      <c r="C31" s="8" t="s">
        <v>395</v>
      </c>
      <c r="D31" s="4">
        <v>2016</v>
      </c>
      <c r="E31" s="5" t="s">
        <v>26</v>
      </c>
      <c r="H31">
        <v>1</v>
      </c>
      <c r="J31" s="5">
        <v>1505</v>
      </c>
      <c r="K31" s="5" t="s">
        <v>565</v>
      </c>
      <c r="L31" s="5">
        <v>1.6719999999999999</v>
      </c>
      <c r="M31">
        <v>1</v>
      </c>
      <c r="O31">
        <v>0</v>
      </c>
      <c r="P31">
        <v>0</v>
      </c>
      <c r="W31">
        <v>1</v>
      </c>
      <c r="AH31" s="5">
        <v>2.88</v>
      </c>
    </row>
    <row r="32" spans="1:34" ht="15">
      <c r="A32" s="8" t="s">
        <v>396</v>
      </c>
      <c r="B32" s="8" t="s">
        <v>397</v>
      </c>
      <c r="C32" s="8" t="s">
        <v>398</v>
      </c>
      <c r="D32" s="4">
        <v>2016</v>
      </c>
      <c r="E32" s="5" t="s">
        <v>26</v>
      </c>
      <c r="H32">
        <v>1</v>
      </c>
      <c r="I32" t="s">
        <v>545</v>
      </c>
      <c r="J32" s="5">
        <v>1501</v>
      </c>
      <c r="K32" s="5" t="s">
        <v>565</v>
      </c>
      <c r="M32">
        <v>1</v>
      </c>
      <c r="W32">
        <v>1</v>
      </c>
      <c r="AH32" s="5">
        <v>3.536</v>
      </c>
    </row>
    <row r="33" spans="1:34" ht="15">
      <c r="A33" s="8" t="s">
        <v>390</v>
      </c>
      <c r="B33" s="8" t="s">
        <v>391</v>
      </c>
      <c r="C33" s="8" t="s">
        <v>266</v>
      </c>
      <c r="D33" s="4">
        <v>2016</v>
      </c>
      <c r="E33" s="5" t="s">
        <v>26</v>
      </c>
      <c r="H33">
        <v>1</v>
      </c>
      <c r="I33" t="s">
        <v>536</v>
      </c>
      <c r="J33" s="5">
        <v>806</v>
      </c>
      <c r="K33" s="5" t="s">
        <v>567</v>
      </c>
      <c r="M33">
        <v>1</v>
      </c>
      <c r="O33">
        <v>4</v>
      </c>
      <c r="P33">
        <v>5</v>
      </c>
      <c r="T33">
        <v>1</v>
      </c>
      <c r="V33">
        <v>0</v>
      </c>
      <c r="W33">
        <v>1</v>
      </c>
      <c r="AH33" s="5">
        <v>3.89</v>
      </c>
    </row>
    <row r="34" spans="1:34" ht="15">
      <c r="A34" s="8" t="s">
        <v>390</v>
      </c>
      <c r="B34" s="8" t="s">
        <v>392</v>
      </c>
      <c r="C34" s="8" t="s">
        <v>353</v>
      </c>
      <c r="D34" s="4">
        <v>2016</v>
      </c>
      <c r="E34" s="5" t="s">
        <v>26</v>
      </c>
      <c r="H34">
        <v>1</v>
      </c>
      <c r="I34" t="s">
        <v>536</v>
      </c>
      <c r="J34" s="5">
        <v>806</v>
      </c>
      <c r="K34" s="5" t="s">
        <v>567</v>
      </c>
      <c r="L34" s="5">
        <v>2.819</v>
      </c>
      <c r="M34">
        <v>1</v>
      </c>
      <c r="O34" t="s">
        <v>536</v>
      </c>
      <c r="P34">
        <v>5</v>
      </c>
      <c r="V34">
        <v>0</v>
      </c>
      <c r="W34">
        <v>1</v>
      </c>
      <c r="AH34" s="5">
        <v>3.4449999999999998</v>
      </c>
    </row>
    <row r="35" spans="1:34" ht="15">
      <c r="A35" s="8" t="s">
        <v>319</v>
      </c>
      <c r="B35" s="8" t="s">
        <v>320</v>
      </c>
      <c r="C35" s="8" t="s">
        <v>247</v>
      </c>
      <c r="D35" s="4">
        <v>2017</v>
      </c>
      <c r="E35" s="5" t="s">
        <v>26</v>
      </c>
      <c r="H35">
        <v>1</v>
      </c>
      <c r="I35" t="s">
        <v>536</v>
      </c>
      <c r="J35" s="5">
        <v>1505</v>
      </c>
      <c r="K35" s="5" t="s">
        <v>567</v>
      </c>
      <c r="L35" s="5">
        <v>3.6779999999999999</v>
      </c>
      <c r="M35">
        <v>1</v>
      </c>
      <c r="O35">
        <v>2</v>
      </c>
      <c r="P35">
        <v>5</v>
      </c>
      <c r="T35">
        <v>1</v>
      </c>
      <c r="V35">
        <v>0</v>
      </c>
      <c r="W35">
        <v>1</v>
      </c>
      <c r="AH35" s="5">
        <v>2.7440000000000002</v>
      </c>
    </row>
    <row r="36" spans="1:34" ht="15">
      <c r="A36" s="8" t="s">
        <v>348</v>
      </c>
      <c r="B36" s="8" t="s">
        <v>349</v>
      </c>
      <c r="C36" s="8" t="s">
        <v>350</v>
      </c>
      <c r="D36" s="4">
        <v>2017</v>
      </c>
      <c r="E36" s="5" t="s">
        <v>26</v>
      </c>
      <c r="F36">
        <v>1</v>
      </c>
      <c r="G36">
        <v>1</v>
      </c>
      <c r="H36">
        <v>1</v>
      </c>
      <c r="I36" t="s">
        <v>545</v>
      </c>
      <c r="J36" s="5">
        <v>1505</v>
      </c>
      <c r="K36" s="5" t="s">
        <v>565</v>
      </c>
      <c r="L36" s="5">
        <v>2.88</v>
      </c>
      <c r="M36">
        <v>1</v>
      </c>
      <c r="O36">
        <v>0</v>
      </c>
      <c r="P36">
        <v>0</v>
      </c>
      <c r="R36">
        <v>1</v>
      </c>
      <c r="W36">
        <v>1</v>
      </c>
      <c r="AH36" s="5">
        <v>3.1970000000000001</v>
      </c>
    </row>
    <row r="37" spans="1:34" ht="15">
      <c r="A37" s="8" t="s">
        <v>346</v>
      </c>
      <c r="B37" s="8" t="s">
        <v>347</v>
      </c>
      <c r="C37" s="8" t="s">
        <v>202</v>
      </c>
      <c r="D37" s="4">
        <v>2017</v>
      </c>
      <c r="E37" s="5" t="s">
        <v>26</v>
      </c>
      <c r="G37">
        <v>1</v>
      </c>
      <c r="H37">
        <v>1</v>
      </c>
      <c r="I37" t="s">
        <v>536</v>
      </c>
      <c r="J37" s="5">
        <v>806</v>
      </c>
      <c r="K37" s="5" t="s">
        <v>565</v>
      </c>
      <c r="L37" s="5">
        <v>3.536</v>
      </c>
      <c r="M37">
        <v>1</v>
      </c>
      <c r="O37">
        <v>2</v>
      </c>
      <c r="P37">
        <v>5</v>
      </c>
      <c r="T37">
        <v>1</v>
      </c>
      <c r="V37">
        <v>0</v>
      </c>
      <c r="W37">
        <v>1</v>
      </c>
      <c r="AH37" s="5">
        <v>4.516</v>
      </c>
    </row>
    <row r="38" spans="1:34" ht="15">
      <c r="A38" s="8" t="s">
        <v>334</v>
      </c>
      <c r="B38" s="8" t="s">
        <v>335</v>
      </c>
      <c r="C38" s="8" t="s">
        <v>78</v>
      </c>
      <c r="D38" s="4">
        <v>2017</v>
      </c>
      <c r="E38" s="5" t="s">
        <v>26</v>
      </c>
      <c r="H38">
        <v>1</v>
      </c>
      <c r="I38" t="s">
        <v>536</v>
      </c>
      <c r="J38" s="5">
        <v>806</v>
      </c>
      <c r="K38" s="5" t="s">
        <v>567</v>
      </c>
      <c r="L38" s="5">
        <v>3.89</v>
      </c>
      <c r="M38">
        <v>1</v>
      </c>
      <c r="O38" t="s">
        <v>534</v>
      </c>
      <c r="P38">
        <v>5</v>
      </c>
      <c r="R38">
        <v>1</v>
      </c>
      <c r="V38">
        <v>0</v>
      </c>
      <c r="W38">
        <v>1</v>
      </c>
      <c r="AH38" s="5">
        <v>2.839</v>
      </c>
    </row>
    <row r="39" spans="1:34" ht="15">
      <c r="A39" s="8" t="s">
        <v>324</v>
      </c>
      <c r="B39" s="8" t="s">
        <v>325</v>
      </c>
      <c r="C39" s="8" t="s">
        <v>326</v>
      </c>
      <c r="D39" s="4">
        <v>2017</v>
      </c>
      <c r="E39" s="5" t="s">
        <v>26</v>
      </c>
      <c r="H39">
        <v>1</v>
      </c>
      <c r="I39">
        <v>1</v>
      </c>
      <c r="J39" s="5">
        <v>1504</v>
      </c>
      <c r="K39" s="5" t="s">
        <v>567</v>
      </c>
      <c r="L39" s="5">
        <v>3.4449999999999998</v>
      </c>
      <c r="M39">
        <v>1</v>
      </c>
      <c r="O39">
        <v>1</v>
      </c>
      <c r="P39">
        <v>5</v>
      </c>
      <c r="T39">
        <v>1</v>
      </c>
      <c r="V39">
        <v>0</v>
      </c>
      <c r="W39">
        <v>1</v>
      </c>
      <c r="AH39" s="5">
        <v>3.7269999999999999</v>
      </c>
    </row>
    <row r="40" spans="1:34" ht="15">
      <c r="A40" s="8" t="s">
        <v>332</v>
      </c>
      <c r="B40" s="8" t="s">
        <v>333</v>
      </c>
      <c r="C40" s="8" t="s">
        <v>100</v>
      </c>
      <c r="D40" s="4">
        <v>2017</v>
      </c>
      <c r="E40" s="6" t="s">
        <v>26</v>
      </c>
      <c r="H40">
        <v>1</v>
      </c>
      <c r="I40" t="s">
        <v>555</v>
      </c>
      <c r="J40" s="5">
        <v>806</v>
      </c>
      <c r="K40" s="5" t="s">
        <v>567</v>
      </c>
      <c r="L40" s="5">
        <v>2.7440000000000002</v>
      </c>
      <c r="M40">
        <v>1</v>
      </c>
      <c r="O40">
        <v>2</v>
      </c>
      <c r="P40">
        <v>5</v>
      </c>
      <c r="T40">
        <v>1</v>
      </c>
      <c r="V40">
        <v>0</v>
      </c>
      <c r="W40">
        <v>1</v>
      </c>
      <c r="AH40" s="5">
        <v>10.981999999999999</v>
      </c>
    </row>
    <row r="41" spans="1:34" ht="15">
      <c r="A41" s="8" t="s">
        <v>329</v>
      </c>
      <c r="B41" s="8" t="s">
        <v>330</v>
      </c>
      <c r="C41" s="8" t="s">
        <v>331</v>
      </c>
      <c r="D41" s="4">
        <v>2017</v>
      </c>
      <c r="E41" s="5" t="s">
        <v>26</v>
      </c>
      <c r="H41">
        <v>1</v>
      </c>
      <c r="I41" t="s">
        <v>536</v>
      </c>
      <c r="J41" s="5">
        <v>806</v>
      </c>
      <c r="K41" s="5" t="s">
        <v>565</v>
      </c>
      <c r="M41">
        <v>1</v>
      </c>
      <c r="O41">
        <v>0</v>
      </c>
      <c r="P41">
        <v>0</v>
      </c>
      <c r="T41">
        <v>1</v>
      </c>
      <c r="W41">
        <v>1</v>
      </c>
      <c r="AB41" t="s">
        <v>563</v>
      </c>
      <c r="AH41" s="5">
        <v>2.7229999999999999</v>
      </c>
    </row>
    <row r="42" spans="1:34" ht="15">
      <c r="A42" s="8" t="s">
        <v>351</v>
      </c>
      <c r="B42" s="8" t="s">
        <v>352</v>
      </c>
      <c r="C42" s="8" t="s">
        <v>353</v>
      </c>
      <c r="D42" s="4">
        <v>2017</v>
      </c>
      <c r="E42" s="5" t="s">
        <v>26</v>
      </c>
      <c r="H42">
        <v>1</v>
      </c>
      <c r="I42" t="s">
        <v>536</v>
      </c>
      <c r="J42" s="5">
        <v>806</v>
      </c>
      <c r="K42" s="5" t="s">
        <v>567</v>
      </c>
      <c r="L42" s="5">
        <v>3.1970000000000001</v>
      </c>
      <c r="M42">
        <v>1</v>
      </c>
      <c r="O42" t="s">
        <v>547</v>
      </c>
      <c r="P42">
        <v>5</v>
      </c>
      <c r="V42">
        <v>0</v>
      </c>
      <c r="W42">
        <v>1</v>
      </c>
      <c r="AA42">
        <v>1</v>
      </c>
      <c r="AH42" s="5">
        <v>2.5760000000000001</v>
      </c>
    </row>
    <row r="43" spans="1:34" ht="15">
      <c r="A43" s="8" t="s">
        <v>338</v>
      </c>
      <c r="B43" s="8" t="s">
        <v>339</v>
      </c>
      <c r="C43" s="8" t="s">
        <v>210</v>
      </c>
      <c r="D43" s="4">
        <v>2017</v>
      </c>
      <c r="E43" s="5" t="s">
        <v>26</v>
      </c>
      <c r="H43">
        <v>1</v>
      </c>
      <c r="I43" t="s">
        <v>535</v>
      </c>
      <c r="J43" s="5">
        <v>806</v>
      </c>
      <c r="K43" s="5" t="s">
        <v>567</v>
      </c>
      <c r="L43" s="5">
        <v>4.516</v>
      </c>
      <c r="M43">
        <v>1</v>
      </c>
      <c r="O43">
        <v>6</v>
      </c>
      <c r="P43">
        <v>5</v>
      </c>
      <c r="R43">
        <v>1</v>
      </c>
      <c r="V43">
        <v>0</v>
      </c>
      <c r="W43">
        <v>1</v>
      </c>
      <c r="AH43" s="5">
        <v>8.2100000000000009</v>
      </c>
    </row>
    <row r="44" spans="1:34" ht="15">
      <c r="A44" s="8" t="s">
        <v>327</v>
      </c>
      <c r="B44" s="8" t="s">
        <v>328</v>
      </c>
      <c r="C44" s="8" t="s">
        <v>179</v>
      </c>
      <c r="D44" s="4">
        <v>2017</v>
      </c>
      <c r="E44" s="5" t="s">
        <v>26</v>
      </c>
      <c r="H44">
        <v>1</v>
      </c>
      <c r="I44" t="s">
        <v>536</v>
      </c>
      <c r="J44" s="5">
        <v>806</v>
      </c>
      <c r="K44" s="5" t="s">
        <v>567</v>
      </c>
      <c r="L44" s="5">
        <v>2.839</v>
      </c>
      <c r="M44">
        <v>1</v>
      </c>
      <c r="O44">
        <v>4</v>
      </c>
      <c r="P44">
        <v>5</v>
      </c>
      <c r="T44">
        <v>1</v>
      </c>
      <c r="V44">
        <v>0</v>
      </c>
      <c r="W44">
        <v>1</v>
      </c>
      <c r="AH44" s="5">
        <v>3.286</v>
      </c>
    </row>
    <row r="45" spans="1:34" ht="15">
      <c r="A45" s="8" t="s">
        <v>360</v>
      </c>
      <c r="B45" s="8" t="s">
        <v>361</v>
      </c>
      <c r="C45" s="8" t="s">
        <v>362</v>
      </c>
      <c r="D45" s="4">
        <v>2017</v>
      </c>
      <c r="E45" s="5" t="s">
        <v>26</v>
      </c>
      <c r="G45">
        <v>1</v>
      </c>
      <c r="H45">
        <v>1</v>
      </c>
      <c r="I45" t="s">
        <v>545</v>
      </c>
      <c r="J45" s="5">
        <v>0</v>
      </c>
      <c r="K45" s="5" t="s">
        <v>566</v>
      </c>
      <c r="M45">
        <v>1</v>
      </c>
      <c r="O45">
        <v>0</v>
      </c>
      <c r="P45">
        <v>0</v>
      </c>
      <c r="W45">
        <v>1</v>
      </c>
      <c r="AH45" s="5">
        <v>1.2629999999999999</v>
      </c>
    </row>
    <row r="46" spans="1:34" ht="15">
      <c r="A46" s="8" t="s">
        <v>281</v>
      </c>
      <c r="B46" s="8" t="s">
        <v>282</v>
      </c>
      <c r="C46" s="8" t="s">
        <v>283</v>
      </c>
      <c r="D46" s="4">
        <v>2018</v>
      </c>
      <c r="E46" s="5" t="s">
        <v>26</v>
      </c>
      <c r="G46">
        <v>1</v>
      </c>
      <c r="H46">
        <v>1</v>
      </c>
      <c r="I46" t="s">
        <v>545</v>
      </c>
      <c r="J46" s="5">
        <v>1501</v>
      </c>
      <c r="K46" s="5" t="s">
        <v>567</v>
      </c>
      <c r="L46" s="5">
        <v>1</v>
      </c>
      <c r="M46">
        <v>1</v>
      </c>
      <c r="O46">
        <v>0</v>
      </c>
      <c r="P46">
        <v>0</v>
      </c>
      <c r="W46">
        <v>1</v>
      </c>
      <c r="AH46" s="5">
        <v>2.6030000000000002</v>
      </c>
    </row>
    <row r="47" spans="1:34" ht="15">
      <c r="A47" s="8" t="s">
        <v>240</v>
      </c>
      <c r="B47" s="8" t="s">
        <v>241</v>
      </c>
      <c r="C47" s="8" t="s">
        <v>198</v>
      </c>
      <c r="D47" s="4">
        <v>2018</v>
      </c>
      <c r="E47" s="5" t="s">
        <v>26</v>
      </c>
      <c r="H47">
        <v>1</v>
      </c>
      <c r="I47" t="s">
        <v>535</v>
      </c>
      <c r="J47" s="5">
        <v>0</v>
      </c>
      <c r="K47" s="5" t="s">
        <v>566</v>
      </c>
      <c r="M47">
        <v>1</v>
      </c>
      <c r="O47" t="s">
        <v>536</v>
      </c>
      <c r="P47">
        <v>5</v>
      </c>
      <c r="R47">
        <v>1</v>
      </c>
      <c r="T47">
        <v>1</v>
      </c>
      <c r="V47">
        <v>0</v>
      </c>
      <c r="W47">
        <v>1</v>
      </c>
      <c r="AH47" s="5">
        <v>3.2250000000000001</v>
      </c>
    </row>
    <row r="48" spans="1:34" ht="15">
      <c r="A48" s="8" t="s">
        <v>231</v>
      </c>
      <c r="B48" s="8" t="s">
        <v>232</v>
      </c>
      <c r="C48" s="8" t="s">
        <v>233</v>
      </c>
      <c r="D48" s="4">
        <v>2018</v>
      </c>
      <c r="E48" s="5" t="s">
        <v>26</v>
      </c>
      <c r="H48">
        <v>1</v>
      </c>
      <c r="I48" t="s">
        <v>535</v>
      </c>
      <c r="J48" s="5">
        <v>1503</v>
      </c>
      <c r="K48" s="5" t="s">
        <v>569</v>
      </c>
      <c r="M48">
        <v>1</v>
      </c>
      <c r="O48">
        <v>6</v>
      </c>
      <c r="P48">
        <v>5</v>
      </c>
      <c r="V48">
        <v>0</v>
      </c>
      <c r="W48">
        <v>1</v>
      </c>
      <c r="AH48" s="5">
        <v>3.0619999999999998</v>
      </c>
    </row>
    <row r="49" spans="1:34" ht="15">
      <c r="A49" s="8" t="s">
        <v>286</v>
      </c>
      <c r="B49" s="8" t="s">
        <v>287</v>
      </c>
      <c r="C49" s="8" t="s">
        <v>91</v>
      </c>
      <c r="D49" s="4">
        <v>2018</v>
      </c>
      <c r="E49" s="5" t="s">
        <v>26</v>
      </c>
      <c r="H49">
        <v>1</v>
      </c>
      <c r="J49" s="5">
        <v>806</v>
      </c>
      <c r="K49" s="5" t="s">
        <v>567</v>
      </c>
      <c r="L49" s="5">
        <v>3.286</v>
      </c>
      <c r="M49">
        <v>1</v>
      </c>
      <c r="O49">
        <v>0</v>
      </c>
      <c r="P49">
        <v>0</v>
      </c>
      <c r="W49">
        <v>1</v>
      </c>
      <c r="AH49" s="5">
        <v>5.0629999999999997</v>
      </c>
    </row>
    <row r="50" spans="1:34" ht="15">
      <c r="A50" s="8" t="s">
        <v>234</v>
      </c>
      <c r="B50" s="8" t="s">
        <v>235</v>
      </c>
      <c r="C50" s="8" t="s">
        <v>236</v>
      </c>
      <c r="D50" s="4">
        <v>2018</v>
      </c>
      <c r="E50" s="5" t="s">
        <v>26</v>
      </c>
      <c r="H50">
        <v>1</v>
      </c>
      <c r="I50" t="s">
        <v>535</v>
      </c>
      <c r="J50" s="5">
        <v>806</v>
      </c>
      <c r="K50" s="5" t="s">
        <v>569</v>
      </c>
      <c r="L50" s="5">
        <v>1.2629999999999999</v>
      </c>
      <c r="M50">
        <v>1</v>
      </c>
      <c r="O50" t="s">
        <v>539</v>
      </c>
      <c r="P50">
        <v>5</v>
      </c>
      <c r="R50">
        <v>1</v>
      </c>
      <c r="V50">
        <v>0</v>
      </c>
      <c r="W50">
        <v>1</v>
      </c>
      <c r="AH50" s="5">
        <v>0.13</v>
      </c>
    </row>
    <row r="51" spans="1:34" ht="15">
      <c r="A51" s="8" t="s">
        <v>259</v>
      </c>
      <c r="B51" s="8" t="s">
        <v>260</v>
      </c>
      <c r="C51" s="8" t="s">
        <v>261</v>
      </c>
      <c r="D51" s="4">
        <v>2018</v>
      </c>
      <c r="E51" s="5" t="s">
        <v>26</v>
      </c>
      <c r="H51">
        <v>1</v>
      </c>
      <c r="I51" t="s">
        <v>541</v>
      </c>
      <c r="J51" s="5">
        <v>806</v>
      </c>
      <c r="K51" s="5" t="s">
        <v>567</v>
      </c>
      <c r="L51" s="5">
        <v>2.6030000000000002</v>
      </c>
      <c r="M51">
        <v>1</v>
      </c>
      <c r="O51" t="s">
        <v>542</v>
      </c>
      <c r="P51">
        <v>5</v>
      </c>
      <c r="V51">
        <v>0</v>
      </c>
      <c r="W51">
        <v>1</v>
      </c>
      <c r="AA51">
        <v>1</v>
      </c>
      <c r="AH51" s="5">
        <v>3.3290000000000002</v>
      </c>
    </row>
    <row r="52" spans="1:34" ht="15">
      <c r="A52" s="8" t="s">
        <v>264</v>
      </c>
      <c r="B52" s="8" t="s">
        <v>265</v>
      </c>
      <c r="C52" s="8" t="s">
        <v>266</v>
      </c>
      <c r="D52" s="4">
        <v>2018</v>
      </c>
      <c r="E52" s="5" t="s">
        <v>26</v>
      </c>
      <c r="H52">
        <v>1</v>
      </c>
      <c r="I52">
        <v>1.4</v>
      </c>
      <c r="J52" s="5">
        <v>806</v>
      </c>
      <c r="K52" s="5" t="s">
        <v>567</v>
      </c>
      <c r="L52" s="5">
        <v>3.2250000000000001</v>
      </c>
      <c r="M52">
        <v>1</v>
      </c>
      <c r="O52">
        <v>1</v>
      </c>
      <c r="P52">
        <v>5</v>
      </c>
      <c r="S52">
        <v>1</v>
      </c>
      <c r="T52">
        <v>1</v>
      </c>
      <c r="V52">
        <v>0</v>
      </c>
      <c r="W52">
        <v>1</v>
      </c>
      <c r="AH52" s="5">
        <v>2.9569999999999999</v>
      </c>
    </row>
    <row r="53" spans="1:34" ht="15">
      <c r="A53" s="8" t="s">
        <v>270</v>
      </c>
      <c r="B53" s="8" t="s">
        <v>271</v>
      </c>
      <c r="C53" s="8" t="s">
        <v>88</v>
      </c>
      <c r="D53" s="4">
        <v>2018</v>
      </c>
      <c r="E53" s="5" t="s">
        <v>26</v>
      </c>
      <c r="H53">
        <v>1</v>
      </c>
      <c r="I53">
        <v>4</v>
      </c>
      <c r="J53" s="5">
        <v>806</v>
      </c>
      <c r="K53" s="5" t="s">
        <v>565</v>
      </c>
      <c r="L53" s="5">
        <v>3.0619999999999998</v>
      </c>
      <c r="M53">
        <v>1</v>
      </c>
      <c r="O53">
        <v>4</v>
      </c>
      <c r="P53">
        <v>5</v>
      </c>
      <c r="V53">
        <v>0</v>
      </c>
      <c r="W53">
        <v>1</v>
      </c>
      <c r="AH53" s="5">
        <v>1.7809999999999999</v>
      </c>
    </row>
    <row r="54" spans="1:34" ht="15">
      <c r="A54" s="8" t="s">
        <v>257</v>
      </c>
      <c r="B54" s="8" t="s">
        <v>258</v>
      </c>
      <c r="C54" s="8" t="s">
        <v>210</v>
      </c>
      <c r="D54" s="4">
        <v>2018</v>
      </c>
      <c r="E54" s="5" t="s">
        <v>26</v>
      </c>
      <c r="H54">
        <v>1</v>
      </c>
      <c r="I54" t="s">
        <v>536</v>
      </c>
      <c r="J54" s="5">
        <v>806</v>
      </c>
      <c r="K54" s="5" t="s">
        <v>567</v>
      </c>
      <c r="L54" s="5">
        <v>5.0629999999999997</v>
      </c>
      <c r="M54">
        <v>1</v>
      </c>
      <c r="O54">
        <v>4</v>
      </c>
      <c r="P54">
        <v>4</v>
      </c>
      <c r="V54">
        <v>0</v>
      </c>
      <c r="W54">
        <v>1</v>
      </c>
      <c r="AB54" t="s">
        <v>546</v>
      </c>
      <c r="AH54" s="5">
        <v>2.9569999999999999</v>
      </c>
    </row>
    <row r="55" spans="1:34" ht="15">
      <c r="A55" s="8" t="s">
        <v>276</v>
      </c>
      <c r="B55" s="8" t="s">
        <v>277</v>
      </c>
      <c r="C55" s="8" t="s">
        <v>278</v>
      </c>
      <c r="D55" s="4">
        <v>2018</v>
      </c>
      <c r="E55" s="5" t="s">
        <v>26</v>
      </c>
      <c r="H55">
        <v>1</v>
      </c>
      <c r="I55" s="11" t="s">
        <v>535</v>
      </c>
      <c r="J55" s="5">
        <v>0</v>
      </c>
      <c r="K55" s="5" t="s">
        <v>566</v>
      </c>
      <c r="L55" s="5">
        <v>4</v>
      </c>
      <c r="M55">
        <v>1</v>
      </c>
      <c r="O55" s="12" t="s">
        <v>539</v>
      </c>
      <c r="P55">
        <v>5</v>
      </c>
      <c r="T55">
        <v>1</v>
      </c>
      <c r="V55">
        <v>0</v>
      </c>
      <c r="W55">
        <v>1</v>
      </c>
      <c r="AH55" s="5">
        <v>2.9569999999999999</v>
      </c>
    </row>
    <row r="56" spans="1:34" ht="15">
      <c r="A56" s="8" t="s">
        <v>279</v>
      </c>
      <c r="B56" s="8" t="s">
        <v>280</v>
      </c>
      <c r="C56" s="8" t="s">
        <v>58</v>
      </c>
      <c r="D56" s="4">
        <v>2018</v>
      </c>
      <c r="E56" s="5" t="s">
        <v>26</v>
      </c>
      <c r="H56">
        <v>1</v>
      </c>
      <c r="I56" t="s">
        <v>535</v>
      </c>
      <c r="J56" s="5">
        <v>806</v>
      </c>
      <c r="K56" s="5" t="s">
        <v>565</v>
      </c>
      <c r="L56" s="5">
        <v>3.7269999999999999</v>
      </c>
      <c r="M56">
        <v>1</v>
      </c>
      <c r="O56" t="s">
        <v>547</v>
      </c>
      <c r="P56">
        <v>4</v>
      </c>
      <c r="V56">
        <v>0</v>
      </c>
      <c r="W56">
        <v>1</v>
      </c>
      <c r="AH56" s="5">
        <v>5.3609999999999998</v>
      </c>
    </row>
    <row r="57" spans="1:34">
      <c r="A57" s="5" t="s">
        <v>586</v>
      </c>
      <c r="B57" s="5" t="s">
        <v>585</v>
      </c>
      <c r="C57" s="5" t="s">
        <v>587</v>
      </c>
      <c r="D57" s="5">
        <v>2019</v>
      </c>
      <c r="E57" s="5" t="s">
        <v>601</v>
      </c>
      <c r="H57" s="5">
        <v>1</v>
      </c>
      <c r="I57" s="5" t="s">
        <v>540</v>
      </c>
      <c r="J57" s="5">
        <v>0</v>
      </c>
      <c r="K57" s="5" t="s">
        <v>566</v>
      </c>
      <c r="L57" s="5">
        <v>10.981999999999999</v>
      </c>
      <c r="M57" s="5">
        <v>1</v>
      </c>
      <c r="O57" s="5" t="s">
        <v>542</v>
      </c>
      <c r="V57" s="5">
        <v>0</v>
      </c>
      <c r="W57" s="5">
        <v>1</v>
      </c>
      <c r="AH57" s="5">
        <v>5.0030000000000001</v>
      </c>
    </row>
    <row r="58" spans="1:34">
      <c r="A58" s="5" t="s">
        <v>595</v>
      </c>
      <c r="B58" s="5" t="s">
        <v>594</v>
      </c>
      <c r="C58" s="5" t="s">
        <v>596</v>
      </c>
      <c r="D58" s="5">
        <v>2019</v>
      </c>
      <c r="E58" s="5" t="s">
        <v>601</v>
      </c>
      <c r="H58" s="5">
        <v>1</v>
      </c>
      <c r="I58" s="5">
        <v>4</v>
      </c>
      <c r="J58" s="5">
        <v>1503</v>
      </c>
      <c r="K58" s="5" t="s">
        <v>569</v>
      </c>
      <c r="L58" s="5">
        <v>2.7229999999999999</v>
      </c>
      <c r="M58" s="5">
        <v>1</v>
      </c>
      <c r="O58" s="5">
        <v>3</v>
      </c>
      <c r="V58" s="5">
        <v>0</v>
      </c>
      <c r="W58" s="5">
        <v>1</v>
      </c>
      <c r="AH58" s="5">
        <v>5.6669999999999998</v>
      </c>
    </row>
    <row r="59" spans="1:34">
      <c r="A59" s="5" t="s">
        <v>574</v>
      </c>
      <c r="B59" s="5" t="s">
        <v>573</v>
      </c>
      <c r="C59" s="5" t="s">
        <v>575</v>
      </c>
      <c r="D59" s="5">
        <v>2019</v>
      </c>
      <c r="E59" s="5" t="s">
        <v>601</v>
      </c>
      <c r="H59" s="5">
        <v>1</v>
      </c>
      <c r="I59" s="5" t="s">
        <v>536</v>
      </c>
      <c r="J59" s="5">
        <v>0</v>
      </c>
      <c r="K59" s="5" t="s">
        <v>566</v>
      </c>
      <c r="L59" s="5">
        <v>2.5760000000000001</v>
      </c>
      <c r="M59" s="5">
        <v>1</v>
      </c>
      <c r="O59" s="5" t="s">
        <v>536</v>
      </c>
      <c r="U59" s="5">
        <v>1</v>
      </c>
      <c r="V59" s="5">
        <v>0</v>
      </c>
      <c r="W59" s="5">
        <v>1</v>
      </c>
      <c r="AA59">
        <v>1</v>
      </c>
      <c r="AH59" s="5">
        <v>0.31</v>
      </c>
    </row>
    <row r="60" spans="1:34" ht="15">
      <c r="A60" s="8" t="s">
        <v>127</v>
      </c>
      <c r="B60" s="8" t="s">
        <v>209</v>
      </c>
      <c r="C60" s="8" t="s">
        <v>210</v>
      </c>
      <c r="D60" s="4">
        <v>2019</v>
      </c>
      <c r="E60" s="5" t="s">
        <v>26</v>
      </c>
      <c r="H60">
        <v>1</v>
      </c>
      <c r="I60" t="s">
        <v>535</v>
      </c>
      <c r="J60" s="5">
        <v>806</v>
      </c>
      <c r="K60" s="5" t="s">
        <v>567</v>
      </c>
      <c r="L60" s="5">
        <v>8.2100000000000009</v>
      </c>
      <c r="M60">
        <v>1</v>
      </c>
      <c r="O60" t="s">
        <v>534</v>
      </c>
      <c r="P60">
        <v>5</v>
      </c>
      <c r="T60">
        <v>1</v>
      </c>
      <c r="V60">
        <v>0</v>
      </c>
      <c r="W60">
        <v>1</v>
      </c>
      <c r="AA60">
        <v>1</v>
      </c>
      <c r="AH60" s="5">
        <v>2.4220000000000002</v>
      </c>
    </row>
    <row r="61" spans="1:34" ht="15">
      <c r="A61" s="8" t="s">
        <v>151</v>
      </c>
      <c r="B61" s="8" t="s">
        <v>152</v>
      </c>
      <c r="C61" s="8" t="s">
        <v>153</v>
      </c>
      <c r="D61" s="4">
        <v>2019</v>
      </c>
      <c r="E61" s="5" t="s">
        <v>26</v>
      </c>
      <c r="H61">
        <v>1</v>
      </c>
      <c r="I61">
        <v>4</v>
      </c>
      <c r="J61" s="5">
        <v>0</v>
      </c>
      <c r="K61" s="5" t="s">
        <v>566</v>
      </c>
      <c r="M61">
        <v>1</v>
      </c>
      <c r="O61" t="s">
        <v>547</v>
      </c>
      <c r="P61">
        <v>5</v>
      </c>
      <c r="V61">
        <v>0</v>
      </c>
      <c r="W61">
        <v>1</v>
      </c>
      <c r="AA61">
        <v>1</v>
      </c>
      <c r="AH61" s="5">
        <v>4.3440000000000003</v>
      </c>
    </row>
    <row r="62" spans="1:34" ht="15">
      <c r="A62" s="8" t="s">
        <v>140</v>
      </c>
      <c r="B62" s="8" t="s">
        <v>141</v>
      </c>
      <c r="C62" s="8" t="s">
        <v>142</v>
      </c>
      <c r="D62" s="4">
        <v>2019</v>
      </c>
      <c r="E62" s="5" t="s">
        <v>26</v>
      </c>
      <c r="H62">
        <v>1</v>
      </c>
      <c r="I62" t="s">
        <v>535</v>
      </c>
      <c r="J62" s="5">
        <v>806</v>
      </c>
      <c r="K62" s="5" t="s">
        <v>565</v>
      </c>
      <c r="L62" s="5">
        <v>0.13</v>
      </c>
      <c r="M62">
        <v>1</v>
      </c>
      <c r="O62">
        <v>0</v>
      </c>
      <c r="P62">
        <v>0</v>
      </c>
      <c r="W62">
        <v>1</v>
      </c>
      <c r="AH62" s="5">
        <v>5.149</v>
      </c>
    </row>
    <row r="63" spans="1:34" ht="15">
      <c r="A63" s="8" t="s">
        <v>175</v>
      </c>
      <c r="B63" s="8" t="s">
        <v>176</v>
      </c>
      <c r="C63" s="8" t="s">
        <v>58</v>
      </c>
      <c r="D63" s="4">
        <v>2019</v>
      </c>
      <c r="E63" s="5" t="s">
        <v>26</v>
      </c>
      <c r="I63" t="s">
        <v>535</v>
      </c>
      <c r="J63" s="5">
        <v>806</v>
      </c>
      <c r="K63" s="5" t="s">
        <v>565</v>
      </c>
      <c r="L63" s="5">
        <v>3.3290000000000002</v>
      </c>
      <c r="M63">
        <v>1</v>
      </c>
      <c r="O63">
        <v>1</v>
      </c>
      <c r="P63">
        <v>5</v>
      </c>
      <c r="R63">
        <v>1</v>
      </c>
      <c r="V63">
        <v>0</v>
      </c>
      <c r="W63">
        <v>1</v>
      </c>
      <c r="AH63" s="5">
        <v>7.43</v>
      </c>
    </row>
    <row r="64" spans="1:34" ht="15">
      <c r="A64" s="8" t="s">
        <v>185</v>
      </c>
      <c r="B64" s="8" t="s">
        <v>186</v>
      </c>
      <c r="C64" s="8" t="s">
        <v>179</v>
      </c>
      <c r="D64" s="4">
        <v>2019</v>
      </c>
      <c r="E64" s="10" t="s">
        <v>26</v>
      </c>
      <c r="G64">
        <v>1</v>
      </c>
      <c r="H64">
        <v>1</v>
      </c>
      <c r="I64" s="11" t="s">
        <v>536</v>
      </c>
      <c r="J64" s="5">
        <v>806</v>
      </c>
      <c r="K64" s="5" t="s">
        <v>567</v>
      </c>
      <c r="L64" s="5">
        <v>2.9569999999999999</v>
      </c>
      <c r="M64">
        <v>1</v>
      </c>
      <c r="O64">
        <v>4</v>
      </c>
      <c r="P64">
        <v>5</v>
      </c>
      <c r="T64">
        <v>1</v>
      </c>
      <c r="V64">
        <v>0</v>
      </c>
      <c r="W64">
        <v>1</v>
      </c>
      <c r="AH64" s="5">
        <v>7.5549999999999997</v>
      </c>
    </row>
    <row r="65" spans="1:34" ht="15">
      <c r="A65" s="8" t="s">
        <v>172</v>
      </c>
      <c r="B65" s="8" t="s">
        <v>173</v>
      </c>
      <c r="C65" s="8" t="s">
        <v>174</v>
      </c>
      <c r="D65" s="4">
        <v>2019</v>
      </c>
      <c r="E65" s="5" t="s">
        <v>26</v>
      </c>
      <c r="G65">
        <v>1</v>
      </c>
      <c r="H65">
        <v>1</v>
      </c>
      <c r="I65" t="s">
        <v>535</v>
      </c>
      <c r="J65" s="5">
        <v>806</v>
      </c>
      <c r="K65" s="5" t="s">
        <v>565</v>
      </c>
      <c r="L65" s="5">
        <v>1.7809999999999999</v>
      </c>
      <c r="M65">
        <v>1</v>
      </c>
      <c r="O65" t="s">
        <v>548</v>
      </c>
      <c r="P65">
        <v>5</v>
      </c>
      <c r="T65">
        <v>1</v>
      </c>
      <c r="V65">
        <v>0</v>
      </c>
      <c r="W65">
        <v>1</v>
      </c>
      <c r="AH65" s="12">
        <v>0.46</v>
      </c>
    </row>
    <row r="66" spans="1:34" ht="15">
      <c r="A66" s="8" t="s">
        <v>211</v>
      </c>
      <c r="B66" s="8" t="s">
        <v>212</v>
      </c>
      <c r="C66" s="8" t="s">
        <v>179</v>
      </c>
      <c r="D66" s="4">
        <v>2019</v>
      </c>
      <c r="E66" s="5" t="s">
        <v>26</v>
      </c>
      <c r="H66">
        <v>1</v>
      </c>
      <c r="I66">
        <v>1</v>
      </c>
      <c r="J66" s="5">
        <v>806</v>
      </c>
      <c r="K66" s="5" t="s">
        <v>567</v>
      </c>
      <c r="L66" s="5">
        <v>2.9569999999999999</v>
      </c>
      <c r="M66">
        <v>1</v>
      </c>
      <c r="O66">
        <v>0</v>
      </c>
      <c r="P66">
        <v>0</v>
      </c>
      <c r="W66">
        <v>1</v>
      </c>
      <c r="Y66">
        <v>1</v>
      </c>
      <c r="AH66" s="12">
        <v>4.4379999999999997</v>
      </c>
    </row>
    <row r="67" spans="1:34" ht="15">
      <c r="A67" s="8" t="s">
        <v>177</v>
      </c>
      <c r="B67" s="8" t="s">
        <v>178</v>
      </c>
      <c r="C67" s="8" t="s">
        <v>179</v>
      </c>
      <c r="D67" s="4">
        <v>2019</v>
      </c>
      <c r="E67" s="5" t="s">
        <v>26</v>
      </c>
      <c r="G67">
        <v>1</v>
      </c>
      <c r="H67">
        <v>1</v>
      </c>
      <c r="I67">
        <v>1</v>
      </c>
      <c r="J67" s="5">
        <v>806</v>
      </c>
      <c r="K67" s="5" t="s">
        <v>567</v>
      </c>
      <c r="L67" s="5">
        <v>2.9569999999999999</v>
      </c>
      <c r="M67">
        <v>1</v>
      </c>
      <c r="O67">
        <v>1</v>
      </c>
      <c r="P67">
        <v>5</v>
      </c>
      <c r="V67">
        <v>0</v>
      </c>
      <c r="W67">
        <v>1</v>
      </c>
      <c r="AH67" s="5">
        <v>7.4530000000000003</v>
      </c>
    </row>
    <row r="68" spans="1:34" ht="15">
      <c r="A68" s="8" t="s">
        <v>213</v>
      </c>
      <c r="B68" s="8" t="s">
        <v>214</v>
      </c>
      <c r="C68" s="8" t="s">
        <v>215</v>
      </c>
      <c r="D68" s="4">
        <v>2019</v>
      </c>
      <c r="E68" s="5" t="s">
        <v>26</v>
      </c>
      <c r="H68">
        <v>1</v>
      </c>
      <c r="I68" t="s">
        <v>536</v>
      </c>
      <c r="J68" s="5">
        <v>806</v>
      </c>
      <c r="K68" s="5" t="s">
        <v>567</v>
      </c>
      <c r="L68" s="5">
        <v>5.3609999999999998</v>
      </c>
      <c r="M68">
        <v>1</v>
      </c>
      <c r="O68">
        <v>0</v>
      </c>
      <c r="P68">
        <v>0</v>
      </c>
      <c r="W68">
        <v>1</v>
      </c>
      <c r="AH68" s="5">
        <v>0.52</v>
      </c>
    </row>
    <row r="69" spans="1:34" ht="15">
      <c r="A69" s="8" t="s">
        <v>200</v>
      </c>
      <c r="B69" s="8" t="s">
        <v>201</v>
      </c>
      <c r="C69" s="8" t="s">
        <v>202</v>
      </c>
      <c r="D69" s="4">
        <v>2019</v>
      </c>
      <c r="E69" s="5" t="s">
        <v>26</v>
      </c>
      <c r="H69">
        <v>1</v>
      </c>
      <c r="I69" t="s">
        <v>535</v>
      </c>
      <c r="J69" s="5">
        <v>806</v>
      </c>
      <c r="K69" s="5" t="s">
        <v>565</v>
      </c>
      <c r="L69" s="5">
        <v>5.0030000000000001</v>
      </c>
      <c r="M69">
        <v>1</v>
      </c>
      <c r="O69" t="s">
        <v>534</v>
      </c>
      <c r="P69">
        <v>5</v>
      </c>
      <c r="T69">
        <v>1</v>
      </c>
      <c r="V69">
        <v>0</v>
      </c>
      <c r="W69">
        <v>1</v>
      </c>
      <c r="AB69" t="s">
        <v>538</v>
      </c>
      <c r="AH69" s="5">
        <v>0.52</v>
      </c>
    </row>
    <row r="70" spans="1:34" ht="15">
      <c r="A70" s="8" t="s">
        <v>193</v>
      </c>
      <c r="B70" s="8" t="s">
        <v>194</v>
      </c>
      <c r="C70" s="8" t="s">
        <v>195</v>
      </c>
      <c r="D70" s="4">
        <v>2019</v>
      </c>
      <c r="E70" s="5" t="s">
        <v>26</v>
      </c>
      <c r="H70">
        <v>1</v>
      </c>
      <c r="I70" t="s">
        <v>536</v>
      </c>
      <c r="J70" s="5">
        <v>1504</v>
      </c>
      <c r="K70" s="5" t="s">
        <v>565</v>
      </c>
      <c r="L70" s="5">
        <v>5.6669999999999998</v>
      </c>
      <c r="M70">
        <v>1</v>
      </c>
      <c r="O70" t="s">
        <v>549</v>
      </c>
      <c r="P70">
        <v>5</v>
      </c>
      <c r="T70">
        <v>1</v>
      </c>
      <c r="V70">
        <v>0</v>
      </c>
      <c r="W70">
        <v>1</v>
      </c>
      <c r="AH70" s="5">
        <v>6.2220000000000004</v>
      </c>
    </row>
    <row r="71" spans="1:34" ht="15">
      <c r="A71" s="8" t="s">
        <v>162</v>
      </c>
      <c r="B71" s="8" t="s">
        <v>163</v>
      </c>
      <c r="C71" s="8" t="s">
        <v>164</v>
      </c>
      <c r="D71" s="4">
        <v>2019</v>
      </c>
      <c r="E71" s="5" t="s">
        <v>26</v>
      </c>
      <c r="H71">
        <v>1</v>
      </c>
      <c r="I71" t="s">
        <v>536</v>
      </c>
      <c r="J71" s="5">
        <v>806</v>
      </c>
      <c r="K71" s="5" t="s">
        <v>565</v>
      </c>
      <c r="L71" s="5">
        <v>0.31</v>
      </c>
      <c r="M71">
        <v>1</v>
      </c>
      <c r="O71">
        <v>6</v>
      </c>
      <c r="P71">
        <v>5</v>
      </c>
      <c r="S71">
        <v>1</v>
      </c>
      <c r="T71">
        <v>1</v>
      </c>
      <c r="V71">
        <v>2</v>
      </c>
      <c r="W71">
        <v>1</v>
      </c>
      <c r="AH71" s="5">
        <v>4.4379999999999997</v>
      </c>
    </row>
    <row r="72" spans="1:34" ht="15">
      <c r="A72" s="8" t="s">
        <v>196</v>
      </c>
      <c r="B72" s="8" t="s">
        <v>197</v>
      </c>
      <c r="C72" s="8" t="s">
        <v>198</v>
      </c>
      <c r="D72" s="4">
        <v>2019</v>
      </c>
      <c r="E72" s="5" t="s">
        <v>199</v>
      </c>
      <c r="G72">
        <v>1</v>
      </c>
      <c r="H72">
        <v>1</v>
      </c>
      <c r="I72" t="s">
        <v>536</v>
      </c>
      <c r="J72" s="5">
        <v>0</v>
      </c>
      <c r="K72" s="5" t="s">
        <v>566</v>
      </c>
      <c r="M72">
        <v>1</v>
      </c>
      <c r="O72">
        <v>1</v>
      </c>
      <c r="P72">
        <v>5</v>
      </c>
      <c r="V72">
        <v>0</v>
      </c>
      <c r="W72">
        <v>1</v>
      </c>
      <c r="AH72" s="5">
        <v>2.3610000000000002</v>
      </c>
    </row>
    <row r="73" spans="1:34">
      <c r="A73" s="12" t="s">
        <v>606</v>
      </c>
      <c r="B73" s="12" t="s">
        <v>608</v>
      </c>
      <c r="C73" t="s">
        <v>613</v>
      </c>
      <c r="D73" s="24">
        <v>2020</v>
      </c>
      <c r="E73" s="5" t="s">
        <v>614</v>
      </c>
      <c r="H73" s="5">
        <v>1</v>
      </c>
      <c r="I73" s="12" t="s">
        <v>615</v>
      </c>
      <c r="J73" s="12">
        <v>806</v>
      </c>
      <c r="K73" s="12" t="s">
        <v>569</v>
      </c>
      <c r="L73" s="12">
        <v>0.46</v>
      </c>
      <c r="M73" s="24">
        <v>1</v>
      </c>
      <c r="N73" s="12"/>
      <c r="O73" s="24">
        <v>4</v>
      </c>
      <c r="P73" s="12"/>
      <c r="Q73" s="12"/>
      <c r="R73" s="12"/>
      <c r="S73" s="24">
        <v>1</v>
      </c>
      <c r="T73" s="12"/>
      <c r="U73" s="12"/>
      <c r="V73" s="24">
        <v>0</v>
      </c>
      <c r="W73" s="24">
        <v>1</v>
      </c>
      <c r="X73" s="12"/>
      <c r="Y73" s="12"/>
      <c r="Z73" s="12"/>
      <c r="AH73" s="5">
        <v>3.677</v>
      </c>
    </row>
    <row r="74" spans="1:34">
      <c r="A74" s="12" t="s">
        <v>605</v>
      </c>
      <c r="B74" s="23" t="s">
        <v>87</v>
      </c>
      <c r="C74" t="s">
        <v>612</v>
      </c>
      <c r="D74" s="24">
        <v>2020</v>
      </c>
      <c r="E74" s="5" t="s">
        <v>614</v>
      </c>
      <c r="H74" s="5">
        <v>1</v>
      </c>
      <c r="I74" s="12"/>
      <c r="J74" s="12">
        <v>0</v>
      </c>
      <c r="K74" s="12" t="s">
        <v>566</v>
      </c>
      <c r="L74" s="12">
        <v>4.4379999999999997</v>
      </c>
      <c r="M74" s="24">
        <v>1</v>
      </c>
      <c r="N74" s="12"/>
      <c r="O74" s="12" t="s">
        <v>534</v>
      </c>
      <c r="P74" s="12"/>
      <c r="Q74" s="12"/>
      <c r="R74" s="12"/>
      <c r="S74" s="12"/>
      <c r="T74" s="12"/>
      <c r="U74" s="12"/>
      <c r="V74" s="24">
        <v>0</v>
      </c>
      <c r="W74" s="24">
        <v>1</v>
      </c>
      <c r="X74" s="12"/>
      <c r="Y74" s="12"/>
      <c r="Z74" s="12"/>
      <c r="AH74" s="5">
        <v>7.0220000000000002</v>
      </c>
    </row>
    <row r="75" spans="1:34" ht="15">
      <c r="A75" s="8" t="s">
        <v>95</v>
      </c>
      <c r="B75" s="8" t="s">
        <v>96</v>
      </c>
      <c r="C75" s="8" t="s">
        <v>97</v>
      </c>
      <c r="D75" s="4">
        <v>2020</v>
      </c>
      <c r="E75" s="5" t="s">
        <v>26</v>
      </c>
      <c r="H75">
        <v>1</v>
      </c>
      <c r="I75" t="s">
        <v>536</v>
      </c>
      <c r="J75" s="5">
        <v>0</v>
      </c>
      <c r="K75" s="5" t="s">
        <v>566</v>
      </c>
      <c r="M75">
        <v>1</v>
      </c>
      <c r="O75">
        <v>1</v>
      </c>
      <c r="P75">
        <v>5</v>
      </c>
      <c r="T75">
        <v>1</v>
      </c>
      <c r="V75">
        <v>0</v>
      </c>
      <c r="W75">
        <v>1</v>
      </c>
      <c r="AH75" s="5">
        <v>0.86</v>
      </c>
    </row>
    <row r="76" spans="1:34" ht="15">
      <c r="A76" s="8" t="s">
        <v>130</v>
      </c>
      <c r="B76" s="8" t="s">
        <v>131</v>
      </c>
      <c r="C76" s="8" t="s">
        <v>132</v>
      </c>
      <c r="D76" s="4">
        <v>2020</v>
      </c>
      <c r="E76" s="5" t="s">
        <v>26</v>
      </c>
      <c r="F76">
        <v>1</v>
      </c>
      <c r="G76">
        <v>1</v>
      </c>
      <c r="H76">
        <v>1</v>
      </c>
      <c r="I76" t="s">
        <v>545</v>
      </c>
      <c r="J76" s="5">
        <v>1502</v>
      </c>
      <c r="K76" s="5" t="s">
        <v>565</v>
      </c>
      <c r="L76" s="5">
        <v>2.4220000000000002</v>
      </c>
      <c r="M76">
        <v>1</v>
      </c>
      <c r="O76">
        <v>0</v>
      </c>
      <c r="P76">
        <v>0</v>
      </c>
      <c r="R76">
        <v>1</v>
      </c>
      <c r="W76">
        <v>1</v>
      </c>
      <c r="AH76" s="5">
        <v>4.7789999999999999</v>
      </c>
    </row>
    <row r="77" spans="1:34" ht="15">
      <c r="A77" s="8" t="s">
        <v>81</v>
      </c>
      <c r="B77" s="8" t="s">
        <v>82</v>
      </c>
      <c r="C77" s="8" t="s">
        <v>83</v>
      </c>
      <c r="D77" s="4">
        <v>2020</v>
      </c>
      <c r="E77" s="5" t="s">
        <v>26</v>
      </c>
      <c r="G77">
        <v>1</v>
      </c>
      <c r="H77">
        <v>1</v>
      </c>
      <c r="I77" t="s">
        <v>536</v>
      </c>
      <c r="J77" s="5">
        <v>806</v>
      </c>
      <c r="K77" s="5" t="s">
        <v>567</v>
      </c>
      <c r="L77" s="5">
        <v>4.3440000000000003</v>
      </c>
      <c r="M77">
        <v>1</v>
      </c>
      <c r="O77">
        <v>6</v>
      </c>
      <c r="P77">
        <v>5</v>
      </c>
      <c r="R77">
        <v>1</v>
      </c>
      <c r="V77">
        <v>0</v>
      </c>
      <c r="W77">
        <v>1</v>
      </c>
      <c r="AH77" s="5">
        <v>2.411</v>
      </c>
    </row>
    <row r="78" spans="1:34" ht="15">
      <c r="A78" s="8" t="s">
        <v>53</v>
      </c>
      <c r="B78" s="8" t="s">
        <v>54</v>
      </c>
      <c r="C78" s="8" t="s">
        <v>55</v>
      </c>
      <c r="D78" s="4">
        <v>2020</v>
      </c>
      <c r="E78" s="5" t="s">
        <v>26</v>
      </c>
      <c r="H78">
        <v>1</v>
      </c>
      <c r="I78" t="s">
        <v>536</v>
      </c>
      <c r="J78" s="5">
        <v>806</v>
      </c>
      <c r="K78" s="5" t="s">
        <v>567</v>
      </c>
      <c r="L78" s="5">
        <v>5.149</v>
      </c>
      <c r="M78">
        <v>1</v>
      </c>
      <c r="O78">
        <v>6</v>
      </c>
      <c r="P78">
        <v>5</v>
      </c>
      <c r="T78">
        <v>1</v>
      </c>
      <c r="V78">
        <v>2</v>
      </c>
      <c r="W78">
        <v>1</v>
      </c>
      <c r="AH78" s="5">
        <v>3.7269999999999999</v>
      </c>
    </row>
    <row r="79" spans="1:34" ht="15">
      <c r="A79" s="8" t="s">
        <v>127</v>
      </c>
      <c r="B79" s="8" t="s">
        <v>128</v>
      </c>
      <c r="C79" s="8" t="s">
        <v>129</v>
      </c>
      <c r="D79" s="4">
        <v>2020</v>
      </c>
      <c r="E79" s="5" t="s">
        <v>26</v>
      </c>
      <c r="H79">
        <v>1</v>
      </c>
      <c r="I79" t="s">
        <v>535</v>
      </c>
      <c r="J79" s="5">
        <v>1506</v>
      </c>
      <c r="K79" s="5" t="s">
        <v>565</v>
      </c>
      <c r="L79" s="5">
        <v>7.43</v>
      </c>
      <c r="M79">
        <v>1</v>
      </c>
      <c r="O79" t="s">
        <v>534</v>
      </c>
      <c r="P79">
        <v>5</v>
      </c>
      <c r="T79">
        <v>1</v>
      </c>
      <c r="V79">
        <v>0</v>
      </c>
      <c r="W79">
        <v>1</v>
      </c>
      <c r="AA79">
        <v>1</v>
      </c>
      <c r="AH79" s="5">
        <v>2.08</v>
      </c>
    </row>
    <row r="80" spans="1:34" ht="15">
      <c r="A80" s="8" t="s">
        <v>104</v>
      </c>
      <c r="B80" s="8" t="s">
        <v>105</v>
      </c>
      <c r="C80" s="8" t="s">
        <v>78</v>
      </c>
      <c r="D80" s="4">
        <v>2020</v>
      </c>
      <c r="E80" s="5" t="s">
        <v>26</v>
      </c>
      <c r="G80">
        <v>1</v>
      </c>
      <c r="H80">
        <v>1</v>
      </c>
      <c r="I80" t="s">
        <v>535</v>
      </c>
      <c r="J80" s="5">
        <v>806</v>
      </c>
      <c r="K80" s="5" t="s">
        <v>567</v>
      </c>
      <c r="L80" s="5">
        <v>7.5549999999999997</v>
      </c>
      <c r="M80">
        <v>1</v>
      </c>
      <c r="O80" t="s">
        <v>539</v>
      </c>
      <c r="P80">
        <v>5</v>
      </c>
      <c r="T80">
        <v>1</v>
      </c>
      <c r="V80">
        <v>0</v>
      </c>
      <c r="W80">
        <v>1</v>
      </c>
      <c r="AH80" s="5">
        <v>14.098000000000001</v>
      </c>
    </row>
    <row r="81" spans="1:34" ht="15">
      <c r="A81" s="8" t="s">
        <v>123</v>
      </c>
      <c r="B81" s="8" t="s">
        <v>124</v>
      </c>
      <c r="C81" s="8" t="s">
        <v>125</v>
      </c>
      <c r="D81" s="4">
        <v>2020</v>
      </c>
      <c r="E81" s="5" t="s">
        <v>26</v>
      </c>
      <c r="H81">
        <v>1</v>
      </c>
      <c r="I81" t="s">
        <v>536</v>
      </c>
      <c r="J81" s="5">
        <v>1503</v>
      </c>
      <c r="K81" s="5" t="s">
        <v>567</v>
      </c>
      <c r="M81">
        <v>1</v>
      </c>
      <c r="O81">
        <v>0</v>
      </c>
      <c r="P81">
        <v>0</v>
      </c>
      <c r="T81">
        <v>1</v>
      </c>
      <c r="W81">
        <v>1</v>
      </c>
      <c r="AG81" s="12" t="s">
        <v>625</v>
      </c>
      <c r="AH81" s="20">
        <f>AVERAGE(AH2:AH80)</f>
        <v>3.4312658227848107</v>
      </c>
    </row>
    <row r="82" spans="1:34" ht="15">
      <c r="A82" s="8" t="s">
        <v>89</v>
      </c>
      <c r="B82" s="8" t="s">
        <v>90</v>
      </c>
      <c r="C82" s="8" t="s">
        <v>91</v>
      </c>
      <c r="D82" s="4">
        <v>2020</v>
      </c>
      <c r="E82" s="6" t="s">
        <v>26</v>
      </c>
      <c r="H82">
        <v>1</v>
      </c>
      <c r="I82" t="s">
        <v>544</v>
      </c>
      <c r="J82" s="5">
        <v>806</v>
      </c>
      <c r="K82" s="5" t="s">
        <v>567</v>
      </c>
      <c r="L82" s="5">
        <v>7.4530000000000003</v>
      </c>
      <c r="M82">
        <v>1</v>
      </c>
      <c r="O82" t="s">
        <v>539</v>
      </c>
      <c r="P82">
        <v>5</v>
      </c>
      <c r="T82">
        <v>1</v>
      </c>
      <c r="V82">
        <v>0</v>
      </c>
      <c r="W82">
        <v>1</v>
      </c>
      <c r="AH82">
        <f>STDEV(AH2:AH80)</f>
        <v>2.3159415082117154</v>
      </c>
    </row>
    <row r="83" spans="1:34" ht="15">
      <c r="A83" s="8" t="s">
        <v>75</v>
      </c>
      <c r="B83" s="8" t="s">
        <v>76</v>
      </c>
      <c r="C83" s="8" t="s">
        <v>72</v>
      </c>
      <c r="D83" s="4">
        <v>2020</v>
      </c>
      <c r="E83" s="5" t="s">
        <v>26</v>
      </c>
      <c r="J83" s="5">
        <v>806</v>
      </c>
      <c r="K83" s="5" t="s">
        <v>567</v>
      </c>
      <c r="L83" s="5">
        <v>0.52</v>
      </c>
      <c r="M83">
        <v>1</v>
      </c>
      <c r="O83" t="s">
        <v>534</v>
      </c>
      <c r="P83">
        <v>5</v>
      </c>
      <c r="W83">
        <v>1</v>
      </c>
    </row>
    <row r="84" spans="1:34" ht="15">
      <c r="A84" s="8" t="s">
        <v>73</v>
      </c>
      <c r="B84" s="8" t="s">
        <v>74</v>
      </c>
      <c r="C84" s="8" t="s">
        <v>72</v>
      </c>
      <c r="D84" s="4">
        <v>2020</v>
      </c>
      <c r="E84" s="5" t="s">
        <v>26</v>
      </c>
      <c r="H84">
        <v>1</v>
      </c>
      <c r="I84" t="s">
        <v>536</v>
      </c>
      <c r="J84" s="5">
        <v>806</v>
      </c>
      <c r="K84" s="5" t="s">
        <v>567</v>
      </c>
      <c r="L84" s="5">
        <v>0.52</v>
      </c>
      <c r="M84">
        <v>1</v>
      </c>
      <c r="O84" t="s">
        <v>534</v>
      </c>
      <c r="P84">
        <v>5</v>
      </c>
      <c r="T84">
        <v>1</v>
      </c>
      <c r="V84">
        <v>0</v>
      </c>
      <c r="W84">
        <v>1</v>
      </c>
      <c r="AA84">
        <v>1</v>
      </c>
    </row>
    <row r="85" spans="1:34" ht="15">
      <c r="A85" s="8" t="s">
        <v>114</v>
      </c>
      <c r="B85" s="8" t="s">
        <v>115</v>
      </c>
      <c r="C85" s="8" t="s">
        <v>116</v>
      </c>
      <c r="D85" s="4">
        <v>2020</v>
      </c>
      <c r="E85" s="5" t="s">
        <v>26</v>
      </c>
      <c r="H85">
        <v>1</v>
      </c>
      <c r="I85">
        <v>1</v>
      </c>
      <c r="J85" s="5">
        <v>806</v>
      </c>
      <c r="K85" s="5" t="s">
        <v>569</v>
      </c>
      <c r="L85" s="5">
        <v>6.2220000000000004</v>
      </c>
      <c r="M85">
        <v>1</v>
      </c>
      <c r="O85" t="s">
        <v>536</v>
      </c>
      <c r="P85">
        <v>5</v>
      </c>
      <c r="V85">
        <v>2</v>
      </c>
      <c r="W85">
        <v>1</v>
      </c>
    </row>
    <row r="86" spans="1:34" ht="15">
      <c r="A86" s="8" t="s">
        <v>133</v>
      </c>
      <c r="B86" s="8" t="s">
        <v>134</v>
      </c>
      <c r="C86" s="8" t="s">
        <v>135</v>
      </c>
      <c r="D86" s="4">
        <v>2020</v>
      </c>
      <c r="E86" s="5" t="s">
        <v>26</v>
      </c>
      <c r="F86">
        <v>1</v>
      </c>
      <c r="H86">
        <v>1</v>
      </c>
      <c r="I86" t="s">
        <v>536</v>
      </c>
      <c r="J86" s="5">
        <v>1506</v>
      </c>
      <c r="K86" s="5" t="s">
        <v>565</v>
      </c>
      <c r="L86" s="5">
        <v>4.4379999999999997</v>
      </c>
      <c r="M86">
        <v>1</v>
      </c>
      <c r="O86">
        <v>0</v>
      </c>
      <c r="P86">
        <v>0</v>
      </c>
      <c r="R86">
        <v>1</v>
      </c>
      <c r="W86">
        <v>1</v>
      </c>
    </row>
    <row r="87" spans="1:34" ht="15">
      <c r="A87" s="8" t="s">
        <v>84</v>
      </c>
      <c r="B87" s="8" t="s">
        <v>85</v>
      </c>
      <c r="C87" s="8" t="s">
        <v>86</v>
      </c>
      <c r="D87" s="4">
        <v>2020</v>
      </c>
      <c r="E87" s="5" t="s">
        <v>26</v>
      </c>
      <c r="H87">
        <v>1</v>
      </c>
      <c r="I87">
        <v>4</v>
      </c>
      <c r="J87" s="5">
        <v>1503</v>
      </c>
      <c r="K87" s="5" t="s">
        <v>569</v>
      </c>
      <c r="L87" s="5">
        <v>2.3610000000000002</v>
      </c>
      <c r="M87">
        <v>1</v>
      </c>
      <c r="O87">
        <v>1</v>
      </c>
      <c r="P87">
        <v>5</v>
      </c>
      <c r="R87">
        <v>1</v>
      </c>
      <c r="V87">
        <v>0</v>
      </c>
      <c r="W87">
        <v>1</v>
      </c>
    </row>
    <row r="88" spans="1:34" ht="15">
      <c r="A88" s="8" t="s">
        <v>111</v>
      </c>
      <c r="B88" s="8" t="s">
        <v>112</v>
      </c>
      <c r="C88" s="8" t="s">
        <v>113</v>
      </c>
      <c r="D88" s="4">
        <v>2020</v>
      </c>
      <c r="E88" s="5" t="s">
        <v>26</v>
      </c>
      <c r="H88">
        <v>1</v>
      </c>
      <c r="I88" t="s">
        <v>536</v>
      </c>
      <c r="J88" s="5">
        <v>1506</v>
      </c>
      <c r="K88" s="5" t="s">
        <v>565</v>
      </c>
      <c r="L88" s="5">
        <v>3.677</v>
      </c>
      <c r="M88">
        <v>1</v>
      </c>
      <c r="O88" t="s">
        <v>534</v>
      </c>
      <c r="P88">
        <v>5</v>
      </c>
      <c r="T88">
        <v>1</v>
      </c>
      <c r="V88">
        <v>0</v>
      </c>
      <c r="W88">
        <v>1</v>
      </c>
    </row>
    <row r="89" spans="1:34" ht="15">
      <c r="A89" s="8" t="s">
        <v>35</v>
      </c>
      <c r="B89" s="8" t="s">
        <v>36</v>
      </c>
      <c r="C89" s="8" t="s">
        <v>37</v>
      </c>
      <c r="D89" s="4">
        <v>2021</v>
      </c>
      <c r="E89" s="6" t="s">
        <v>26</v>
      </c>
      <c r="F89">
        <v>1</v>
      </c>
      <c r="H89">
        <v>1</v>
      </c>
      <c r="I89">
        <v>4</v>
      </c>
      <c r="J89" s="5">
        <v>1505</v>
      </c>
      <c r="K89" s="5" t="s">
        <v>565</v>
      </c>
      <c r="L89" s="5">
        <v>7.0220000000000002</v>
      </c>
      <c r="M89">
        <v>1</v>
      </c>
      <c r="O89">
        <v>1</v>
      </c>
      <c r="P89">
        <v>1</v>
      </c>
      <c r="U89">
        <v>1</v>
      </c>
      <c r="V89">
        <v>0</v>
      </c>
      <c r="W89">
        <v>1</v>
      </c>
      <c r="Z89">
        <v>1</v>
      </c>
    </row>
    <row r="90" spans="1:34" ht="15">
      <c r="A90" s="8" t="s">
        <v>23</v>
      </c>
      <c r="B90" s="8" t="s">
        <v>24</v>
      </c>
      <c r="C90" s="8" t="s">
        <v>25</v>
      </c>
      <c r="D90" s="4">
        <v>2021</v>
      </c>
      <c r="E90" s="5" t="s">
        <v>26</v>
      </c>
      <c r="H90">
        <v>1</v>
      </c>
      <c r="I90">
        <v>4</v>
      </c>
      <c r="J90" s="5">
        <v>1501</v>
      </c>
      <c r="K90" s="5" t="s">
        <v>565</v>
      </c>
      <c r="L90" s="5">
        <v>0.86</v>
      </c>
      <c r="M90">
        <v>1</v>
      </c>
      <c r="O90">
        <v>6</v>
      </c>
      <c r="P90">
        <v>5</v>
      </c>
      <c r="R90">
        <v>1</v>
      </c>
      <c r="V90">
        <v>0</v>
      </c>
      <c r="W90">
        <v>1</v>
      </c>
    </row>
    <row r="91" spans="1:34" ht="15">
      <c r="A91" s="8" t="s">
        <v>504</v>
      </c>
      <c r="B91" s="8" t="s">
        <v>505</v>
      </c>
      <c r="D91" s="4">
        <v>2013</v>
      </c>
      <c r="E91" s="5" t="s">
        <v>26</v>
      </c>
      <c r="H91">
        <v>1</v>
      </c>
      <c r="I91" t="s">
        <v>536</v>
      </c>
      <c r="J91" s="5">
        <v>0</v>
      </c>
      <c r="K91" s="5" t="s">
        <v>566</v>
      </c>
      <c r="M91">
        <v>1</v>
      </c>
      <c r="O91" t="s">
        <v>536</v>
      </c>
      <c r="P91">
        <v>5</v>
      </c>
      <c r="T91">
        <v>1</v>
      </c>
      <c r="V91">
        <v>0</v>
      </c>
      <c r="W91">
        <v>2</v>
      </c>
    </row>
    <row r="92" spans="1:34" ht="15">
      <c r="A92" s="8" t="s">
        <v>502</v>
      </c>
      <c r="B92" s="8" t="s">
        <v>503</v>
      </c>
      <c r="D92" s="4">
        <v>2013</v>
      </c>
      <c r="E92" s="5" t="s">
        <v>26</v>
      </c>
      <c r="H92">
        <v>1</v>
      </c>
      <c r="I92" t="s">
        <v>536</v>
      </c>
      <c r="J92" s="5">
        <v>0</v>
      </c>
      <c r="K92" s="5" t="s">
        <v>566</v>
      </c>
      <c r="M92">
        <v>1</v>
      </c>
      <c r="O92" t="s">
        <v>536</v>
      </c>
      <c r="P92">
        <v>5</v>
      </c>
      <c r="R92">
        <v>1</v>
      </c>
      <c r="S92">
        <v>1</v>
      </c>
      <c r="T92">
        <v>1</v>
      </c>
      <c r="V92">
        <v>0</v>
      </c>
      <c r="W92">
        <v>2</v>
      </c>
    </row>
    <row r="93" spans="1:34" ht="15">
      <c r="A93" s="8" t="s">
        <v>494</v>
      </c>
      <c r="B93" s="8" t="s">
        <v>495</v>
      </c>
      <c r="D93" s="4">
        <v>2013</v>
      </c>
      <c r="E93" s="5" t="s">
        <v>26</v>
      </c>
      <c r="H93">
        <v>1</v>
      </c>
      <c r="I93" t="s">
        <v>535</v>
      </c>
      <c r="J93" s="5">
        <v>0</v>
      </c>
      <c r="K93" s="5" t="s">
        <v>566</v>
      </c>
      <c r="M93">
        <v>1</v>
      </c>
      <c r="O93" t="s">
        <v>541</v>
      </c>
      <c r="P93">
        <v>5</v>
      </c>
      <c r="T93">
        <v>1</v>
      </c>
      <c r="V93">
        <v>0</v>
      </c>
      <c r="W93">
        <v>2</v>
      </c>
    </row>
    <row r="94" spans="1:34" ht="15">
      <c r="A94" s="8" t="s">
        <v>496</v>
      </c>
      <c r="B94" s="8" t="s">
        <v>497</v>
      </c>
      <c r="D94" s="4">
        <v>2013</v>
      </c>
      <c r="E94" s="5" t="s">
        <v>26</v>
      </c>
      <c r="G94">
        <v>1</v>
      </c>
      <c r="H94">
        <v>1</v>
      </c>
      <c r="I94" t="s">
        <v>535</v>
      </c>
      <c r="J94" s="5">
        <v>0</v>
      </c>
      <c r="K94" s="5" t="s">
        <v>566</v>
      </c>
      <c r="M94">
        <v>1</v>
      </c>
      <c r="O94">
        <v>1</v>
      </c>
      <c r="P94">
        <v>5</v>
      </c>
      <c r="R94">
        <v>1</v>
      </c>
      <c r="T94">
        <v>1</v>
      </c>
      <c r="V94">
        <v>0</v>
      </c>
      <c r="W94">
        <v>2</v>
      </c>
      <c r="Y94">
        <v>1</v>
      </c>
    </row>
    <row r="95" spans="1:34" ht="15">
      <c r="A95" s="8" t="s">
        <v>498</v>
      </c>
      <c r="B95" s="8" t="s">
        <v>499</v>
      </c>
      <c r="D95" s="4">
        <v>2013</v>
      </c>
      <c r="E95" s="5" t="s">
        <v>26</v>
      </c>
      <c r="H95">
        <v>1</v>
      </c>
      <c r="I95" t="s">
        <v>536</v>
      </c>
      <c r="J95" s="5">
        <v>0</v>
      </c>
      <c r="K95" s="5" t="s">
        <v>566</v>
      </c>
      <c r="M95">
        <v>1</v>
      </c>
      <c r="O95">
        <v>1</v>
      </c>
      <c r="P95">
        <v>5</v>
      </c>
      <c r="R95">
        <v>1</v>
      </c>
      <c r="T95">
        <v>1</v>
      </c>
      <c r="V95">
        <v>0</v>
      </c>
      <c r="W95">
        <v>2</v>
      </c>
    </row>
    <row r="96" spans="1:34" ht="15">
      <c r="A96" s="8" t="s">
        <v>67</v>
      </c>
      <c r="B96" s="8" t="s">
        <v>463</v>
      </c>
      <c r="D96" s="4">
        <v>2014</v>
      </c>
      <c r="E96" s="5" t="s">
        <v>26</v>
      </c>
      <c r="H96">
        <v>1</v>
      </c>
      <c r="I96" t="s">
        <v>536</v>
      </c>
      <c r="J96" s="5">
        <v>0</v>
      </c>
      <c r="K96" s="5" t="s">
        <v>566</v>
      </c>
      <c r="M96">
        <v>1</v>
      </c>
      <c r="O96">
        <v>1</v>
      </c>
      <c r="P96">
        <v>5</v>
      </c>
      <c r="R96">
        <v>1</v>
      </c>
      <c r="T96">
        <v>1</v>
      </c>
      <c r="V96">
        <v>0</v>
      </c>
      <c r="W96">
        <v>2</v>
      </c>
    </row>
    <row r="97" spans="1:27" ht="15">
      <c r="A97" s="8" t="s">
        <v>470</v>
      </c>
      <c r="B97" s="8" t="s">
        <v>471</v>
      </c>
      <c r="D97" s="4">
        <v>2014</v>
      </c>
      <c r="E97" s="5" t="s">
        <v>26</v>
      </c>
      <c r="H97">
        <v>1</v>
      </c>
      <c r="I97" t="s">
        <v>535</v>
      </c>
      <c r="J97" s="5">
        <v>0</v>
      </c>
      <c r="K97" s="5" t="s">
        <v>566</v>
      </c>
      <c r="M97">
        <v>1</v>
      </c>
      <c r="O97" t="s">
        <v>534</v>
      </c>
      <c r="P97">
        <v>5</v>
      </c>
      <c r="R97">
        <v>1</v>
      </c>
      <c r="V97">
        <v>0</v>
      </c>
      <c r="W97">
        <v>2</v>
      </c>
    </row>
    <row r="98" spans="1:27" ht="15">
      <c r="A98" s="8" t="s">
        <v>408</v>
      </c>
      <c r="B98" s="8" t="s">
        <v>409</v>
      </c>
      <c r="D98" s="4">
        <v>2015</v>
      </c>
      <c r="E98" s="5" t="s">
        <v>26</v>
      </c>
      <c r="H98">
        <v>1</v>
      </c>
      <c r="I98" t="s">
        <v>536</v>
      </c>
      <c r="J98" s="5">
        <v>0</v>
      </c>
      <c r="K98" s="5" t="s">
        <v>566</v>
      </c>
      <c r="M98">
        <v>1</v>
      </c>
      <c r="O98" t="s">
        <v>536</v>
      </c>
      <c r="P98">
        <v>5</v>
      </c>
      <c r="V98">
        <v>0</v>
      </c>
      <c r="W98">
        <v>2</v>
      </c>
      <c r="AA98">
        <v>1</v>
      </c>
    </row>
    <row r="99" spans="1:27" ht="15">
      <c r="A99" s="8" t="s">
        <v>412</v>
      </c>
      <c r="B99" s="8" t="s">
        <v>413</v>
      </c>
      <c r="D99" s="4">
        <v>2015</v>
      </c>
      <c r="E99" s="5" t="s">
        <v>26</v>
      </c>
      <c r="H99">
        <v>1</v>
      </c>
      <c r="I99">
        <v>4</v>
      </c>
      <c r="J99" s="5">
        <v>0</v>
      </c>
      <c r="K99" s="5" t="s">
        <v>566</v>
      </c>
      <c r="M99">
        <v>1</v>
      </c>
      <c r="O99">
        <v>1</v>
      </c>
      <c r="P99">
        <v>5</v>
      </c>
      <c r="R99">
        <v>1</v>
      </c>
      <c r="V99">
        <v>0</v>
      </c>
      <c r="W99">
        <v>2</v>
      </c>
    </row>
    <row r="100" spans="1:27" ht="15">
      <c r="A100" s="8" t="s">
        <v>416</v>
      </c>
      <c r="B100" s="8" t="s">
        <v>417</v>
      </c>
      <c r="D100" s="4">
        <v>2015</v>
      </c>
      <c r="E100" s="5" t="s">
        <v>26</v>
      </c>
      <c r="G100">
        <v>1</v>
      </c>
      <c r="H100">
        <v>1</v>
      </c>
      <c r="I100">
        <v>4</v>
      </c>
      <c r="J100" s="5">
        <v>0</v>
      </c>
      <c r="K100" s="5" t="s">
        <v>566</v>
      </c>
      <c r="M100">
        <v>1</v>
      </c>
      <c r="O100">
        <v>1</v>
      </c>
      <c r="P100">
        <v>5</v>
      </c>
      <c r="V100">
        <v>0</v>
      </c>
      <c r="W100">
        <v>2</v>
      </c>
    </row>
    <row r="101" spans="1:27" ht="15">
      <c r="A101" s="8" t="s">
        <v>410</v>
      </c>
      <c r="B101" s="8" t="s">
        <v>411</v>
      </c>
      <c r="D101" s="4">
        <v>2015</v>
      </c>
      <c r="E101" s="5" t="s">
        <v>224</v>
      </c>
      <c r="G101">
        <v>1</v>
      </c>
      <c r="H101">
        <v>1</v>
      </c>
      <c r="I101" t="s">
        <v>536</v>
      </c>
      <c r="J101" s="5">
        <v>0</v>
      </c>
      <c r="K101" s="5" t="s">
        <v>566</v>
      </c>
      <c r="M101">
        <v>1</v>
      </c>
      <c r="O101">
        <v>1</v>
      </c>
      <c r="P101">
        <v>5</v>
      </c>
      <c r="R101">
        <v>1</v>
      </c>
      <c r="T101">
        <v>1</v>
      </c>
      <c r="V101">
        <v>0</v>
      </c>
      <c r="W101">
        <v>2</v>
      </c>
    </row>
    <row r="102" spans="1:27" ht="15">
      <c r="A102" s="8" t="s">
        <v>365</v>
      </c>
      <c r="B102" s="8" t="s">
        <v>366</v>
      </c>
      <c r="D102" s="4">
        <v>2016</v>
      </c>
      <c r="E102" s="5" t="s">
        <v>26</v>
      </c>
      <c r="H102">
        <v>1</v>
      </c>
      <c r="I102">
        <v>1</v>
      </c>
      <c r="J102" s="5">
        <v>0</v>
      </c>
      <c r="K102" s="5" t="s">
        <v>566</v>
      </c>
      <c r="M102">
        <v>1</v>
      </c>
      <c r="O102">
        <v>0</v>
      </c>
      <c r="P102">
        <v>0</v>
      </c>
      <c r="R102">
        <v>1</v>
      </c>
      <c r="W102">
        <v>2</v>
      </c>
    </row>
    <row r="103" spans="1:27" ht="15">
      <c r="A103" s="8" t="s">
        <v>297</v>
      </c>
      <c r="B103" s="8" t="s">
        <v>298</v>
      </c>
      <c r="D103" s="4">
        <v>2017</v>
      </c>
      <c r="E103" s="5" t="s">
        <v>26</v>
      </c>
      <c r="H103">
        <v>1</v>
      </c>
      <c r="I103" t="s">
        <v>541</v>
      </c>
      <c r="J103" s="5">
        <v>0</v>
      </c>
      <c r="K103" s="5" t="s">
        <v>566</v>
      </c>
      <c r="M103">
        <v>1</v>
      </c>
      <c r="O103">
        <v>2</v>
      </c>
      <c r="P103">
        <v>5</v>
      </c>
      <c r="R103">
        <v>1</v>
      </c>
      <c r="V103">
        <v>0</v>
      </c>
      <c r="W103">
        <v>2</v>
      </c>
    </row>
    <row r="104" spans="1:27" ht="15">
      <c r="A104" s="8" t="s">
        <v>304</v>
      </c>
      <c r="B104" s="8" t="s">
        <v>305</v>
      </c>
      <c r="D104" s="4">
        <v>2017</v>
      </c>
      <c r="E104" s="5" t="s">
        <v>26</v>
      </c>
      <c r="H104">
        <v>1</v>
      </c>
      <c r="J104" s="5">
        <v>0</v>
      </c>
      <c r="K104" s="5" t="s">
        <v>566</v>
      </c>
      <c r="M104">
        <v>1</v>
      </c>
      <c r="O104">
        <v>0</v>
      </c>
      <c r="P104">
        <v>0</v>
      </c>
      <c r="R104">
        <v>1</v>
      </c>
      <c r="W104">
        <v>2</v>
      </c>
    </row>
    <row r="105" spans="1:27" ht="15">
      <c r="A105" s="8" t="s">
        <v>295</v>
      </c>
      <c r="B105" s="8" t="s">
        <v>296</v>
      </c>
      <c r="D105" s="4">
        <v>2017</v>
      </c>
      <c r="E105" s="5" t="s">
        <v>26</v>
      </c>
      <c r="H105">
        <v>1</v>
      </c>
      <c r="I105" t="s">
        <v>545</v>
      </c>
      <c r="J105" s="5">
        <v>0</v>
      </c>
      <c r="K105" s="5" t="s">
        <v>566</v>
      </c>
      <c r="M105">
        <v>1</v>
      </c>
      <c r="O105" t="s">
        <v>534</v>
      </c>
      <c r="P105">
        <v>5</v>
      </c>
      <c r="T105">
        <v>1</v>
      </c>
      <c r="V105">
        <v>0</v>
      </c>
      <c r="W105">
        <v>2</v>
      </c>
      <c r="AA105" s="5" t="s">
        <v>600</v>
      </c>
    </row>
    <row r="106" spans="1:27" ht="15">
      <c r="A106" s="8" t="s">
        <v>216</v>
      </c>
      <c r="B106" s="8" t="s">
        <v>217</v>
      </c>
      <c r="D106" s="4">
        <v>2018</v>
      </c>
      <c r="E106" s="5" t="s">
        <v>26</v>
      </c>
      <c r="H106">
        <v>1</v>
      </c>
      <c r="I106" t="s">
        <v>536</v>
      </c>
      <c r="J106" s="5">
        <v>0</v>
      </c>
      <c r="K106" s="5" t="s">
        <v>566</v>
      </c>
      <c r="M106">
        <v>1</v>
      </c>
      <c r="O106" t="s">
        <v>536</v>
      </c>
      <c r="P106">
        <v>5</v>
      </c>
      <c r="V106">
        <v>0</v>
      </c>
      <c r="W106">
        <v>2</v>
      </c>
    </row>
    <row r="107" spans="1:27" ht="15">
      <c r="A107" s="8" t="s">
        <v>160</v>
      </c>
      <c r="B107" s="8" t="s">
        <v>161</v>
      </c>
      <c r="D107" s="4">
        <v>2019</v>
      </c>
      <c r="E107" s="5" t="s">
        <v>26</v>
      </c>
      <c r="G107">
        <v>1</v>
      </c>
      <c r="H107">
        <v>1</v>
      </c>
      <c r="I107" t="s">
        <v>536</v>
      </c>
      <c r="J107" s="5">
        <v>0</v>
      </c>
      <c r="K107" s="5" t="s">
        <v>566</v>
      </c>
      <c r="M107">
        <v>1</v>
      </c>
      <c r="O107">
        <v>4</v>
      </c>
      <c r="P107">
        <v>5</v>
      </c>
      <c r="R107">
        <v>1</v>
      </c>
      <c r="S107">
        <v>1</v>
      </c>
      <c r="V107">
        <v>0</v>
      </c>
      <c r="W107">
        <v>2</v>
      </c>
    </row>
    <row r="108" spans="1:27" ht="15">
      <c r="A108" s="8" t="s">
        <v>138</v>
      </c>
      <c r="B108" s="8" t="s">
        <v>139</v>
      </c>
      <c r="D108" s="4">
        <v>2019</v>
      </c>
      <c r="E108" s="5" t="s">
        <v>26</v>
      </c>
      <c r="G108">
        <v>1</v>
      </c>
      <c r="H108">
        <v>1</v>
      </c>
      <c r="I108" t="s">
        <v>536</v>
      </c>
      <c r="J108" s="5">
        <v>0</v>
      </c>
      <c r="K108" s="5" t="s">
        <v>566</v>
      </c>
      <c r="M108">
        <v>1</v>
      </c>
      <c r="N108">
        <v>1</v>
      </c>
      <c r="O108">
        <v>6</v>
      </c>
      <c r="P108">
        <v>5</v>
      </c>
      <c r="R108">
        <v>1</v>
      </c>
      <c r="V108">
        <v>0</v>
      </c>
      <c r="W108">
        <v>2</v>
      </c>
    </row>
    <row r="109" spans="1:27" ht="15">
      <c r="A109" s="8" t="s">
        <v>62</v>
      </c>
      <c r="B109" s="8" t="s">
        <v>63</v>
      </c>
      <c r="D109" s="4">
        <v>2020</v>
      </c>
      <c r="E109" s="5" t="s">
        <v>26</v>
      </c>
      <c r="H109">
        <v>1</v>
      </c>
      <c r="I109" t="s">
        <v>536</v>
      </c>
      <c r="J109" s="5">
        <v>0</v>
      </c>
      <c r="K109" s="5" t="s">
        <v>566</v>
      </c>
      <c r="M109">
        <v>1</v>
      </c>
      <c r="O109" t="s">
        <v>536</v>
      </c>
      <c r="P109">
        <v>5</v>
      </c>
      <c r="S109">
        <v>1</v>
      </c>
      <c r="V109">
        <v>0</v>
      </c>
      <c r="W109">
        <v>2</v>
      </c>
      <c r="AA109">
        <v>1</v>
      </c>
    </row>
    <row r="110" spans="1:27" ht="15">
      <c r="A110" s="8" t="s">
        <v>473</v>
      </c>
      <c r="B110" s="8" t="s">
        <v>474</v>
      </c>
      <c r="D110" s="4">
        <v>2014</v>
      </c>
      <c r="E110" s="5" t="s">
        <v>26</v>
      </c>
      <c r="H110">
        <v>1</v>
      </c>
      <c r="I110" t="s">
        <v>536</v>
      </c>
      <c r="J110" s="5">
        <v>0</v>
      </c>
      <c r="K110" s="5" t="s">
        <v>566</v>
      </c>
      <c r="M110">
        <v>3</v>
      </c>
      <c r="O110">
        <v>1</v>
      </c>
      <c r="P110">
        <v>5</v>
      </c>
      <c r="R110">
        <v>1</v>
      </c>
      <c r="U110">
        <v>1</v>
      </c>
      <c r="V110">
        <v>0</v>
      </c>
      <c r="W110">
        <v>2</v>
      </c>
    </row>
    <row r="111" spans="1:27" ht="15">
      <c r="A111" s="8" t="s">
        <v>370</v>
      </c>
      <c r="B111" s="8" t="s">
        <v>371</v>
      </c>
      <c r="D111" s="4">
        <v>2016</v>
      </c>
      <c r="E111" s="5" t="s">
        <v>224</v>
      </c>
      <c r="H111">
        <v>1</v>
      </c>
      <c r="I111" t="s">
        <v>535</v>
      </c>
      <c r="J111" s="5">
        <v>0</v>
      </c>
      <c r="K111" s="5" t="s">
        <v>566</v>
      </c>
      <c r="M111">
        <v>3</v>
      </c>
      <c r="O111" t="s">
        <v>534</v>
      </c>
      <c r="P111">
        <v>5</v>
      </c>
      <c r="T111">
        <v>1</v>
      </c>
      <c r="V111">
        <v>0</v>
      </c>
      <c r="W111">
        <v>2</v>
      </c>
    </row>
    <row r="112" spans="1:27" ht="15">
      <c r="A112" s="8" t="s">
        <v>506</v>
      </c>
      <c r="B112" s="8" t="s">
        <v>507</v>
      </c>
      <c r="C112" t="s">
        <v>562</v>
      </c>
      <c r="D112" s="4">
        <v>2013</v>
      </c>
      <c r="E112" s="5" t="s">
        <v>26</v>
      </c>
      <c r="H112">
        <v>1</v>
      </c>
      <c r="J112" s="5">
        <v>0</v>
      </c>
      <c r="K112" s="5" t="s">
        <v>566</v>
      </c>
      <c r="M112">
        <v>1</v>
      </c>
      <c r="O112">
        <v>0</v>
      </c>
      <c r="P112">
        <v>0</v>
      </c>
      <c r="W112">
        <v>4</v>
      </c>
      <c r="AA112">
        <v>1</v>
      </c>
    </row>
    <row r="113" spans="1:27" ht="15">
      <c r="A113" s="8" t="s">
        <v>516</v>
      </c>
      <c r="B113" s="8" t="s">
        <v>517</v>
      </c>
      <c r="C113" s="8" t="s">
        <v>562</v>
      </c>
      <c r="D113" s="4">
        <v>2013</v>
      </c>
      <c r="E113" s="5" t="s">
        <v>26</v>
      </c>
      <c r="I113">
        <v>1</v>
      </c>
      <c r="J113" s="5">
        <v>0</v>
      </c>
      <c r="K113" s="5" t="s">
        <v>566</v>
      </c>
      <c r="M113">
        <v>1</v>
      </c>
      <c r="O113">
        <v>0</v>
      </c>
      <c r="P113">
        <v>0</v>
      </c>
      <c r="R113">
        <v>1</v>
      </c>
      <c r="W113">
        <v>4</v>
      </c>
    </row>
    <row r="114" spans="1:27" ht="15">
      <c r="A114" s="8" t="s">
        <v>464</v>
      </c>
      <c r="B114" s="8" t="s">
        <v>465</v>
      </c>
      <c r="C114" s="8" t="s">
        <v>556</v>
      </c>
      <c r="D114" s="4">
        <v>2014</v>
      </c>
      <c r="E114" s="5" t="s">
        <v>26</v>
      </c>
      <c r="G114">
        <v>1</v>
      </c>
      <c r="H114">
        <v>1</v>
      </c>
      <c r="I114" t="s">
        <v>535</v>
      </c>
      <c r="J114" s="5">
        <v>0</v>
      </c>
      <c r="K114" s="5" t="s">
        <v>566</v>
      </c>
      <c r="M114">
        <v>1</v>
      </c>
      <c r="O114">
        <v>6</v>
      </c>
      <c r="P114">
        <v>5</v>
      </c>
      <c r="R114">
        <v>1</v>
      </c>
      <c r="W114">
        <v>4</v>
      </c>
    </row>
    <row r="115" spans="1:27" ht="15">
      <c r="A115" s="8" t="s">
        <v>486</v>
      </c>
      <c r="B115" s="8" t="s">
        <v>487</v>
      </c>
      <c r="C115" s="8" t="s">
        <v>556</v>
      </c>
      <c r="D115" s="4">
        <v>2014</v>
      </c>
      <c r="E115" s="5" t="s">
        <v>26</v>
      </c>
      <c r="H115">
        <v>1</v>
      </c>
      <c r="I115" t="s">
        <v>536</v>
      </c>
      <c r="J115" s="5">
        <v>0</v>
      </c>
      <c r="K115" s="5" t="s">
        <v>566</v>
      </c>
      <c r="M115">
        <v>1</v>
      </c>
      <c r="O115">
        <v>0</v>
      </c>
      <c r="P115">
        <v>0</v>
      </c>
      <c r="R115">
        <v>1</v>
      </c>
      <c r="T115">
        <v>1</v>
      </c>
      <c r="W115">
        <v>4</v>
      </c>
    </row>
    <row r="116" spans="1:27" ht="15">
      <c r="A116" s="8" t="s">
        <v>396</v>
      </c>
      <c r="B116" s="8" t="s">
        <v>475</v>
      </c>
      <c r="C116" s="8" t="s">
        <v>476</v>
      </c>
      <c r="D116" s="4">
        <v>2014</v>
      </c>
      <c r="E116" s="5" t="s">
        <v>26</v>
      </c>
      <c r="H116">
        <v>1</v>
      </c>
      <c r="I116" t="s">
        <v>545</v>
      </c>
      <c r="J116" s="5">
        <v>0</v>
      </c>
      <c r="K116" s="5" t="s">
        <v>566</v>
      </c>
      <c r="M116">
        <v>1</v>
      </c>
      <c r="O116">
        <v>0</v>
      </c>
      <c r="P116">
        <v>0</v>
      </c>
      <c r="R116">
        <v>1</v>
      </c>
      <c r="W116">
        <v>4</v>
      </c>
    </row>
    <row r="117" spans="1:27" ht="15">
      <c r="A117" s="8" t="s">
        <v>480</v>
      </c>
      <c r="B117" s="8" t="s">
        <v>481</v>
      </c>
      <c r="C117" s="8" t="s">
        <v>482</v>
      </c>
      <c r="D117" s="4">
        <v>2014</v>
      </c>
      <c r="E117" s="5" t="s">
        <v>26</v>
      </c>
      <c r="G117">
        <v>1</v>
      </c>
      <c r="H117">
        <v>1</v>
      </c>
      <c r="I117" t="s">
        <v>536</v>
      </c>
      <c r="J117" s="5">
        <v>0</v>
      </c>
      <c r="K117" s="5" t="s">
        <v>566</v>
      </c>
      <c r="M117">
        <v>1</v>
      </c>
      <c r="O117" t="s">
        <v>536</v>
      </c>
      <c r="P117">
        <v>5</v>
      </c>
      <c r="R117">
        <v>1</v>
      </c>
      <c r="S117">
        <v>1</v>
      </c>
      <c r="V117">
        <v>0</v>
      </c>
      <c r="W117">
        <v>4</v>
      </c>
      <c r="AA117">
        <v>1</v>
      </c>
    </row>
    <row r="118" spans="1:27" ht="15">
      <c r="A118" s="8" t="s">
        <v>390</v>
      </c>
      <c r="B118" s="8" t="s">
        <v>472</v>
      </c>
      <c r="C118" t="s">
        <v>556</v>
      </c>
      <c r="D118" s="4">
        <v>2014</v>
      </c>
      <c r="E118" s="5" t="s">
        <v>26</v>
      </c>
      <c r="H118">
        <v>1</v>
      </c>
      <c r="I118" t="s">
        <v>536</v>
      </c>
      <c r="J118" s="5">
        <v>0</v>
      </c>
      <c r="K118" s="5" t="s">
        <v>566</v>
      </c>
      <c r="M118">
        <v>1</v>
      </c>
      <c r="O118" t="s">
        <v>536</v>
      </c>
      <c r="P118">
        <v>5</v>
      </c>
      <c r="V118">
        <v>0</v>
      </c>
      <c r="W118">
        <v>4</v>
      </c>
    </row>
    <row r="119" spans="1:27" ht="15">
      <c r="A119" s="8" t="s">
        <v>425</v>
      </c>
      <c r="B119" s="8" t="s">
        <v>426</v>
      </c>
      <c r="C119" s="8" t="s">
        <v>427</v>
      </c>
      <c r="D119" s="4">
        <v>2015</v>
      </c>
      <c r="E119" s="5" t="s">
        <v>26</v>
      </c>
      <c r="H119">
        <v>1</v>
      </c>
      <c r="I119" t="s">
        <v>536</v>
      </c>
      <c r="J119" s="5">
        <v>0</v>
      </c>
      <c r="K119" s="5" t="s">
        <v>566</v>
      </c>
      <c r="M119">
        <v>1</v>
      </c>
      <c r="O119" t="s">
        <v>536</v>
      </c>
      <c r="P119">
        <v>5</v>
      </c>
      <c r="V119">
        <v>0</v>
      </c>
      <c r="W119">
        <v>4</v>
      </c>
    </row>
    <row r="120" spans="1:27" ht="15">
      <c r="A120" s="8" t="s">
        <v>180</v>
      </c>
      <c r="B120" s="8" t="s">
        <v>428</v>
      </c>
      <c r="C120" s="8" t="s">
        <v>429</v>
      </c>
      <c r="D120" s="4">
        <v>2015</v>
      </c>
      <c r="E120" s="5" t="s">
        <v>26</v>
      </c>
      <c r="H120">
        <v>1</v>
      </c>
      <c r="I120" t="s">
        <v>536</v>
      </c>
      <c r="J120" s="5">
        <v>0</v>
      </c>
      <c r="K120" s="5" t="s">
        <v>566</v>
      </c>
      <c r="M120">
        <v>1</v>
      </c>
      <c r="O120" t="s">
        <v>536</v>
      </c>
      <c r="P120">
        <v>5</v>
      </c>
      <c r="V120">
        <v>0</v>
      </c>
      <c r="W120">
        <v>4</v>
      </c>
    </row>
    <row r="121" spans="1:27" ht="15">
      <c r="A121" s="8" t="s">
        <v>293</v>
      </c>
      <c r="B121" s="8" t="s">
        <v>418</v>
      </c>
      <c r="C121" t="s">
        <v>557</v>
      </c>
      <c r="D121" s="4">
        <v>2015</v>
      </c>
      <c r="E121" s="5" t="s">
        <v>26</v>
      </c>
      <c r="H121">
        <v>1</v>
      </c>
      <c r="I121" t="s">
        <v>536</v>
      </c>
      <c r="J121" s="5">
        <v>0</v>
      </c>
      <c r="K121" s="5" t="s">
        <v>566</v>
      </c>
      <c r="M121">
        <v>1</v>
      </c>
      <c r="O121">
        <v>0</v>
      </c>
      <c r="P121">
        <v>0</v>
      </c>
      <c r="R121">
        <v>1</v>
      </c>
      <c r="W121">
        <v>4</v>
      </c>
    </row>
    <row r="122" spans="1:27" ht="15">
      <c r="A122" s="8" t="s">
        <v>419</v>
      </c>
      <c r="B122" s="8" t="s">
        <v>420</v>
      </c>
      <c r="C122" t="s">
        <v>558</v>
      </c>
      <c r="D122" s="4">
        <v>2015</v>
      </c>
      <c r="E122" s="5" t="s">
        <v>26</v>
      </c>
      <c r="H122">
        <v>1</v>
      </c>
      <c r="I122" t="s">
        <v>536</v>
      </c>
      <c r="J122" s="5">
        <v>0</v>
      </c>
      <c r="K122" s="5" t="s">
        <v>566</v>
      </c>
      <c r="M122">
        <v>1</v>
      </c>
      <c r="O122">
        <v>0</v>
      </c>
      <c r="P122">
        <v>0</v>
      </c>
      <c r="R122">
        <v>1</v>
      </c>
      <c r="T122">
        <v>1</v>
      </c>
      <c r="W122">
        <v>4</v>
      </c>
    </row>
    <row r="123" spans="1:27" ht="15">
      <c r="A123" s="8" t="s">
        <v>421</v>
      </c>
      <c r="B123" s="8" t="s">
        <v>422</v>
      </c>
      <c r="C123" t="s">
        <v>559</v>
      </c>
      <c r="D123" s="4">
        <v>2015</v>
      </c>
      <c r="E123" s="5" t="s">
        <v>26</v>
      </c>
      <c r="H123">
        <v>1</v>
      </c>
      <c r="I123" t="s">
        <v>536</v>
      </c>
      <c r="J123" s="5">
        <v>0</v>
      </c>
      <c r="K123" s="5" t="s">
        <v>566</v>
      </c>
      <c r="M123">
        <v>1</v>
      </c>
      <c r="O123" t="s">
        <v>536</v>
      </c>
      <c r="P123">
        <v>5</v>
      </c>
      <c r="T123">
        <v>1</v>
      </c>
      <c r="V123">
        <v>0</v>
      </c>
      <c r="W123">
        <v>4</v>
      </c>
    </row>
    <row r="124" spans="1:27" ht="15">
      <c r="A124" s="8" t="s">
        <v>414</v>
      </c>
      <c r="B124" s="8" t="s">
        <v>415</v>
      </c>
      <c r="C124" t="s">
        <v>556</v>
      </c>
      <c r="D124" s="4">
        <v>2015</v>
      </c>
      <c r="E124" s="5" t="s">
        <v>26</v>
      </c>
      <c r="H124">
        <v>1</v>
      </c>
      <c r="I124">
        <v>1</v>
      </c>
      <c r="J124" s="5">
        <v>0</v>
      </c>
      <c r="K124" s="5" t="s">
        <v>566</v>
      </c>
      <c r="M124">
        <v>1</v>
      </c>
      <c r="O124">
        <v>0</v>
      </c>
      <c r="P124">
        <v>0</v>
      </c>
      <c r="T124">
        <v>1</v>
      </c>
      <c r="W124">
        <v>4</v>
      </c>
    </row>
    <row r="125" spans="1:27" ht="15">
      <c r="A125" s="8" t="s">
        <v>59</v>
      </c>
      <c r="B125" s="8" t="s">
        <v>376</v>
      </c>
      <c r="D125" s="4">
        <v>2016</v>
      </c>
      <c r="E125" s="5" t="s">
        <v>26</v>
      </c>
      <c r="H125">
        <v>1</v>
      </c>
      <c r="I125" t="s">
        <v>536</v>
      </c>
      <c r="J125" s="5">
        <v>0</v>
      </c>
      <c r="K125" s="5" t="s">
        <v>566</v>
      </c>
      <c r="M125">
        <v>1</v>
      </c>
      <c r="O125">
        <v>0</v>
      </c>
      <c r="P125">
        <v>0</v>
      </c>
      <c r="R125">
        <v>1</v>
      </c>
      <c r="T125">
        <v>1</v>
      </c>
      <c r="W125">
        <v>4</v>
      </c>
    </row>
    <row r="126" spans="1:27" ht="15">
      <c r="A126" s="8" t="s">
        <v>367</v>
      </c>
      <c r="B126" s="8" t="s">
        <v>368</v>
      </c>
      <c r="C126" t="s">
        <v>554</v>
      </c>
      <c r="D126" s="4">
        <v>2016</v>
      </c>
      <c r="E126" s="5" t="s">
        <v>26</v>
      </c>
      <c r="H126">
        <v>1</v>
      </c>
      <c r="I126" t="s">
        <v>536</v>
      </c>
      <c r="J126" s="5">
        <v>0</v>
      </c>
      <c r="K126" s="5" t="s">
        <v>566</v>
      </c>
      <c r="M126">
        <v>1</v>
      </c>
      <c r="O126" t="s">
        <v>536</v>
      </c>
      <c r="P126">
        <v>5</v>
      </c>
      <c r="V126">
        <v>0</v>
      </c>
      <c r="W126">
        <v>4</v>
      </c>
    </row>
    <row r="127" spans="1:27" ht="15">
      <c r="A127" s="8" t="s">
        <v>351</v>
      </c>
      <c r="B127" s="8" t="s">
        <v>369</v>
      </c>
      <c r="C127" t="s">
        <v>554</v>
      </c>
      <c r="D127" s="4">
        <v>2016</v>
      </c>
      <c r="E127" s="5" t="s">
        <v>26</v>
      </c>
      <c r="H127">
        <v>1</v>
      </c>
      <c r="I127" t="s">
        <v>536</v>
      </c>
      <c r="J127" s="5">
        <v>0</v>
      </c>
      <c r="K127" s="5" t="s">
        <v>566</v>
      </c>
      <c r="M127">
        <v>1</v>
      </c>
      <c r="O127">
        <v>1.4</v>
      </c>
      <c r="P127">
        <v>5</v>
      </c>
      <c r="V127">
        <v>0</v>
      </c>
      <c r="W127">
        <v>4</v>
      </c>
    </row>
    <row r="128" spans="1:27" ht="15">
      <c r="A128" s="8" t="s">
        <v>291</v>
      </c>
      <c r="B128" s="8" t="s">
        <v>292</v>
      </c>
      <c r="C128" s="8" t="s">
        <v>551</v>
      </c>
      <c r="D128" s="4">
        <v>2017</v>
      </c>
      <c r="E128" s="5" t="s">
        <v>26</v>
      </c>
      <c r="H128">
        <v>1</v>
      </c>
      <c r="I128" t="s">
        <v>536</v>
      </c>
      <c r="J128" s="5">
        <v>0</v>
      </c>
      <c r="K128" s="5" t="s">
        <v>566</v>
      </c>
      <c r="M128">
        <v>1</v>
      </c>
      <c r="O128">
        <v>0</v>
      </c>
      <c r="P128">
        <v>0</v>
      </c>
      <c r="T128">
        <v>1</v>
      </c>
      <c r="V128">
        <v>0</v>
      </c>
      <c r="W128">
        <v>4</v>
      </c>
    </row>
    <row r="129" spans="1:23" ht="15">
      <c r="A129" s="8" t="s">
        <v>306</v>
      </c>
      <c r="B129" s="8" t="s">
        <v>307</v>
      </c>
      <c r="C129" t="s">
        <v>554</v>
      </c>
      <c r="D129" s="4">
        <v>2017</v>
      </c>
      <c r="E129" s="5" t="s">
        <v>224</v>
      </c>
      <c r="H129">
        <v>1</v>
      </c>
      <c r="J129" s="5">
        <v>0</v>
      </c>
      <c r="K129" s="5" t="s">
        <v>566</v>
      </c>
      <c r="M129">
        <v>1</v>
      </c>
      <c r="O129">
        <v>0</v>
      </c>
      <c r="P129">
        <v>0</v>
      </c>
      <c r="R129">
        <v>1</v>
      </c>
      <c r="W129">
        <v>4</v>
      </c>
    </row>
    <row r="130" spans="1:23" ht="15">
      <c r="A130" s="8" t="s">
        <v>180</v>
      </c>
      <c r="B130" s="8" t="s">
        <v>181</v>
      </c>
      <c r="D130" s="4">
        <v>2019</v>
      </c>
      <c r="E130" s="5" t="s">
        <v>26</v>
      </c>
      <c r="H130">
        <v>1</v>
      </c>
      <c r="I130" t="s">
        <v>536</v>
      </c>
      <c r="J130" s="5">
        <v>0</v>
      </c>
      <c r="K130" s="5" t="s">
        <v>566</v>
      </c>
      <c r="M130">
        <v>1</v>
      </c>
      <c r="O130" t="s">
        <v>536</v>
      </c>
      <c r="P130">
        <v>5</v>
      </c>
      <c r="V130">
        <v>0</v>
      </c>
      <c r="W130">
        <v>4</v>
      </c>
    </row>
    <row r="131" spans="1:23" ht="15">
      <c r="A131" s="8" t="s">
        <v>187</v>
      </c>
      <c r="B131" s="8" t="s">
        <v>564</v>
      </c>
      <c r="C131" s="8" t="s">
        <v>188</v>
      </c>
      <c r="D131" s="4">
        <v>2019</v>
      </c>
      <c r="E131" s="5" t="s">
        <v>26</v>
      </c>
      <c r="H131">
        <v>1</v>
      </c>
      <c r="I131">
        <v>1</v>
      </c>
      <c r="J131" s="5">
        <v>0</v>
      </c>
      <c r="K131" s="5" t="s">
        <v>566</v>
      </c>
      <c r="M131">
        <v>1</v>
      </c>
      <c r="O131" t="s">
        <v>534</v>
      </c>
      <c r="P131">
        <v>5</v>
      </c>
      <c r="V131">
        <v>0</v>
      </c>
      <c r="W131">
        <v>4</v>
      </c>
    </row>
    <row r="132" spans="1:23" ht="15">
      <c r="A132" s="8" t="s">
        <v>67</v>
      </c>
      <c r="B132" s="8" t="s">
        <v>68</v>
      </c>
      <c r="C132" s="8" t="s">
        <v>69</v>
      </c>
      <c r="D132" s="4">
        <v>2020</v>
      </c>
      <c r="E132" s="5" t="s">
        <v>26</v>
      </c>
      <c r="H132">
        <v>1</v>
      </c>
      <c r="I132" t="s">
        <v>536</v>
      </c>
      <c r="J132" s="5">
        <v>0</v>
      </c>
      <c r="K132" s="5" t="s">
        <v>566</v>
      </c>
      <c r="M132">
        <v>1</v>
      </c>
      <c r="N132">
        <v>1</v>
      </c>
      <c r="O132">
        <v>0</v>
      </c>
      <c r="P132">
        <v>0</v>
      </c>
      <c r="S132">
        <v>1</v>
      </c>
      <c r="W132">
        <v>4</v>
      </c>
    </row>
    <row r="133" spans="1:23" ht="15">
      <c r="A133" s="8" t="s">
        <v>492</v>
      </c>
      <c r="B133" s="8" t="s">
        <v>493</v>
      </c>
      <c r="C133" s="8" t="s">
        <v>561</v>
      </c>
      <c r="D133" s="4">
        <v>2013</v>
      </c>
      <c r="E133" s="5" t="s">
        <v>26</v>
      </c>
      <c r="H133">
        <v>1</v>
      </c>
      <c r="I133">
        <v>4</v>
      </c>
      <c r="J133" s="5">
        <v>0</v>
      </c>
      <c r="K133" s="5" t="s">
        <v>566</v>
      </c>
      <c r="M133">
        <v>3</v>
      </c>
      <c r="O133">
        <v>6</v>
      </c>
      <c r="P133">
        <v>5</v>
      </c>
      <c r="V133">
        <v>0</v>
      </c>
      <c r="W133">
        <v>4</v>
      </c>
    </row>
    <row r="134" spans="1:23" ht="15">
      <c r="A134" s="8" t="s">
        <v>293</v>
      </c>
      <c r="B134" s="8" t="s">
        <v>294</v>
      </c>
      <c r="C134" s="8" t="s">
        <v>552</v>
      </c>
      <c r="D134" s="4">
        <v>2017</v>
      </c>
      <c r="E134" s="5" t="s">
        <v>26</v>
      </c>
      <c r="H134">
        <v>1</v>
      </c>
      <c r="I134" t="s">
        <v>536</v>
      </c>
      <c r="J134" s="5">
        <v>0</v>
      </c>
      <c r="K134" s="5" t="s">
        <v>566</v>
      </c>
      <c r="M134">
        <v>3</v>
      </c>
      <c r="O134">
        <v>0</v>
      </c>
      <c r="P134">
        <v>0</v>
      </c>
      <c r="Q134" s="7"/>
      <c r="W134">
        <v>4</v>
      </c>
    </row>
    <row r="135" spans="1:23" ht="15">
      <c r="A135" s="8" t="s">
        <v>301</v>
      </c>
      <c r="B135" s="8" t="s">
        <v>302</v>
      </c>
      <c r="C135" s="8" t="s">
        <v>303</v>
      </c>
      <c r="D135" s="4">
        <v>2017</v>
      </c>
      <c r="E135" s="5" t="s">
        <v>26</v>
      </c>
      <c r="H135">
        <v>1</v>
      </c>
      <c r="I135">
        <v>4</v>
      </c>
      <c r="J135" s="5">
        <v>0</v>
      </c>
      <c r="K135" s="5" t="s">
        <v>566</v>
      </c>
      <c r="M135">
        <v>3</v>
      </c>
      <c r="O135">
        <v>6</v>
      </c>
      <c r="P135">
        <v>5</v>
      </c>
      <c r="V135">
        <v>0</v>
      </c>
      <c r="W135">
        <v>4</v>
      </c>
    </row>
    <row r="136" spans="1:23" ht="15">
      <c r="A136" s="8" t="s">
        <v>225</v>
      </c>
      <c r="B136" s="8" t="s">
        <v>226</v>
      </c>
      <c r="C136" s="8" t="s">
        <v>145</v>
      </c>
      <c r="D136" s="4">
        <v>2018</v>
      </c>
      <c r="E136" s="5" t="s">
        <v>26</v>
      </c>
      <c r="H136">
        <v>1</v>
      </c>
      <c r="I136" t="s">
        <v>536</v>
      </c>
      <c r="J136" s="5">
        <v>0</v>
      </c>
      <c r="K136" s="5" t="s">
        <v>566</v>
      </c>
      <c r="M136">
        <v>3</v>
      </c>
      <c r="O136" t="s">
        <v>534</v>
      </c>
      <c r="P136">
        <v>5</v>
      </c>
      <c r="V136">
        <v>0</v>
      </c>
      <c r="W136">
        <v>4</v>
      </c>
    </row>
    <row r="137" spans="1:23" ht="15">
      <c r="A137" s="8" t="s">
        <v>189</v>
      </c>
      <c r="B137" s="8" t="s">
        <v>190</v>
      </c>
      <c r="D137" s="4">
        <v>2019</v>
      </c>
      <c r="E137" s="5" t="s">
        <v>26</v>
      </c>
      <c r="H137">
        <v>1</v>
      </c>
      <c r="I137" t="s">
        <v>536</v>
      </c>
      <c r="J137" s="5">
        <v>0</v>
      </c>
      <c r="K137" s="5" t="s">
        <v>566</v>
      </c>
      <c r="M137">
        <v>3</v>
      </c>
      <c r="O137" t="s">
        <v>534</v>
      </c>
      <c r="P137">
        <v>5</v>
      </c>
      <c r="V137">
        <v>0</v>
      </c>
      <c r="W137">
        <v>4</v>
      </c>
    </row>
    <row r="138" spans="1:23">
      <c r="S138">
        <f>SUM(S2:S137)</f>
        <v>9</v>
      </c>
      <c r="T138">
        <f>SUM(T2:T137)</f>
        <v>48</v>
      </c>
    </row>
    <row r="139" spans="1:23" ht="15">
      <c r="A139" s="8"/>
      <c r="B139" s="8"/>
      <c r="D139" s="4"/>
      <c r="E139" s="5"/>
      <c r="J139" s="5"/>
      <c r="K139" s="5"/>
      <c r="S139" s="20">
        <f>SUM(S130:S138)</f>
        <v>10</v>
      </c>
      <c r="T139" s="20">
        <f>SUM(T130:T138)</f>
        <v>48</v>
      </c>
      <c r="W139">
        <f>COUNTIF(W2:W137,1)</f>
        <v>89</v>
      </c>
    </row>
    <row r="140" spans="1:23" ht="15">
      <c r="A140" s="8"/>
      <c r="B140" s="8"/>
      <c r="D140" s="4"/>
      <c r="E140" s="5"/>
      <c r="J140" s="5"/>
      <c r="K140" s="5"/>
      <c r="W140">
        <f>COUNTIF(W2:W137,2)</f>
        <v>21</v>
      </c>
    </row>
    <row r="141" spans="1:23" ht="15">
      <c r="A141" s="8"/>
      <c r="B141" s="8"/>
      <c r="D141" s="4"/>
      <c r="E141" s="5"/>
      <c r="J141" s="5"/>
      <c r="K141" s="5"/>
      <c r="S141" s="20">
        <f>SUM(S131:S140)</f>
        <v>20</v>
      </c>
      <c r="T141" s="20">
        <f>SUM(T131:T140)</f>
        <v>96</v>
      </c>
      <c r="W141">
        <f>COUNTIF(W2:W137,3)</f>
        <v>0</v>
      </c>
    </row>
    <row r="142" spans="1:23" ht="15">
      <c r="A142" s="8"/>
      <c r="B142" s="8"/>
      <c r="D142" s="4"/>
      <c r="E142" s="5"/>
      <c r="J142" s="5"/>
      <c r="K142" s="5"/>
      <c r="W142">
        <f>COUNTIF(W2:W137,4)</f>
        <v>26</v>
      </c>
    </row>
    <row r="143" spans="1:23" ht="15">
      <c r="A143" s="8"/>
      <c r="B143" s="8"/>
      <c r="D143" s="4"/>
      <c r="E143" s="5"/>
      <c r="J143" s="5"/>
      <c r="K143" s="5"/>
      <c r="S143" s="20">
        <f>SUM(S118:S142)</f>
        <v>40</v>
      </c>
      <c r="T143" s="20">
        <f>SUM(T118:T142)</f>
        <v>197</v>
      </c>
    </row>
    <row r="144" spans="1:23" ht="15">
      <c r="A144" s="8"/>
      <c r="B144" s="8"/>
      <c r="D144" s="4"/>
      <c r="E144" s="5"/>
      <c r="J144" s="5"/>
      <c r="K144" s="5"/>
    </row>
    <row r="145" spans="1:23" ht="15">
      <c r="A145" s="8"/>
      <c r="B145" s="8"/>
      <c r="C145" s="8"/>
      <c r="D145" s="4"/>
      <c r="E145" s="5"/>
      <c r="J145" s="5"/>
      <c r="K145" s="5"/>
      <c r="L145" s="5"/>
    </row>
    <row r="146" spans="1:23" ht="15">
      <c r="A146" s="8"/>
      <c r="B146" s="8"/>
      <c r="C146" s="8"/>
      <c r="D146" s="4"/>
      <c r="E146" s="5"/>
      <c r="J146" s="5"/>
      <c r="K146" s="5"/>
      <c r="L146" s="5">
        <v>0.13</v>
      </c>
    </row>
    <row r="147" spans="1:23" ht="15">
      <c r="A147" s="8"/>
      <c r="B147" s="8"/>
      <c r="D147" s="4"/>
      <c r="E147" s="5"/>
      <c r="J147" s="5"/>
      <c r="K147" s="5"/>
      <c r="L147" s="5">
        <v>0.31</v>
      </c>
      <c r="S147" s="20">
        <f>SUM(S112:S146)</f>
        <v>81</v>
      </c>
      <c r="T147" s="20">
        <f>SUM(T112:T146)</f>
        <v>395</v>
      </c>
      <c r="W147" s="12" t="s">
        <v>616</v>
      </c>
    </row>
    <row r="148" spans="1:23" ht="15">
      <c r="A148" s="8"/>
      <c r="B148" s="8"/>
      <c r="D148" s="4"/>
      <c r="E148" s="5"/>
      <c r="J148" s="5"/>
      <c r="K148" s="5"/>
      <c r="L148" s="12">
        <v>0.46</v>
      </c>
    </row>
    <row r="149" spans="1:23" ht="15">
      <c r="A149" s="8"/>
      <c r="B149" s="8"/>
      <c r="C149" s="8"/>
      <c r="D149" s="4"/>
      <c r="E149" s="5"/>
      <c r="J149" s="5"/>
      <c r="K149" s="5"/>
      <c r="L149" s="5">
        <v>0.52</v>
      </c>
      <c r="S149" s="20">
        <f>SUM(S137:S148)</f>
        <v>160</v>
      </c>
      <c r="T149" s="20">
        <f>SUM(T137:T148)</f>
        <v>784</v>
      </c>
    </row>
    <row r="150" spans="1:23" ht="15">
      <c r="A150" s="8"/>
      <c r="B150" s="8"/>
      <c r="C150" s="8"/>
      <c r="D150" s="4"/>
      <c r="E150" s="5"/>
      <c r="J150" s="5"/>
      <c r="K150" s="5"/>
      <c r="L150" s="5">
        <v>0.52</v>
      </c>
    </row>
    <row r="151" spans="1:23" ht="15">
      <c r="A151" s="8"/>
      <c r="B151" s="8"/>
      <c r="C151" s="8"/>
      <c r="D151" s="4"/>
      <c r="E151" s="5"/>
      <c r="J151" s="5"/>
      <c r="K151" s="5"/>
      <c r="L151" s="5">
        <v>0.70799999999999996</v>
      </c>
      <c r="S151" s="20">
        <f>SUM(S131:S150)</f>
        <v>321</v>
      </c>
      <c r="T151" s="20">
        <f>SUM(T131:T150)</f>
        <v>1568</v>
      </c>
    </row>
    <row r="152" spans="1:23" ht="15">
      <c r="A152" s="8"/>
      <c r="B152" s="8"/>
      <c r="C152" s="8"/>
      <c r="D152" s="4"/>
      <c r="E152" s="5"/>
      <c r="J152" s="5"/>
      <c r="K152" s="5"/>
      <c r="L152" s="5">
        <v>0.86</v>
      </c>
    </row>
    <row r="153" spans="1:23" ht="15">
      <c r="A153" s="8"/>
      <c r="B153" s="8"/>
      <c r="C153" s="8"/>
      <c r="D153" s="4"/>
      <c r="E153" s="5"/>
      <c r="J153" s="5"/>
      <c r="K153" s="5"/>
      <c r="L153" s="5">
        <v>1</v>
      </c>
      <c r="S153" s="20">
        <f>SUM(S135:S152)</f>
        <v>641</v>
      </c>
      <c r="T153" s="20">
        <f>SUM(T135:T152)</f>
        <v>3136</v>
      </c>
    </row>
    <row r="154" spans="1:23" ht="15">
      <c r="A154" s="8"/>
      <c r="B154" s="8"/>
      <c r="C154" s="8"/>
      <c r="D154" s="4"/>
      <c r="E154" s="5"/>
      <c r="J154" s="5"/>
      <c r="K154" s="5"/>
      <c r="L154" s="5">
        <v>1.179</v>
      </c>
    </row>
    <row r="155" spans="1:23" ht="15">
      <c r="A155" s="8"/>
      <c r="B155" s="8"/>
      <c r="C155" s="8"/>
      <c r="D155" s="4"/>
      <c r="E155" s="5"/>
      <c r="J155" s="5"/>
      <c r="K155" s="5"/>
      <c r="L155" s="5">
        <v>1.2629999999999999</v>
      </c>
      <c r="S155" s="20">
        <v>0</v>
      </c>
      <c r="T155" s="20">
        <v>0</v>
      </c>
    </row>
    <row r="156" spans="1:23" ht="15">
      <c r="A156" s="8"/>
      <c r="B156" s="8"/>
      <c r="C156" s="8"/>
      <c r="D156" s="4"/>
      <c r="E156" s="5"/>
      <c r="J156" s="5"/>
      <c r="K156" s="5"/>
      <c r="L156" s="5">
        <v>1.371</v>
      </c>
    </row>
    <row r="157" spans="1:23" ht="15">
      <c r="A157" s="8"/>
      <c r="B157" s="8"/>
      <c r="D157" s="4"/>
      <c r="E157" s="5"/>
      <c r="J157" s="5"/>
      <c r="K157" s="5"/>
      <c r="L157" s="5">
        <v>1.65</v>
      </c>
    </row>
    <row r="158" spans="1:23" ht="15">
      <c r="A158" s="8"/>
      <c r="B158" s="8"/>
      <c r="D158" s="4"/>
      <c r="E158" s="5"/>
      <c r="J158" s="5"/>
      <c r="K158" s="5"/>
      <c r="L158" s="5">
        <v>1.6719999999999999</v>
      </c>
    </row>
    <row r="159" spans="1:23">
      <c r="L159" s="5">
        <v>1.774</v>
      </c>
    </row>
    <row r="160" spans="1:23">
      <c r="L160" s="5">
        <v>1.7809999999999999</v>
      </c>
    </row>
    <row r="161" spans="12:12">
      <c r="L161" s="5">
        <v>1.79</v>
      </c>
    </row>
    <row r="162" spans="12:12">
      <c r="L162" s="5">
        <v>1.79</v>
      </c>
    </row>
    <row r="163" spans="12:12">
      <c r="L163" s="5">
        <v>2.0139999999999998</v>
      </c>
    </row>
    <row r="164" spans="12:12">
      <c r="L164" s="5">
        <v>2.109</v>
      </c>
    </row>
    <row r="165" spans="12:12">
      <c r="L165" s="5">
        <v>2.1629999999999998</v>
      </c>
    </row>
    <row r="166" spans="12:12">
      <c r="L166" s="5">
        <v>2.1629999999999998</v>
      </c>
    </row>
    <row r="167" spans="12:12">
      <c r="L167" s="5">
        <v>2.1629999999999998</v>
      </c>
    </row>
    <row r="168" spans="12:12">
      <c r="L168" s="5">
        <v>2.1629999999999998</v>
      </c>
    </row>
    <row r="169" spans="12:12">
      <c r="L169" s="5">
        <v>2.3610000000000002</v>
      </c>
    </row>
    <row r="170" spans="12:12">
      <c r="L170" s="5">
        <v>2.4220000000000002</v>
      </c>
    </row>
    <row r="171" spans="12:12">
      <c r="L171" s="5">
        <v>2.4809999999999999</v>
      </c>
    </row>
    <row r="172" spans="12:12">
      <c r="L172" s="5">
        <v>2.5219999999999998</v>
      </c>
    </row>
    <row r="173" spans="12:12">
      <c r="L173" s="5">
        <v>2.5710000000000002</v>
      </c>
    </row>
    <row r="174" spans="12:12">
      <c r="L174" s="5">
        <v>2.5760000000000001</v>
      </c>
    </row>
    <row r="175" spans="12:12">
      <c r="L175" s="5">
        <v>2.6030000000000002</v>
      </c>
    </row>
    <row r="176" spans="12:12">
      <c r="L176" s="5">
        <v>2.7229999999999999</v>
      </c>
    </row>
    <row r="177" spans="12:12">
      <c r="L177" s="5">
        <v>2.7440000000000002</v>
      </c>
    </row>
    <row r="178" spans="12:12">
      <c r="L178" s="5">
        <v>2.819</v>
      </c>
    </row>
    <row r="179" spans="12:12">
      <c r="L179" s="5">
        <v>2.839</v>
      </c>
    </row>
    <row r="180" spans="12:12">
      <c r="L180" s="5">
        <v>2.88</v>
      </c>
    </row>
    <row r="181" spans="12:12">
      <c r="L181" s="5">
        <v>2.8860000000000001</v>
      </c>
    </row>
    <row r="182" spans="12:12">
      <c r="L182" s="5">
        <v>2.8919999999999999</v>
      </c>
    </row>
    <row r="183" spans="12:12">
      <c r="L183" s="5">
        <v>2.8919999999999999</v>
      </c>
    </row>
    <row r="184" spans="12:12">
      <c r="L184" s="5">
        <v>2.9569999999999999</v>
      </c>
    </row>
    <row r="185" spans="12:12">
      <c r="L185" s="5">
        <v>2.9569999999999999</v>
      </c>
    </row>
    <row r="186" spans="12:12">
      <c r="L186" s="5">
        <v>2.9569999999999999</v>
      </c>
    </row>
    <row r="187" spans="12:12">
      <c r="L187" s="5">
        <v>3.0249999999999999</v>
      </c>
    </row>
    <row r="188" spans="12:12">
      <c r="L188" s="5">
        <v>3.0619999999999998</v>
      </c>
    </row>
    <row r="189" spans="12:12">
      <c r="L189" s="5">
        <v>3.1970000000000001</v>
      </c>
    </row>
    <row r="190" spans="12:12">
      <c r="L190" s="5">
        <v>3.2250000000000001</v>
      </c>
    </row>
    <row r="191" spans="12:12">
      <c r="L191" s="5">
        <v>3.286</v>
      </c>
    </row>
    <row r="192" spans="12:12">
      <c r="L192" s="5">
        <v>3.3290000000000002</v>
      </c>
    </row>
    <row r="193" spans="12:12">
      <c r="L193" s="5">
        <v>3.4350000000000001</v>
      </c>
    </row>
    <row r="194" spans="12:12">
      <c r="L194" s="5">
        <v>3.4449999999999998</v>
      </c>
    </row>
    <row r="195" spans="12:12">
      <c r="L195" s="5">
        <v>3.536</v>
      </c>
    </row>
    <row r="196" spans="12:12">
      <c r="L196" s="5">
        <v>3.677</v>
      </c>
    </row>
    <row r="197" spans="12:12">
      <c r="L197" s="5">
        <v>3.6779999999999999</v>
      </c>
    </row>
    <row r="198" spans="12:12">
      <c r="L198" s="5">
        <v>3.7269999999999999</v>
      </c>
    </row>
    <row r="199" spans="12:12">
      <c r="L199" s="5">
        <v>3.89</v>
      </c>
    </row>
    <row r="200" spans="12:12">
      <c r="L200" s="5">
        <v>4</v>
      </c>
    </row>
    <row r="201" spans="12:12">
      <c r="L201" s="5">
        <v>4.3440000000000003</v>
      </c>
    </row>
    <row r="202" spans="12:12">
      <c r="L202" s="12">
        <v>4.4379999999999997</v>
      </c>
    </row>
    <row r="203" spans="12:12">
      <c r="L203" s="5">
        <v>4.4379999999999997</v>
      </c>
    </row>
    <row r="204" spans="12:12">
      <c r="L204" s="5">
        <v>4.516</v>
      </c>
    </row>
    <row r="205" spans="12:12">
      <c r="L205" s="5">
        <v>5.0030000000000001</v>
      </c>
    </row>
    <row r="206" spans="12:12">
      <c r="L206" s="5">
        <v>5.0629999999999997</v>
      </c>
    </row>
    <row r="207" spans="12:12">
      <c r="L207" s="5">
        <v>5.149</v>
      </c>
    </row>
    <row r="208" spans="12:12">
      <c r="L208" s="5">
        <v>5.2069999999999999</v>
      </c>
    </row>
    <row r="209" spans="12:12">
      <c r="L209" s="5">
        <v>5.3609999999999998</v>
      </c>
    </row>
    <row r="210" spans="12:12">
      <c r="L210" s="5">
        <v>5.3840000000000003</v>
      </c>
    </row>
    <row r="211" spans="12:12">
      <c r="L211" s="5">
        <v>5.3840000000000003</v>
      </c>
    </row>
    <row r="212" spans="12:12">
      <c r="L212" s="5">
        <v>5.6669999999999998</v>
      </c>
    </row>
    <row r="213" spans="12:12">
      <c r="L213" s="5">
        <v>6.2220000000000004</v>
      </c>
    </row>
    <row r="214" spans="12:12">
      <c r="L214" s="5">
        <v>7.0220000000000002</v>
      </c>
    </row>
    <row r="215" spans="12:12">
      <c r="L215" s="5">
        <v>7.43</v>
      </c>
    </row>
    <row r="216" spans="12:12">
      <c r="L216" s="5">
        <v>7.4530000000000003</v>
      </c>
    </row>
    <row r="217" spans="12:12">
      <c r="L217" s="5">
        <v>7.5549999999999997</v>
      </c>
    </row>
    <row r="218" spans="12:12">
      <c r="L218" s="5">
        <v>8.2100000000000009</v>
      </c>
    </row>
    <row r="219" spans="12:12">
      <c r="L219" s="5">
        <v>10.981999999999999</v>
      </c>
    </row>
    <row r="220" spans="12:12">
      <c r="L220" s="40">
        <f>AVERAGE(L146:L219)</f>
        <v>3.2969594594594596</v>
      </c>
    </row>
    <row r="221" spans="12:12">
      <c r="L221" s="40">
        <f>STDEV(L146:L219)</f>
        <v>2.0220526762998059</v>
      </c>
    </row>
  </sheetData>
  <sortState ref="L146:L234">
    <sortCondition ref="L146:L234"/>
  </sortState>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election activeCell="E10" sqref="E10"/>
    </sheetView>
  </sheetViews>
  <sheetFormatPr defaultRowHeight="12.75"/>
  <sheetData>
    <row r="1" spans="1:6" ht="51">
      <c r="A1" s="9" t="s">
        <v>701</v>
      </c>
      <c r="B1" s="9" t="s">
        <v>702</v>
      </c>
      <c r="E1" s="3" t="s">
        <v>703</v>
      </c>
      <c r="F1" s="3" t="s">
        <v>704</v>
      </c>
    </row>
    <row r="2" spans="1:6">
      <c r="A2" s="5">
        <v>0.52</v>
      </c>
      <c r="B2" s="5">
        <v>0.56000000000000005</v>
      </c>
      <c r="E2" s="5" t="s">
        <v>565</v>
      </c>
      <c r="F2" s="5" t="s">
        <v>565</v>
      </c>
    </row>
    <row r="3" spans="1:6">
      <c r="A3" s="5">
        <v>0.72</v>
      </c>
      <c r="B3" s="5">
        <v>0.31</v>
      </c>
      <c r="E3" s="5" t="s">
        <v>565</v>
      </c>
      <c r="F3" s="5" t="s">
        <v>565</v>
      </c>
    </row>
    <row r="4" spans="1:6">
      <c r="A4" s="5">
        <v>1.639</v>
      </c>
      <c r="B4" s="5">
        <v>0.45</v>
      </c>
      <c r="E4" s="5" t="s">
        <v>565</v>
      </c>
      <c r="F4" s="5" t="s">
        <v>565</v>
      </c>
    </row>
    <row r="5" spans="1:6">
      <c r="A5" s="5">
        <v>1.9350000000000001</v>
      </c>
      <c r="B5" s="5">
        <v>0.56000000000000005</v>
      </c>
      <c r="E5" s="5" t="s">
        <v>565</v>
      </c>
      <c r="F5" s="5" t="s">
        <v>565</v>
      </c>
    </row>
    <row r="6" spans="1:6">
      <c r="A6" s="5">
        <v>2.5089999999999999</v>
      </c>
      <c r="B6" s="5">
        <v>1.38</v>
      </c>
      <c r="E6" s="5" t="s">
        <v>565</v>
      </c>
      <c r="F6" s="5" t="s">
        <v>565</v>
      </c>
    </row>
    <row r="7" spans="1:6">
      <c r="A7" s="5">
        <v>2.5339999999999998</v>
      </c>
      <c r="B7" s="5">
        <v>1.5860000000000001</v>
      </c>
      <c r="E7" s="5" t="s">
        <v>565</v>
      </c>
      <c r="F7" s="5" t="s">
        <v>565</v>
      </c>
    </row>
    <row r="8" spans="1:6">
      <c r="A8" s="5">
        <v>2.8740000000000001</v>
      </c>
      <c r="B8" s="5">
        <v>1.621</v>
      </c>
      <c r="E8" s="5" t="s">
        <v>565</v>
      </c>
      <c r="F8" s="5" t="s">
        <v>565</v>
      </c>
    </row>
    <row r="9" spans="1:6">
      <c r="A9" s="5">
        <v>4.0279999999999996</v>
      </c>
      <c r="B9" s="42">
        <v>2.4079999999999999</v>
      </c>
      <c r="E9" s="5" t="s">
        <v>565</v>
      </c>
      <c r="F9" s="5" t="s">
        <v>565</v>
      </c>
    </row>
    <row r="10" spans="1:6">
      <c r="A10" s="5">
        <v>4.2240000000000002</v>
      </c>
      <c r="B10" s="5">
        <v>2.4950000000000001</v>
      </c>
      <c r="E10" s="5" t="s">
        <v>565</v>
      </c>
      <c r="F10" s="5" t="s">
        <v>565</v>
      </c>
    </row>
    <row r="11" spans="1:6">
      <c r="A11" s="5">
        <v>4.2240000000000002</v>
      </c>
      <c r="B11" s="5">
        <v>2.5089999999999999</v>
      </c>
      <c r="E11" s="5" t="s">
        <v>567</v>
      </c>
      <c r="F11" s="5" t="s">
        <v>565</v>
      </c>
    </row>
    <row r="12" spans="1:6">
      <c r="A12" s="5">
        <v>4.2240000000000002</v>
      </c>
      <c r="B12" s="5">
        <v>2.7570000000000001</v>
      </c>
      <c r="E12" s="12" t="s">
        <v>567</v>
      </c>
      <c r="F12" s="5" t="s">
        <v>565</v>
      </c>
    </row>
    <row r="13" spans="1:6">
      <c r="A13" s="5">
        <v>4.6040000000000001</v>
      </c>
      <c r="B13" s="5">
        <v>2.8969999999999998</v>
      </c>
      <c r="E13" s="5" t="s">
        <v>567</v>
      </c>
      <c r="F13" s="5" t="s">
        <v>565</v>
      </c>
    </row>
    <row r="14" spans="1:6">
      <c r="A14" s="5">
        <v>5.9210000000000003</v>
      </c>
      <c r="B14" s="5">
        <v>2.9420000000000002</v>
      </c>
      <c r="E14" s="5" t="s">
        <v>567</v>
      </c>
      <c r="F14" s="5" t="s">
        <v>565</v>
      </c>
    </row>
    <row r="15" spans="1:6">
      <c r="A15" s="5">
        <v>6.1820000000000004</v>
      </c>
      <c r="B15" s="5">
        <v>3.24</v>
      </c>
      <c r="E15" s="5" t="s">
        <v>569</v>
      </c>
      <c r="F15" s="5" t="s">
        <v>565</v>
      </c>
    </row>
    <row r="16" spans="1:6">
      <c r="A16" s="5">
        <v>7.1349999999999998</v>
      </c>
      <c r="B16" s="5">
        <v>3.3290000000000002</v>
      </c>
      <c r="E16" s="5" t="s">
        <v>569</v>
      </c>
      <c r="F16" s="5" t="s">
        <v>565</v>
      </c>
    </row>
    <row r="17" spans="1:6">
      <c r="A17" s="12">
        <v>7.5549999999999997</v>
      </c>
      <c r="B17" s="5">
        <v>3.536</v>
      </c>
      <c r="E17" s="5" t="s">
        <v>569</v>
      </c>
      <c r="F17" s="5" t="s">
        <v>565</v>
      </c>
    </row>
    <row r="18" spans="1:6">
      <c r="A18" s="5">
        <v>10.667</v>
      </c>
      <c r="B18" s="5">
        <v>3.879</v>
      </c>
      <c r="E18" s="5" t="s">
        <v>568</v>
      </c>
      <c r="F18" s="5" t="s">
        <v>565</v>
      </c>
    </row>
    <row r="19" spans="1:6">
      <c r="A19" s="20">
        <f>AVERAGE(A2:A18)</f>
        <v>4.2055882352941181</v>
      </c>
      <c r="B19" s="5">
        <v>4.0279999999999996</v>
      </c>
      <c r="E19" s="5" t="s">
        <v>568</v>
      </c>
      <c r="F19" s="12" t="s">
        <v>565</v>
      </c>
    </row>
    <row r="20" spans="1:6">
      <c r="B20" s="5">
        <v>4.0709999999999997</v>
      </c>
      <c r="E20" s="5"/>
      <c r="F20" s="5" t="s">
        <v>565</v>
      </c>
    </row>
    <row r="21" spans="1:6">
      <c r="B21" s="12">
        <v>4.2240000000000002</v>
      </c>
      <c r="E21" s="5"/>
      <c r="F21" s="42" t="s">
        <v>565</v>
      </c>
    </row>
    <row r="22" spans="1:6">
      <c r="B22" s="5">
        <v>4.306</v>
      </c>
      <c r="E22" s="5"/>
      <c r="F22" s="5" t="s">
        <v>567</v>
      </c>
    </row>
    <row r="23" spans="1:6">
      <c r="B23" s="5">
        <v>5.0629999999999997</v>
      </c>
      <c r="E23" s="5"/>
      <c r="F23" s="5" t="s">
        <v>567</v>
      </c>
    </row>
    <row r="24" spans="1:6">
      <c r="B24" s="5">
        <v>5.1550000000000002</v>
      </c>
      <c r="E24" s="5"/>
      <c r="F24" s="5" t="s">
        <v>567</v>
      </c>
    </row>
    <row r="25" spans="1:6">
      <c r="B25" s="5">
        <v>5.4829999999999997</v>
      </c>
      <c r="E25" s="5"/>
      <c r="F25" s="5" t="s">
        <v>567</v>
      </c>
    </row>
    <row r="26" spans="1:6">
      <c r="B26" s="12">
        <v>6.0140000000000002</v>
      </c>
      <c r="E26" s="5"/>
      <c r="F26" s="5" t="s">
        <v>567</v>
      </c>
    </row>
    <row r="27" spans="1:6">
      <c r="B27" s="5">
        <v>7.1349999999999998</v>
      </c>
      <c r="E27" s="5"/>
      <c r="F27" s="5" t="s">
        <v>569</v>
      </c>
    </row>
    <row r="28" spans="1:6">
      <c r="B28" s="5">
        <v>7.1349999999999998</v>
      </c>
      <c r="E28" s="5"/>
      <c r="F28" s="5" t="s">
        <v>569</v>
      </c>
    </row>
    <row r="29" spans="1:6">
      <c r="B29" s="5">
        <v>7.8380000000000001</v>
      </c>
      <c r="E29" s="5"/>
      <c r="F29" s="5" t="s">
        <v>568</v>
      </c>
    </row>
    <row r="30" spans="1:6">
      <c r="B30" s="5">
        <v>10.967000000000001</v>
      </c>
      <c r="F30" s="5" t="s">
        <v>568</v>
      </c>
    </row>
    <row r="31" spans="1:6">
      <c r="B31" s="20">
        <f>AVERAGE(B2:B30)</f>
        <v>3.7199310344827587</v>
      </c>
      <c r="F31" s="5" t="s">
        <v>568</v>
      </c>
    </row>
    <row r="32" spans="1:6">
      <c r="F32" s="12" t="s">
        <v>568</v>
      </c>
    </row>
    <row r="33" spans="6:6">
      <c r="F33" s="5"/>
    </row>
    <row r="34" spans="6:6">
      <c r="F34" s="5"/>
    </row>
    <row r="35" spans="6:6">
      <c r="F35" s="5"/>
    </row>
    <row r="36" spans="6:6">
      <c r="F36" s="5"/>
    </row>
    <row r="37" spans="6:6">
      <c r="F37" s="5"/>
    </row>
    <row r="38" spans="6:6">
      <c r="F38" s="5"/>
    </row>
    <row r="39" spans="6:6">
      <c r="F39" s="5"/>
    </row>
    <row r="40" spans="6:6">
      <c r="F40" s="5"/>
    </row>
    <row r="41" spans="6:6">
      <c r="F41" s="5"/>
    </row>
    <row r="42" spans="6:6">
      <c r="F42" s="5"/>
    </row>
    <row r="43" spans="6:6">
      <c r="F43" s="5"/>
    </row>
    <row r="44" spans="6:6">
      <c r="F44" s="5"/>
    </row>
    <row r="45" spans="6:6">
      <c r="F45" s="5"/>
    </row>
    <row r="46" spans="6:6">
      <c r="F46" s="5"/>
    </row>
    <row r="47" spans="6:6">
      <c r="F47" s="5"/>
    </row>
    <row r="48" spans="6:6">
      <c r="F48" s="5"/>
    </row>
    <row r="49" spans="6:6">
      <c r="F49" s="5"/>
    </row>
  </sheetData>
  <sortState ref="F3:F49">
    <sortCondition ref="F3:F49"/>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Sheet3</vt:lpstr>
      <vt:lpstr>Correct Cite</vt:lpstr>
      <vt:lpstr>Discipline</vt:lpstr>
      <vt:lpstr>Sheet4</vt:lpstr>
      <vt:lpstr>Incorrect Cite</vt:lpstr>
      <vt:lpstr>Incorrect for impact</vt:lpstr>
      <vt:lpstr>Sheet2</vt:lpstr>
      <vt:lpstr>Correct for impact</vt:lpstr>
      <vt:lpstr>Impact for out of context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Marcia Dickerson</dc:creator>
  <cp:lastModifiedBy>Marcia Simmering Dickerson</cp:lastModifiedBy>
  <dcterms:created xsi:type="dcterms:W3CDTF">2021-04-20T13:56:04Z</dcterms:created>
  <dcterms:modified xsi:type="dcterms:W3CDTF">2024-08-16T15:52:34Z</dcterms:modified>
</cp:coreProperties>
</file>