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626"/>
  <workbookPr/>
  <mc:AlternateContent xmlns:mc="http://schemas.openxmlformats.org/markup-compatibility/2006">
    <mc:Choice Requires="x15">
      <x15ac:absPath xmlns:x15ac="http://schemas.microsoft.com/office/spreadsheetml/2010/11/ac" url="C:\Users\micha\Investing\models\Neuroscience\"/>
    </mc:Choice>
  </mc:AlternateContent>
  <xr:revisionPtr revIDLastSave="0" documentId="13_ncr:1_{1467D1C8-738A-4C33-BCDF-93BFB2E3CA8B}" xr6:coauthVersionLast="47" xr6:coauthVersionMax="47" xr10:uidLastSave="{00000000-0000-0000-0000-000000000000}"/>
  <bookViews>
    <workbookView xWindow="-50" yWindow="1030" windowWidth="25630" windowHeight="19090" activeTab="1" xr2:uid="{00000000-000D-0000-FFFF-FFFF00000000}"/>
  </bookViews>
  <sheets>
    <sheet name="Main" sheetId="1" r:id="rId1"/>
    <sheet name="Model" sheetId="2" r:id="rId2"/>
    <sheet name="pimavanserin"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21" i="2" l="1"/>
  <c r="H21" i="2"/>
  <c r="H20" i="2"/>
  <c r="D10" i="2"/>
  <c r="D5" i="2"/>
  <c r="D7" i="2" s="1"/>
  <c r="D11" i="2" s="1"/>
  <c r="D14" i="2" s="1"/>
  <c r="D16" i="2" s="1"/>
  <c r="D17" i="2" s="1"/>
  <c r="H17" i="2"/>
  <c r="H16" i="2"/>
  <c r="H14" i="2"/>
  <c r="H11" i="2"/>
  <c r="H10" i="2"/>
  <c r="H7" i="2"/>
  <c r="H5" i="2"/>
  <c r="O2" i="2"/>
  <c r="P2" i="2" s="1"/>
  <c r="Q2" i="2" s="1"/>
  <c r="R2" i="2" s="1"/>
  <c r="S2" i="2" s="1"/>
  <c r="T2" i="2" s="1"/>
  <c r="U2" i="2" s="1"/>
  <c r="V2" i="2" s="1"/>
  <c r="W2" i="2" s="1"/>
  <c r="X2" i="2" s="1"/>
  <c r="Y2" i="2" s="1"/>
  <c r="Z2" i="2" s="1"/>
  <c r="AA2" i="2" s="1"/>
  <c r="AB2" i="2" s="1"/>
  <c r="N2" i="2"/>
  <c r="M9" i="1"/>
  <c r="M7" i="1"/>
  <c r="M6" i="1"/>
</calcChain>
</file>

<file path=xl/sharedStrings.xml><?xml version="1.0" encoding="utf-8"?>
<sst xmlns="http://schemas.openxmlformats.org/spreadsheetml/2006/main" count="82" uniqueCount="68">
  <si>
    <t xml:space="preserve">Price </t>
  </si>
  <si>
    <t>S/O</t>
  </si>
  <si>
    <t>MC</t>
  </si>
  <si>
    <t>Cash</t>
  </si>
  <si>
    <t xml:space="preserve">Debt </t>
  </si>
  <si>
    <t>EV</t>
  </si>
  <si>
    <t>Q223</t>
  </si>
  <si>
    <t>Main</t>
  </si>
  <si>
    <t>Revenue</t>
  </si>
  <si>
    <t>Q122</t>
  </si>
  <si>
    <t>Q222</t>
  </si>
  <si>
    <t>Q322</t>
  </si>
  <si>
    <t>Q422</t>
  </si>
  <si>
    <t>Q123</t>
  </si>
  <si>
    <t>Q323</t>
  </si>
  <si>
    <t>Q423</t>
  </si>
  <si>
    <t>NUPLAZID</t>
  </si>
  <si>
    <t>DAYBUE</t>
  </si>
  <si>
    <t xml:space="preserve">COGS </t>
  </si>
  <si>
    <t xml:space="preserve">Gross Profit </t>
  </si>
  <si>
    <t>R&amp;D</t>
  </si>
  <si>
    <t>SG&amp;A</t>
  </si>
  <si>
    <t>Operating Expenses</t>
  </si>
  <si>
    <t>Operating Income</t>
  </si>
  <si>
    <t>Interest</t>
  </si>
  <si>
    <t>Other</t>
  </si>
  <si>
    <t>Pretax Income</t>
  </si>
  <si>
    <t xml:space="preserve">Taxes </t>
  </si>
  <si>
    <t>Net Income</t>
  </si>
  <si>
    <t xml:space="preserve">EPS </t>
  </si>
  <si>
    <t xml:space="preserve">Shares </t>
  </si>
  <si>
    <t>Revenue y/y</t>
  </si>
  <si>
    <t xml:space="preserve">Gross Margin </t>
  </si>
  <si>
    <t xml:space="preserve">NUPLAZID </t>
  </si>
  <si>
    <t>pimavanserin</t>
  </si>
  <si>
    <t>trofinetide</t>
  </si>
  <si>
    <t>Rett syndrome</t>
  </si>
  <si>
    <t>Parkinson's disease psychosis (PDP)</t>
  </si>
  <si>
    <t>Indication</t>
  </si>
  <si>
    <t>Brand</t>
  </si>
  <si>
    <t xml:space="preserve">Generic </t>
  </si>
  <si>
    <t>Phase</t>
  </si>
  <si>
    <t>MOA</t>
  </si>
  <si>
    <t>Economics</t>
  </si>
  <si>
    <t>IP</t>
  </si>
  <si>
    <t>Marketed</t>
  </si>
  <si>
    <t>Negative Symptoms of Schizophrenia</t>
  </si>
  <si>
    <t xml:space="preserve">ACP-101 </t>
  </si>
  <si>
    <t xml:space="preserve">Hyperphagia in Prader-Willi Syndrome </t>
  </si>
  <si>
    <t>Acadia announced positive top-line results from its Phase 2 ADVANCE study, a 26-week, randomized, double-blind, placebo-controlled study in 403 patients.</t>
  </si>
  <si>
    <t>No drug is approved by the FDA for the treatment of the negative symptoms of schizophrenia.</t>
  </si>
  <si>
    <t>https://acadia.com/media/news-releases/acadia-pharmaceuticals-announces-positive-top-line-results-from-advance-trial-of-pimavanserin-as-treatment-for-negative-symptoms-of-schizophrenia/</t>
  </si>
  <si>
    <t>ADVANCE evaluated the efficacy and safety of adjunctive pimavanserin treatment in patients with predominantly negative symptoms of schizophrenia who have achieved adequate control of positive symptoms with their existing antipsychotic treatment.</t>
  </si>
  <si>
    <t xml:space="preserve">Pimavanserin is a selective serotonin inverse agonist and antagonist preferentially targeting 5-HT2A receptors. </t>
  </si>
  <si>
    <t xml:space="preserve">These receptors are thought to play an important role in psychosis, schizophrenia, depression and other neuropsychiatric disorders. </t>
  </si>
  <si>
    <t>In vitro, pimavanserin demonstrated no appreciable binding affinity for dopamine (including D2), histamine, muscarinic, or adrenergic receptors.</t>
  </si>
  <si>
    <t>The Phase 3 ADVANCE-2 study, is expected to complete enrollment by the end of 2022 with results available in 2024.</t>
  </si>
  <si>
    <t xml:space="preserve">NCT02970305 - Results Posted. </t>
  </si>
  <si>
    <t>NCT04531982 - Recruiting</t>
  </si>
  <si>
    <t xml:space="preserve">Brand </t>
  </si>
  <si>
    <t xml:space="preserve">Competition </t>
  </si>
  <si>
    <t xml:space="preserve">Clinical Trials </t>
  </si>
  <si>
    <t>Parkinson's disease psychosis (PDP) - Approved</t>
  </si>
  <si>
    <t>Negative symptoms of schizophrenia - Active</t>
  </si>
  <si>
    <t xml:space="preserve">5-HT2A receptors </t>
  </si>
  <si>
    <t>First and only prescription medication approved by the FDA for the treatment of hallucinations and delusions associated with Parkinson’s disease psychosis (PDP)</t>
  </si>
  <si>
    <t>https://pubchem.ncbi.nlm.nih.gov/compound/10071196</t>
  </si>
  <si>
    <t>III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</si>
</sst>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12">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s>
  <cellStyleXfs count="3">
    <xf numFmtId="0" fontId="0" fillId="0" borderId="0"/>
    <xf numFmtId="9" fontId="1" fillId="0" borderId="0" applyFont="0" applyFill="0" applyBorder="0" applyAlignment="0" applyProtection="0"/>
    <xf numFmtId="0" fontId="3" fillId="0" borderId="0" applyNumberFormat="0" applyFill="0" applyBorder="0" applyAlignment="0" applyProtection="0"/>
  </cellStyleXfs>
  <cellXfs count="21">
    <xf numFmtId="0" fontId="0" fillId="0" borderId="0" xfId="0"/>
    <xf numFmtId="3" fontId="0" fillId="0" borderId="0" xfId="0" applyNumberFormat="1"/>
    <xf numFmtId="4" fontId="0" fillId="0" borderId="0" xfId="0" applyNumberFormat="1"/>
    <xf numFmtId="9" fontId="0" fillId="0" borderId="0" xfId="1" applyFont="1"/>
    <xf numFmtId="0" fontId="2" fillId="0" borderId="1" xfId="0" applyFont="1" applyBorder="1" applyAlignment="1">
      <alignment horizontal="center"/>
    </xf>
    <xf numFmtId="0" fontId="2" fillId="0" borderId="2" xfId="0" applyFont="1" applyBorder="1" applyAlignment="1">
      <alignment horizontal="center"/>
    </xf>
    <xf numFmtId="0" fontId="2" fillId="0" borderId="3" xfId="0" applyFont="1" applyBorder="1" applyAlignment="1">
      <alignment horizontal="center"/>
    </xf>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 xfId="0" applyBorder="1"/>
    <xf numFmtId="0" fontId="0" fillId="0" borderId="2" xfId="0" applyBorder="1"/>
    <xf numFmtId="0" fontId="0" fillId="0" borderId="3" xfId="0" applyBorder="1"/>
    <xf numFmtId="0" fontId="0" fillId="0" borderId="10" xfId="0" applyBorder="1"/>
    <xf numFmtId="0" fontId="0" fillId="0" borderId="11" xfId="0" applyBorder="1"/>
    <xf numFmtId="0" fontId="3" fillId="0" borderId="0" xfId="2"/>
    <xf numFmtId="0" fontId="0" fillId="0" borderId="5" xfId="0" applyBorder="1" applyAlignment="1">
      <alignment horizontal="center"/>
    </xf>
    <xf numFmtId="0" fontId="0" fillId="0" borderId="0" xfId="0" applyFill="1" applyBorder="1" applyAlignment="1">
      <alignment horizontal="center"/>
    </xf>
  </cellXfs>
  <cellStyles count="3">
    <cellStyle name="Hyperlink" xfId="2" builtinId="8"/>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17</xdr:col>
      <xdr:colOff>469900</xdr:colOff>
      <xdr:row>2</xdr:row>
      <xdr:rowOff>25400</xdr:rowOff>
    </xdr:from>
    <xdr:to>
      <xdr:col>22</xdr:col>
      <xdr:colOff>279043</xdr:colOff>
      <xdr:row>17</xdr:row>
      <xdr:rowOff>120293</xdr:rowOff>
    </xdr:to>
    <xdr:pic>
      <xdr:nvPicPr>
        <xdr:cNvPr id="2" name="Picture 1">
          <a:extLst>
            <a:ext uri="{FF2B5EF4-FFF2-40B4-BE49-F238E27FC236}">
              <a16:creationId xmlns:a16="http://schemas.microsoft.com/office/drawing/2014/main" id="{1D4601B0-E298-1237-1C4D-64742BD688F2}"/>
            </a:ext>
          </a:extLst>
        </xdr:cNvPr>
        <xdr:cNvPicPr>
          <a:picLocks noChangeAspect="1"/>
        </xdr:cNvPicPr>
      </xdr:nvPicPr>
      <xdr:blipFill>
        <a:blip xmlns:r="http://schemas.openxmlformats.org/officeDocument/2006/relationships" r:embed="rId1"/>
        <a:stretch>
          <a:fillRect/>
        </a:stretch>
      </xdr:blipFill>
      <xdr:spPr>
        <a:xfrm>
          <a:off x="10934700" y="393700"/>
          <a:ext cx="2857143" cy="285714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https://pubchem.ncbi.nlm.nih.gov/compound/10071196" TargetMode="External"/><Relationship Id="rId1" Type="http://schemas.openxmlformats.org/officeDocument/2006/relationships/hyperlink" Target="https://acadia.com/media/news-releases/acadia-pharmaceuticals-announces-positive-top-line-results-from-advance-trial-of-pimavanserin-as-treatment-for-negative-symptoms-of-schizophreni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N11"/>
  <sheetViews>
    <sheetView workbookViewId="0">
      <selection activeCell="D51" sqref="D51"/>
    </sheetView>
  </sheetViews>
  <sheetFormatPr defaultRowHeight="14.5" x14ac:dyDescent="0.35"/>
  <cols>
    <col min="2" max="2" width="9.54296875" bestFit="1" customWidth="1"/>
    <col min="3" max="3" width="12.08984375" bestFit="1" customWidth="1"/>
    <col min="4" max="4" width="33.54296875" bestFit="1" customWidth="1"/>
    <col min="5" max="5" width="8.90625" bestFit="1" customWidth="1"/>
    <col min="7" max="7" width="9.6328125" bestFit="1" customWidth="1"/>
  </cols>
  <sheetData>
    <row r="3" spans="2:14" x14ac:dyDescent="0.35">
      <c r="B3" s="4" t="s">
        <v>39</v>
      </c>
      <c r="C3" s="5" t="s">
        <v>40</v>
      </c>
      <c r="D3" s="5" t="s">
        <v>38</v>
      </c>
      <c r="E3" s="5" t="s">
        <v>41</v>
      </c>
      <c r="F3" s="5" t="s">
        <v>42</v>
      </c>
      <c r="G3" s="5" t="s">
        <v>43</v>
      </c>
      <c r="H3" s="6" t="s">
        <v>44</v>
      </c>
    </row>
    <row r="4" spans="2:14" x14ac:dyDescent="0.35">
      <c r="B4" s="7" t="s">
        <v>33</v>
      </c>
      <c r="C4" s="8" t="s">
        <v>34</v>
      </c>
      <c r="D4" s="8" t="s">
        <v>37</v>
      </c>
      <c r="E4" s="8" t="s">
        <v>45</v>
      </c>
      <c r="F4" s="8"/>
      <c r="G4" s="8"/>
      <c r="H4" s="9"/>
      <c r="L4" t="s">
        <v>0</v>
      </c>
      <c r="M4">
        <v>26.59</v>
      </c>
    </row>
    <row r="5" spans="2:14" x14ac:dyDescent="0.35">
      <c r="B5" s="10" t="s">
        <v>17</v>
      </c>
      <c r="C5" s="11" t="s">
        <v>35</v>
      </c>
      <c r="D5" s="11" t="s">
        <v>36</v>
      </c>
      <c r="E5" s="11" t="s">
        <v>45</v>
      </c>
      <c r="F5" s="11"/>
      <c r="G5" s="11"/>
      <c r="H5" s="12"/>
      <c r="L5" t="s">
        <v>1</v>
      </c>
      <c r="M5" s="1">
        <v>163.728859</v>
      </c>
      <c r="N5" t="s">
        <v>6</v>
      </c>
    </row>
    <row r="6" spans="2:14" x14ac:dyDescent="0.35">
      <c r="B6" s="13"/>
      <c r="C6" s="14"/>
      <c r="D6" s="14"/>
      <c r="E6" s="14"/>
      <c r="F6" s="14"/>
      <c r="G6" s="14"/>
      <c r="H6" s="15"/>
      <c r="L6" t="s">
        <v>2</v>
      </c>
      <c r="M6" s="1">
        <f>M4*M5</f>
        <v>4353.5503608099998</v>
      </c>
    </row>
    <row r="7" spans="2:14" x14ac:dyDescent="0.35">
      <c r="B7" s="7"/>
      <c r="C7" s="8" t="s">
        <v>34</v>
      </c>
      <c r="D7" s="8" t="s">
        <v>46</v>
      </c>
      <c r="E7" s="19" t="s">
        <v>67</v>
      </c>
      <c r="F7" s="8"/>
      <c r="G7" s="8"/>
      <c r="H7" s="9"/>
      <c r="L7" t="s">
        <v>3</v>
      </c>
      <c r="M7" s="1">
        <f>107.941+267.437</f>
        <v>375.37800000000004</v>
      </c>
      <c r="N7" t="s">
        <v>6</v>
      </c>
    </row>
    <row r="8" spans="2:14" x14ac:dyDescent="0.35">
      <c r="B8" s="16"/>
      <c r="C8" t="s">
        <v>47</v>
      </c>
      <c r="D8" t="s">
        <v>48</v>
      </c>
      <c r="E8" s="20" t="s">
        <v>67</v>
      </c>
      <c r="H8" s="17"/>
      <c r="L8" t="s">
        <v>4</v>
      </c>
      <c r="M8" s="1">
        <v>49.777999999999999</v>
      </c>
      <c r="N8" t="s">
        <v>6</v>
      </c>
    </row>
    <row r="9" spans="2:14" x14ac:dyDescent="0.35">
      <c r="B9" s="16"/>
      <c r="H9" s="17"/>
      <c r="L9" t="s">
        <v>5</v>
      </c>
      <c r="M9" s="1">
        <f>M6-M7+M8</f>
        <v>4027.9503608099994</v>
      </c>
    </row>
    <row r="10" spans="2:14" x14ac:dyDescent="0.35">
      <c r="B10" s="16"/>
      <c r="H10" s="17"/>
    </row>
    <row r="11" spans="2:14" x14ac:dyDescent="0.35">
      <c r="B11" s="10"/>
      <c r="C11" s="11"/>
      <c r="D11" s="11"/>
      <c r="E11" s="11"/>
      <c r="F11" s="11"/>
      <c r="G11" s="11"/>
      <c r="H11" s="1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FDD295-1F69-46DA-9801-E5CF4E706C2C}">
  <dimension ref="A1:AB21"/>
  <sheetViews>
    <sheetView tabSelected="1" workbookViewId="0">
      <pane xSplit="2" ySplit="2" topLeftCell="C3" activePane="bottomRight" state="frozen"/>
      <selection pane="topRight" activeCell="C1" sqref="C1"/>
      <selection pane="bottomLeft" activeCell="A3" sqref="A3"/>
      <selection pane="bottomRight" activeCell="J34" sqref="J34"/>
    </sheetView>
  </sheetViews>
  <sheetFormatPr defaultRowHeight="14.5" x14ac:dyDescent="0.35"/>
  <cols>
    <col min="1" max="1" width="5.08984375" bestFit="1" customWidth="1"/>
    <col min="2" max="2" width="17.453125" bestFit="1" customWidth="1"/>
    <col min="3" max="16384" width="8.7265625" style="1"/>
  </cols>
  <sheetData>
    <row r="1" spans="1:28" customFormat="1" x14ac:dyDescent="0.35">
      <c r="A1" t="s">
        <v>7</v>
      </c>
    </row>
    <row r="2" spans="1:28" customFormat="1" x14ac:dyDescent="0.35">
      <c r="C2" t="s">
        <v>9</v>
      </c>
      <c r="D2" t="s">
        <v>10</v>
      </c>
      <c r="E2" t="s">
        <v>11</v>
      </c>
      <c r="F2" t="s">
        <v>12</v>
      </c>
      <c r="G2" t="s">
        <v>13</v>
      </c>
      <c r="H2" t="s">
        <v>6</v>
      </c>
      <c r="I2" t="s">
        <v>14</v>
      </c>
      <c r="J2" t="s">
        <v>15</v>
      </c>
      <c r="M2">
        <v>2021</v>
      </c>
      <c r="N2">
        <f>M2+1</f>
        <v>2022</v>
      </c>
      <c r="O2">
        <f t="shared" ref="O2:AB2" si="0">N2+1</f>
        <v>2023</v>
      </c>
      <c r="P2">
        <f t="shared" si="0"/>
        <v>2024</v>
      </c>
      <c r="Q2">
        <f t="shared" si="0"/>
        <v>2025</v>
      </c>
      <c r="R2">
        <f t="shared" si="0"/>
        <v>2026</v>
      </c>
      <c r="S2">
        <f t="shared" si="0"/>
        <v>2027</v>
      </c>
      <c r="T2">
        <f t="shared" si="0"/>
        <v>2028</v>
      </c>
      <c r="U2">
        <f t="shared" si="0"/>
        <v>2029</v>
      </c>
      <c r="V2">
        <f t="shared" si="0"/>
        <v>2030</v>
      </c>
      <c r="W2">
        <f t="shared" si="0"/>
        <v>2031</v>
      </c>
      <c r="X2">
        <f t="shared" si="0"/>
        <v>2032</v>
      </c>
      <c r="Y2">
        <f t="shared" si="0"/>
        <v>2033</v>
      </c>
      <c r="Z2">
        <f t="shared" si="0"/>
        <v>2034</v>
      </c>
      <c r="AA2">
        <f t="shared" si="0"/>
        <v>2035</v>
      </c>
      <c r="AB2">
        <f t="shared" si="0"/>
        <v>2036</v>
      </c>
    </row>
    <row r="3" spans="1:28" x14ac:dyDescent="0.35">
      <c r="B3" t="s">
        <v>16</v>
      </c>
      <c r="D3" s="1">
        <v>134.56299999999999</v>
      </c>
      <c r="H3" s="1">
        <v>142.018</v>
      </c>
    </row>
    <row r="4" spans="1:28" x14ac:dyDescent="0.35">
      <c r="B4" t="s">
        <v>17</v>
      </c>
      <c r="D4" s="1">
        <v>0</v>
      </c>
      <c r="H4" s="1">
        <v>23.216999999999999</v>
      </c>
    </row>
    <row r="5" spans="1:28" x14ac:dyDescent="0.35">
      <c r="B5" t="s">
        <v>8</v>
      </c>
      <c r="D5" s="1">
        <f>SUM(D3:D4)</f>
        <v>134.56299999999999</v>
      </c>
      <c r="H5" s="1">
        <f>SUM(H3:H4)</f>
        <v>165.23500000000001</v>
      </c>
    </row>
    <row r="6" spans="1:28" x14ac:dyDescent="0.35">
      <c r="B6" t="s">
        <v>18</v>
      </c>
      <c r="D6" s="1">
        <v>2.6669999999999998</v>
      </c>
      <c r="H6" s="1">
        <v>7.4589999999999996</v>
      </c>
    </row>
    <row r="7" spans="1:28" x14ac:dyDescent="0.35">
      <c r="B7" t="s">
        <v>19</v>
      </c>
      <c r="D7" s="1">
        <f>D5-D6</f>
        <v>131.89599999999999</v>
      </c>
      <c r="H7" s="1">
        <f>H5-H6</f>
        <v>157.77600000000001</v>
      </c>
    </row>
    <row r="8" spans="1:28" x14ac:dyDescent="0.35">
      <c r="B8" t="s">
        <v>20</v>
      </c>
      <c r="D8" s="1">
        <v>75.646000000000001</v>
      </c>
      <c r="H8" s="1">
        <v>58.771000000000001</v>
      </c>
    </row>
    <row r="9" spans="1:28" x14ac:dyDescent="0.35">
      <c r="B9" t="s">
        <v>21</v>
      </c>
      <c r="D9" s="1">
        <v>89.900999999999996</v>
      </c>
      <c r="H9" s="1">
        <v>95.968000000000004</v>
      </c>
    </row>
    <row r="10" spans="1:28" x14ac:dyDescent="0.35">
      <c r="B10" t="s">
        <v>22</v>
      </c>
      <c r="D10" s="1">
        <f>SUM(D8:D9)</f>
        <v>165.547</v>
      </c>
      <c r="H10" s="1">
        <f>SUM(H8:H9)</f>
        <v>154.739</v>
      </c>
    </row>
    <row r="11" spans="1:28" x14ac:dyDescent="0.35">
      <c r="B11" t="s">
        <v>23</v>
      </c>
      <c r="D11" s="1">
        <f>D7-D10</f>
        <v>-33.65100000000001</v>
      </c>
      <c r="H11" s="1">
        <f>H7-H10</f>
        <v>3.0370000000000061</v>
      </c>
    </row>
    <row r="12" spans="1:28" x14ac:dyDescent="0.35">
      <c r="B12" t="s">
        <v>24</v>
      </c>
      <c r="D12" s="1">
        <v>-0.57999999999999996</v>
      </c>
      <c r="H12" s="1">
        <v>-4.55</v>
      </c>
    </row>
    <row r="13" spans="1:28" x14ac:dyDescent="0.35">
      <c r="B13" t="s">
        <v>25</v>
      </c>
      <c r="D13" s="1">
        <v>0.497</v>
      </c>
      <c r="H13" s="1">
        <v>1.244</v>
      </c>
    </row>
    <row r="14" spans="1:28" x14ac:dyDescent="0.35">
      <c r="B14" t="s">
        <v>26</v>
      </c>
      <c r="D14" s="1">
        <f>D11-D12-D13</f>
        <v>-33.568000000000012</v>
      </c>
      <c r="H14" s="1">
        <f>H11-H12-H13</f>
        <v>6.3430000000000062</v>
      </c>
    </row>
    <row r="15" spans="1:28" x14ac:dyDescent="0.35">
      <c r="B15" t="s">
        <v>27</v>
      </c>
      <c r="D15" s="1">
        <v>0.443</v>
      </c>
      <c r="H15" s="1">
        <v>5.2290000000000001</v>
      </c>
    </row>
    <row r="16" spans="1:28" x14ac:dyDescent="0.35">
      <c r="B16" t="s">
        <v>28</v>
      </c>
      <c r="D16" s="1">
        <f>D14-D15</f>
        <v>-34.01100000000001</v>
      </c>
      <c r="H16" s="1">
        <f>H14-H15</f>
        <v>1.1140000000000061</v>
      </c>
    </row>
    <row r="17" spans="2:8" x14ac:dyDescent="0.35">
      <c r="B17" t="s">
        <v>29</v>
      </c>
      <c r="D17" s="2">
        <f>D16/D18</f>
        <v>-0.21039380405062671</v>
      </c>
      <c r="H17" s="2">
        <f>H16/H18</f>
        <v>6.8152063527022605E-3</v>
      </c>
    </row>
    <row r="18" spans="2:8" x14ac:dyDescent="0.35">
      <c r="B18" t="s">
        <v>30</v>
      </c>
      <c r="D18" s="1">
        <v>161.654</v>
      </c>
      <c r="H18" s="1">
        <v>163.458</v>
      </c>
    </row>
    <row r="20" spans="2:8" x14ac:dyDescent="0.35">
      <c r="B20" t="s">
        <v>31</v>
      </c>
      <c r="H20" s="3">
        <f>(H5-D5)/D5</f>
        <v>0.22793784324071273</v>
      </c>
    </row>
    <row r="21" spans="2:8" x14ac:dyDescent="0.35">
      <c r="B21" t="s">
        <v>32</v>
      </c>
      <c r="D21" s="3">
        <f>D7/D5</f>
        <v>0.98018028730037232</v>
      </c>
      <c r="E21" s="3"/>
      <c r="F21" s="3"/>
      <c r="G21" s="3"/>
      <c r="H21" s="3">
        <f>H7/H5</f>
        <v>0.95485823221472443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5A2E1E-E76D-4056-B2A6-AD7AF7A2BBE3}">
  <dimension ref="A1:S35"/>
  <sheetViews>
    <sheetView workbookViewId="0">
      <selection activeCell="R36" sqref="R36"/>
    </sheetView>
  </sheetViews>
  <sheetFormatPr defaultRowHeight="14.5" x14ac:dyDescent="0.35"/>
  <cols>
    <col min="1" max="1" width="5.08984375" bestFit="1" customWidth="1"/>
    <col min="2" max="2" width="13.81640625" customWidth="1"/>
  </cols>
  <sheetData>
    <row r="1" spans="1:3" x14ac:dyDescent="0.35">
      <c r="A1" s="18" t="s">
        <v>7</v>
      </c>
    </row>
    <row r="2" spans="1:3" x14ac:dyDescent="0.35">
      <c r="B2" t="s">
        <v>59</v>
      </c>
      <c r="C2" t="s">
        <v>16</v>
      </c>
    </row>
    <row r="3" spans="1:3" x14ac:dyDescent="0.35">
      <c r="B3" t="s">
        <v>40</v>
      </c>
      <c r="C3" t="s">
        <v>34</v>
      </c>
    </row>
    <row r="4" spans="1:3" x14ac:dyDescent="0.35">
      <c r="B4" t="s">
        <v>38</v>
      </c>
      <c r="C4" t="s">
        <v>62</v>
      </c>
    </row>
    <row r="5" spans="1:3" x14ac:dyDescent="0.35">
      <c r="C5" t="s">
        <v>63</v>
      </c>
    </row>
    <row r="6" spans="1:3" x14ac:dyDescent="0.35">
      <c r="B6" t="s">
        <v>42</v>
      </c>
      <c r="C6" t="s">
        <v>64</v>
      </c>
    </row>
    <row r="7" spans="1:3" x14ac:dyDescent="0.35">
      <c r="B7" t="s">
        <v>60</v>
      </c>
      <c r="C7" t="s">
        <v>65</v>
      </c>
    </row>
    <row r="8" spans="1:3" x14ac:dyDescent="0.35">
      <c r="C8" t="s">
        <v>50</v>
      </c>
    </row>
    <row r="9" spans="1:3" x14ac:dyDescent="0.35">
      <c r="B9" t="s">
        <v>43</v>
      </c>
    </row>
    <row r="19" spans="2:19" x14ac:dyDescent="0.35">
      <c r="S19" s="18" t="s">
        <v>66</v>
      </c>
    </row>
    <row r="22" spans="2:19" x14ac:dyDescent="0.35">
      <c r="B22" t="s">
        <v>61</v>
      </c>
    </row>
    <row r="24" spans="2:19" x14ac:dyDescent="0.35">
      <c r="C24" s="18" t="s">
        <v>51</v>
      </c>
    </row>
    <row r="26" spans="2:19" x14ac:dyDescent="0.35">
      <c r="C26" t="s">
        <v>49</v>
      </c>
    </row>
    <row r="27" spans="2:19" x14ac:dyDescent="0.35">
      <c r="C27" t="s">
        <v>52</v>
      </c>
    </row>
    <row r="28" spans="2:19" x14ac:dyDescent="0.35">
      <c r="C28" t="s">
        <v>57</v>
      </c>
    </row>
    <row r="30" spans="2:19" x14ac:dyDescent="0.35">
      <c r="C30" t="s">
        <v>53</v>
      </c>
    </row>
    <row r="31" spans="2:19" x14ac:dyDescent="0.35">
      <c r="C31" t="s">
        <v>54</v>
      </c>
    </row>
    <row r="32" spans="2:19" x14ac:dyDescent="0.35">
      <c r="C32" t="s">
        <v>55</v>
      </c>
    </row>
    <row r="34" spans="3:3" x14ac:dyDescent="0.35">
      <c r="C34" t="s">
        <v>56</v>
      </c>
    </row>
    <row r="35" spans="3:3" x14ac:dyDescent="0.35">
      <c r="C35" t="s">
        <v>58</v>
      </c>
    </row>
  </sheetData>
  <hyperlinks>
    <hyperlink ref="A1" location="Main!A1" display="Main" xr:uid="{86D6C7CC-6F3D-43B1-94A5-CEC0790B6472}"/>
    <hyperlink ref="C24" r:id="rId1" xr:uid="{652D42E3-E9A0-40A5-8818-4AC4462D8538}"/>
    <hyperlink ref="S19" r:id="rId2" xr:uid="{A14F7187-BE9A-4D33-B2F1-DA8A7FAE40D8}"/>
  </hyperlinks>
  <pageMargins left="0.7" right="0.7" top="0.75" bottom="0.75" header="0.3" footer="0.3"/>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Main</vt:lpstr>
      <vt:lpstr>Model</vt:lpstr>
      <vt:lpstr>pimavanserin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Grenci</dc:creator>
  <cp:lastModifiedBy>Michael Grenci</cp:lastModifiedBy>
  <dcterms:created xsi:type="dcterms:W3CDTF">2015-06-05T18:17:20Z</dcterms:created>
  <dcterms:modified xsi:type="dcterms:W3CDTF">2023-08-10T03:47:42Z</dcterms:modified>
</cp:coreProperties>
</file>