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micha\Investing\models\Neuroscience\"/>
    </mc:Choice>
  </mc:AlternateContent>
  <xr:revisionPtr revIDLastSave="0" documentId="13_ncr:1_{1135599F-A767-470A-8D46-186DC8F25241}" xr6:coauthVersionLast="47" xr6:coauthVersionMax="47" xr10:uidLastSave="{00000000-0000-0000-0000-000000000000}"/>
  <bookViews>
    <workbookView xWindow="20" yWindow="820" windowWidth="19400" windowHeight="19090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" i="2" l="1"/>
  <c r="N20" i="2"/>
  <c r="H20" i="2"/>
  <c r="D10" i="2"/>
  <c r="D5" i="2"/>
  <c r="D7" i="2" s="1"/>
  <c r="D11" i="2" s="1"/>
  <c r="D14" i="2" s="1"/>
  <c r="D16" i="2" s="1"/>
  <c r="D17" i="2" s="1"/>
  <c r="H10" i="2"/>
  <c r="H5" i="2"/>
  <c r="H7" i="2" s="1"/>
  <c r="H11" i="2" s="1"/>
  <c r="H14" i="2" s="1"/>
  <c r="H16" i="2" s="1"/>
  <c r="H17" i="2" s="1"/>
  <c r="N2" i="2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N9" i="1"/>
  <c r="N8" i="1"/>
  <c r="N7" i="1"/>
  <c r="N6" i="1"/>
</calcChain>
</file>

<file path=xl/sharedStrings.xml><?xml version="1.0" encoding="utf-8"?>
<sst xmlns="http://schemas.openxmlformats.org/spreadsheetml/2006/main" count="40" uniqueCount="37">
  <si>
    <t>Price</t>
  </si>
  <si>
    <t>S/O</t>
  </si>
  <si>
    <t>MC</t>
  </si>
  <si>
    <t xml:space="preserve">Cash </t>
  </si>
  <si>
    <t xml:space="preserve">Debt </t>
  </si>
  <si>
    <t xml:space="preserve">EV </t>
  </si>
  <si>
    <t>Q223</t>
  </si>
  <si>
    <t>Main</t>
  </si>
  <si>
    <t xml:space="preserve">Product Revenue </t>
  </si>
  <si>
    <t>Collaboration Revenue</t>
  </si>
  <si>
    <t>Revenue</t>
  </si>
  <si>
    <t>Q122</t>
  </si>
  <si>
    <t>Q222</t>
  </si>
  <si>
    <t>Q322</t>
  </si>
  <si>
    <t>Q422</t>
  </si>
  <si>
    <t>Q123</t>
  </si>
  <si>
    <t>Q323</t>
  </si>
  <si>
    <t>Q423</t>
  </si>
  <si>
    <t>In thousands</t>
  </si>
  <si>
    <t>COGS</t>
  </si>
  <si>
    <t>Gross Profit</t>
  </si>
  <si>
    <t>R&amp;D</t>
  </si>
  <si>
    <t>SG&amp;A</t>
  </si>
  <si>
    <t xml:space="preserve">Operating Expenses </t>
  </si>
  <si>
    <t>Operating Income</t>
  </si>
  <si>
    <t>Interest</t>
  </si>
  <si>
    <t>Other</t>
  </si>
  <si>
    <t>Pretax Income</t>
  </si>
  <si>
    <t xml:space="preserve">Taxes </t>
  </si>
  <si>
    <t>Net Income</t>
  </si>
  <si>
    <t>EPS</t>
  </si>
  <si>
    <t xml:space="preserve">Shares </t>
  </si>
  <si>
    <t>Revenue y/y</t>
  </si>
  <si>
    <t xml:space="preserve">Generic </t>
  </si>
  <si>
    <t xml:space="preserve">Brand </t>
  </si>
  <si>
    <t xml:space="preserve">Zulresso </t>
  </si>
  <si>
    <t xml:space="preserve">brexanolone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</si>
</sst>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3" fillId="0" borderId="0" xfId="2"/>
    <xf numFmtId="0" fontId="4" fillId="0" borderId="0" xfId="0" applyFont="1"/>
    <xf numFmtId="4" fontId="0" fillId="0" borderId="0" xfId="0" applyNumberFormat="1"/>
    <xf numFmtId="9" fontId="0" fillId="0" borderId="0" xfId="1" applyFont="1"/>
    <xf numFmtId="0" fontId="2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O9"/>
  <sheetViews>
    <sheetView tabSelected="1" workbookViewId="0">
      <selection activeCell="F12" sqref="F12"/>
    </sheetView>
  </sheetViews>
  <sheetFormatPr defaultRowHeight="14.5" x14ac:dyDescent="0.35"/>
  <cols>
    <col min="2" max="2" width="11.81640625" bestFit="1" customWidth="1"/>
  </cols>
  <sheetData>
    <row r="4" spans="2:15" x14ac:dyDescent="0.35">
      <c r="B4" s="6" t="s">
        <v>33</v>
      </c>
      <c r="C4" s="6" t="s">
        <v>34</v>
      </c>
      <c r="M4" t="s">
        <v>0</v>
      </c>
      <c r="N4">
        <v>19.36</v>
      </c>
    </row>
    <row r="5" spans="2:15" x14ac:dyDescent="0.35">
      <c r="B5" t="s">
        <v>36</v>
      </c>
      <c r="C5" t="s">
        <v>35</v>
      </c>
      <c r="M5" t="s">
        <v>1</v>
      </c>
      <c r="N5" s="1">
        <v>59.883943000000002</v>
      </c>
      <c r="O5" t="s">
        <v>6</v>
      </c>
    </row>
    <row r="6" spans="2:15" x14ac:dyDescent="0.35">
      <c r="M6" t="s">
        <v>2</v>
      </c>
      <c r="N6" s="1">
        <f>N4*N5</f>
        <v>1159.3531364800001</v>
      </c>
    </row>
    <row r="7" spans="2:15" x14ac:dyDescent="0.35">
      <c r="M7" t="s">
        <v>3</v>
      </c>
      <c r="N7" s="1">
        <f>121.416+881.2</f>
        <v>1002.616</v>
      </c>
      <c r="O7" t="s">
        <v>6</v>
      </c>
    </row>
    <row r="8" spans="2:15" x14ac:dyDescent="0.35">
      <c r="M8" t="s">
        <v>4</v>
      </c>
      <c r="N8" s="1">
        <f>7.725+1.003</f>
        <v>8.7279999999999998</v>
      </c>
      <c r="O8" t="s">
        <v>6</v>
      </c>
    </row>
    <row r="9" spans="2:15" x14ac:dyDescent="0.35">
      <c r="M9" t="s">
        <v>5</v>
      </c>
      <c r="N9" s="1">
        <f>N6-N7+N8</f>
        <v>165.46513648000013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9C72B-83B9-4B79-B87E-5116C33E52FD}">
  <dimension ref="A1:AB2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19" sqref="O19"/>
    </sheetView>
  </sheetViews>
  <sheetFormatPr defaultRowHeight="14.5" x14ac:dyDescent="0.35"/>
  <cols>
    <col min="1" max="1" width="5.08984375" bestFit="1" customWidth="1"/>
    <col min="2" max="2" width="19.90625" bestFit="1" customWidth="1"/>
    <col min="3" max="16384" width="8.7265625" style="1"/>
  </cols>
  <sheetData>
    <row r="1" spans="1:28" customFormat="1" x14ac:dyDescent="0.35">
      <c r="A1" s="2" t="s">
        <v>7</v>
      </c>
      <c r="B1" s="3" t="s">
        <v>18</v>
      </c>
    </row>
    <row r="2" spans="1:28" customFormat="1" x14ac:dyDescent="0.35"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6</v>
      </c>
      <c r="I2" t="s">
        <v>16</v>
      </c>
      <c r="J2" t="s">
        <v>17</v>
      </c>
      <c r="L2">
        <v>2020</v>
      </c>
      <c r="M2">
        <v>2021</v>
      </c>
      <c r="N2">
        <f>+M2+1</f>
        <v>2022</v>
      </c>
      <c r="O2">
        <f t="shared" ref="O2:AB2" si="0">+N2+1</f>
        <v>2023</v>
      </c>
      <c r="P2">
        <f t="shared" si="0"/>
        <v>2024</v>
      </c>
      <c r="Q2">
        <f t="shared" si="0"/>
        <v>2025</v>
      </c>
      <c r="R2">
        <f t="shared" si="0"/>
        <v>2026</v>
      </c>
      <c r="S2">
        <f t="shared" si="0"/>
        <v>2027</v>
      </c>
      <c r="T2">
        <f t="shared" si="0"/>
        <v>2028</v>
      </c>
      <c r="U2">
        <f t="shared" si="0"/>
        <v>2029</v>
      </c>
      <c r="V2">
        <f t="shared" si="0"/>
        <v>2030</v>
      </c>
      <c r="W2">
        <f t="shared" si="0"/>
        <v>2031</v>
      </c>
      <c r="X2">
        <f t="shared" si="0"/>
        <v>2032</v>
      </c>
      <c r="Y2">
        <f t="shared" si="0"/>
        <v>2033</v>
      </c>
      <c r="Z2">
        <f t="shared" si="0"/>
        <v>2034</v>
      </c>
      <c r="AA2">
        <f t="shared" si="0"/>
        <v>2035</v>
      </c>
      <c r="AB2">
        <f t="shared" si="0"/>
        <v>2036</v>
      </c>
    </row>
    <row r="3" spans="1:28" x14ac:dyDescent="0.35">
      <c r="B3" t="s">
        <v>8</v>
      </c>
      <c r="D3" s="1">
        <v>1501</v>
      </c>
      <c r="H3" s="1">
        <v>2460</v>
      </c>
      <c r="L3" s="1">
        <v>6700</v>
      </c>
      <c r="M3" s="1">
        <v>6308</v>
      </c>
      <c r="N3" s="1">
        <v>7686</v>
      </c>
    </row>
    <row r="4" spans="1:28" x14ac:dyDescent="0.35">
      <c r="B4" t="s">
        <v>9</v>
      </c>
      <c r="D4" s="1">
        <v>0</v>
      </c>
      <c r="H4" s="1">
        <v>14</v>
      </c>
    </row>
    <row r="5" spans="1:28" x14ac:dyDescent="0.35">
      <c r="B5" t="s">
        <v>10</v>
      </c>
      <c r="D5" s="1">
        <f>SUM(D3:D4)</f>
        <v>1501</v>
      </c>
      <c r="H5" s="1">
        <f>SUM(H3:H4)</f>
        <v>2474</v>
      </c>
    </row>
    <row r="6" spans="1:28" x14ac:dyDescent="0.35">
      <c r="B6" t="s">
        <v>19</v>
      </c>
      <c r="D6" s="1">
        <v>200</v>
      </c>
      <c r="H6" s="1">
        <v>205</v>
      </c>
    </row>
    <row r="7" spans="1:28" x14ac:dyDescent="0.35">
      <c r="B7" t="s">
        <v>20</v>
      </c>
      <c r="D7" s="1">
        <f>D5-D6</f>
        <v>1301</v>
      </c>
      <c r="H7" s="1">
        <f>H5-H6</f>
        <v>2269</v>
      </c>
    </row>
    <row r="8" spans="1:28" x14ac:dyDescent="0.35">
      <c r="B8" t="s">
        <v>21</v>
      </c>
      <c r="D8" s="1">
        <v>77297</v>
      </c>
      <c r="H8" s="1">
        <v>97161</v>
      </c>
    </row>
    <row r="9" spans="1:28" x14ac:dyDescent="0.35">
      <c r="B9" t="s">
        <v>22</v>
      </c>
      <c r="D9" s="1">
        <v>52411</v>
      </c>
      <c r="H9" s="1">
        <v>75565</v>
      </c>
    </row>
    <row r="10" spans="1:28" x14ac:dyDescent="0.35">
      <c r="B10" t="s">
        <v>23</v>
      </c>
      <c r="D10" s="1">
        <f>SUM(D8:D9)</f>
        <v>129708</v>
      </c>
      <c r="H10" s="1">
        <f>SUM(H8:H9)</f>
        <v>172726</v>
      </c>
    </row>
    <row r="11" spans="1:28" x14ac:dyDescent="0.35">
      <c r="B11" t="s">
        <v>24</v>
      </c>
      <c r="D11" s="1">
        <f>D7-D10</f>
        <v>-128407</v>
      </c>
      <c r="H11" s="1">
        <f>H7-H10</f>
        <v>-170457</v>
      </c>
    </row>
    <row r="12" spans="1:28" x14ac:dyDescent="0.35">
      <c r="B12" t="s">
        <v>25</v>
      </c>
      <c r="D12" s="1">
        <v>2102</v>
      </c>
      <c r="H12" s="1">
        <v>10173</v>
      </c>
    </row>
    <row r="13" spans="1:28" x14ac:dyDescent="0.35">
      <c r="B13" t="s">
        <v>26</v>
      </c>
      <c r="D13" s="1">
        <v>45</v>
      </c>
      <c r="H13" s="1">
        <v>-41</v>
      </c>
    </row>
    <row r="14" spans="1:28" x14ac:dyDescent="0.35">
      <c r="B14" t="s">
        <v>27</v>
      </c>
      <c r="D14" s="1">
        <f>D11+D12+D13</f>
        <v>-126260</v>
      </c>
      <c r="H14" s="1">
        <f>H11+H12+H13</f>
        <v>-160325</v>
      </c>
    </row>
    <row r="15" spans="1:28" x14ac:dyDescent="0.35">
      <c r="B15" t="s">
        <v>28</v>
      </c>
      <c r="D15" s="1">
        <v>0</v>
      </c>
      <c r="H15" s="1">
        <v>0</v>
      </c>
    </row>
    <row r="16" spans="1:28" x14ac:dyDescent="0.35">
      <c r="B16" t="s">
        <v>29</v>
      </c>
      <c r="D16" s="1">
        <f>D14-D15</f>
        <v>-126260</v>
      </c>
      <c r="H16" s="1">
        <f>H14-H15</f>
        <v>-160325</v>
      </c>
    </row>
    <row r="17" spans="2:14" x14ac:dyDescent="0.35">
      <c r="B17" t="s">
        <v>30</v>
      </c>
      <c r="D17" s="4">
        <f>D16/D18</f>
        <v>-2.1303835928944603</v>
      </c>
      <c r="H17" s="4">
        <f>H16/H18</f>
        <v>-2.6823818915422613</v>
      </c>
    </row>
    <row r="18" spans="2:14" x14ac:dyDescent="0.35">
      <c r="B18" t="s">
        <v>31</v>
      </c>
      <c r="D18" s="1">
        <v>59266.322</v>
      </c>
      <c r="H18" s="1">
        <v>59769.64</v>
      </c>
    </row>
    <row r="20" spans="2:14" x14ac:dyDescent="0.35">
      <c r="B20" t="s">
        <v>32</v>
      </c>
      <c r="H20" s="5">
        <f>(H3-D3)/D3</f>
        <v>0.63890739506995331</v>
      </c>
      <c r="M20" s="5">
        <f>(M3-L3)/L3</f>
        <v>-5.8507462686567167E-2</v>
      </c>
      <c r="N20" s="5">
        <f>(N3-M3)/M3</f>
        <v>0.21845275840202916</v>
      </c>
    </row>
  </sheetData>
  <hyperlinks>
    <hyperlink ref="A1" location="Main!A1" display="Main" xr:uid="{FFB95CBB-A779-4F12-91A1-A53F3918C13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Grenci</dc:creator>
  <cp:lastModifiedBy>Michael Grenci</cp:lastModifiedBy>
  <dcterms:created xsi:type="dcterms:W3CDTF">2015-06-05T18:17:20Z</dcterms:created>
  <dcterms:modified xsi:type="dcterms:W3CDTF">2023-08-11T00:06:59Z</dcterms:modified>
</cp:coreProperties>
</file>