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71ee1e0f130f3f/Documents/Real Estate Masters/Resit Season and Final Project/Investment Valuation/"/>
    </mc:Choice>
  </mc:AlternateContent>
  <xr:revisionPtr revIDLastSave="5" documentId="8_{64860571-2518-4EAE-B12F-E86AF240B343}" xr6:coauthVersionLast="44" xr6:coauthVersionMax="44" xr10:uidLastSave="{57125878-E23E-4DE8-A7FC-5A438244C4AC}"/>
  <bookViews>
    <workbookView xWindow="-6713" yWindow="3607" windowWidth="13905" windowHeight="6593" xr2:uid="{00000000-000D-0000-FFFF-FFFF00000000}"/>
  </bookViews>
  <sheets>
    <sheet name="Assumptions" sheetId="1" r:id="rId1"/>
    <sheet name="Rent Roll" sheetId="3" r:id="rId2"/>
    <sheet name="Lease Calcs" sheetId="5" r:id="rId3"/>
    <sheet name="Cash Flows" sheetId="2" r:id="rId4"/>
    <sheet name="Sensitivity Analysis" sheetId="6" r:id="rId5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C92" i="5" l="1"/>
  <c r="D15" i="5"/>
  <c r="C27" i="5"/>
  <c r="D27" i="5"/>
  <c r="D48" i="5"/>
  <c r="D38" i="5"/>
  <c r="G38" i="5" s="1"/>
  <c r="G48" i="5" s="1"/>
  <c r="C38" i="5"/>
  <c r="C58" i="5"/>
  <c r="D58" i="5"/>
  <c r="D68" i="5"/>
  <c r="C68" i="5"/>
  <c r="C82" i="5"/>
  <c r="E82" i="5"/>
  <c r="D92" i="5"/>
  <c r="D102" i="5"/>
  <c r="B102" i="5"/>
  <c r="B92" i="5"/>
  <c r="B82" i="5"/>
  <c r="B68" i="5"/>
  <c r="B58" i="5"/>
  <c r="B48" i="5"/>
  <c r="B38" i="5"/>
  <c r="B27" i="5"/>
  <c r="B15" i="5"/>
  <c r="Y6" i="3"/>
  <c r="U6" i="3"/>
  <c r="Z6" i="3" s="1"/>
  <c r="P6" i="3"/>
  <c r="O6" i="3"/>
  <c r="J6" i="3"/>
  <c r="G6" i="3"/>
  <c r="C37" i="5"/>
  <c r="U7" i="3"/>
  <c r="Z7" i="3" s="1"/>
  <c r="D69" i="5" s="1"/>
  <c r="U8" i="3"/>
  <c r="Z8" i="3" s="1"/>
  <c r="D70" i="5" s="1"/>
  <c r="U9" i="3"/>
  <c r="E85" i="5" s="1"/>
  <c r="U10" i="3"/>
  <c r="E86" i="5" s="1"/>
  <c r="U11" i="3"/>
  <c r="Z11" i="3" s="1"/>
  <c r="D73" i="5" s="1"/>
  <c r="Y7" i="3"/>
  <c r="C69" i="5" s="1"/>
  <c r="Y8" i="3"/>
  <c r="C70" i="5" s="1"/>
  <c r="Y9" i="3"/>
  <c r="C71" i="5" s="1"/>
  <c r="Y10" i="3"/>
  <c r="Y11" i="3"/>
  <c r="D103" i="5"/>
  <c r="D104" i="5"/>
  <c r="D105" i="5"/>
  <c r="D106" i="5"/>
  <c r="D107" i="5"/>
  <c r="O11" i="3"/>
  <c r="O10" i="3"/>
  <c r="O9" i="3"/>
  <c r="O8" i="3"/>
  <c r="O7" i="3"/>
  <c r="D28" i="5" s="1"/>
  <c r="O5" i="3"/>
  <c r="D20" i="5"/>
  <c r="B20" i="5"/>
  <c r="D19" i="5"/>
  <c r="B19" i="5"/>
  <c r="D18" i="5"/>
  <c r="B18" i="5"/>
  <c r="D17" i="5"/>
  <c r="B17" i="5"/>
  <c r="D16" i="5"/>
  <c r="B16" i="5"/>
  <c r="P7" i="3"/>
  <c r="P8" i="3"/>
  <c r="P9" i="3"/>
  <c r="P10" i="3"/>
  <c r="P11" i="3"/>
  <c r="B107" i="5"/>
  <c r="B106" i="5"/>
  <c r="B105" i="5"/>
  <c r="B104" i="5"/>
  <c r="B103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C87" i="5"/>
  <c r="B87" i="5"/>
  <c r="C86" i="5"/>
  <c r="B86" i="5"/>
  <c r="C85" i="5"/>
  <c r="B85" i="5"/>
  <c r="C84" i="5"/>
  <c r="B84" i="5"/>
  <c r="C83" i="5"/>
  <c r="B83" i="5"/>
  <c r="C73" i="5"/>
  <c r="B73" i="5"/>
  <c r="C72" i="5"/>
  <c r="B72" i="5"/>
  <c r="B71" i="5"/>
  <c r="B70" i="5"/>
  <c r="B69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3" i="5"/>
  <c r="B53" i="5"/>
  <c r="D52" i="5"/>
  <c r="B52" i="5"/>
  <c r="D51" i="5"/>
  <c r="B51" i="5"/>
  <c r="D50" i="5"/>
  <c r="B50" i="5"/>
  <c r="D49" i="5"/>
  <c r="B49" i="5"/>
  <c r="D43" i="5"/>
  <c r="G43" i="5" s="1"/>
  <c r="G53" i="5" s="1"/>
  <c r="C43" i="5"/>
  <c r="B43" i="5"/>
  <c r="D42" i="5"/>
  <c r="G42" i="5" s="1"/>
  <c r="C42" i="5"/>
  <c r="B42" i="5"/>
  <c r="D41" i="5"/>
  <c r="G41" i="5" s="1"/>
  <c r="G51" i="5" s="1"/>
  <c r="C41" i="5"/>
  <c r="B41" i="5"/>
  <c r="D40" i="5"/>
  <c r="G40" i="5" s="1"/>
  <c r="G50" i="5" s="1"/>
  <c r="C40" i="5"/>
  <c r="B40" i="5"/>
  <c r="D39" i="5"/>
  <c r="G39" i="5" s="1"/>
  <c r="G49" i="5" s="1"/>
  <c r="C39" i="5"/>
  <c r="B39" i="5"/>
  <c r="D32" i="5"/>
  <c r="C32" i="5"/>
  <c r="B32" i="5"/>
  <c r="D31" i="5"/>
  <c r="C31" i="5"/>
  <c r="B31" i="5"/>
  <c r="D30" i="5"/>
  <c r="C30" i="5"/>
  <c r="B30" i="5"/>
  <c r="D29" i="5"/>
  <c r="C29" i="5"/>
  <c r="B29" i="5"/>
  <c r="C28" i="5"/>
  <c r="B28" i="5"/>
  <c r="J7" i="3"/>
  <c r="J8" i="3"/>
  <c r="J9" i="3"/>
  <c r="J10" i="3"/>
  <c r="J11" i="3"/>
  <c r="I13" i="3"/>
  <c r="F13" i="3"/>
  <c r="G7" i="3"/>
  <c r="G8" i="3"/>
  <c r="G9" i="3"/>
  <c r="G10" i="3"/>
  <c r="G11" i="3"/>
  <c r="D13" i="3"/>
  <c r="G52" i="5" l="1"/>
  <c r="Z9" i="3"/>
  <c r="D71" i="5" s="1"/>
  <c r="E83" i="5"/>
  <c r="E87" i="5"/>
  <c r="E84" i="5"/>
  <c r="Z10" i="3"/>
  <c r="D72" i="5" s="1"/>
  <c r="C101" i="5" l="1"/>
  <c r="B101" i="5"/>
  <c r="C91" i="5"/>
  <c r="B91" i="5"/>
  <c r="C81" i="5"/>
  <c r="B81" i="5"/>
  <c r="B67" i="5" l="1"/>
  <c r="D57" i="5"/>
  <c r="B57" i="5"/>
  <c r="V5" i="3" l="1"/>
  <c r="E81" i="5"/>
  <c r="Z5" i="3"/>
  <c r="D67" i="5" s="1"/>
  <c r="D91" i="5" l="1"/>
  <c r="D101" i="5"/>
  <c r="C57" i="5"/>
  <c r="Y5" i="3"/>
  <c r="C67" i="5" s="1"/>
  <c r="D47" i="5"/>
  <c r="B47" i="5"/>
  <c r="D37" i="5" l="1"/>
  <c r="G37" i="5" s="1"/>
  <c r="G47" i="5" s="1"/>
  <c r="B37" i="5"/>
  <c r="D26" i="5"/>
  <c r="C26" i="5"/>
  <c r="B26" i="5"/>
  <c r="D14" i="5" l="1"/>
  <c r="B14" i="5"/>
  <c r="H5" i="5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D4" i="5"/>
  <c r="AE4" i="5" s="1"/>
  <c r="AF4" i="5" s="1"/>
  <c r="AG4" i="5" s="1"/>
  <c r="AH4" i="5" s="1"/>
  <c r="K4" i="5"/>
  <c r="O4" i="5" s="1"/>
  <c r="S4" i="5" s="1"/>
  <c r="W4" i="5" s="1"/>
  <c r="AA4" i="5" s="1"/>
  <c r="J4" i="5"/>
  <c r="N4" i="5" s="1"/>
  <c r="R4" i="5" s="1"/>
  <c r="V4" i="5" s="1"/>
  <c r="Z4" i="5" s="1"/>
  <c r="I4" i="5"/>
  <c r="M4" i="5" s="1"/>
  <c r="Q4" i="5" s="1"/>
  <c r="U4" i="5" s="1"/>
  <c r="Y4" i="5" s="1"/>
  <c r="H4" i="5"/>
  <c r="L4" i="5" s="1"/>
  <c r="P4" i="5" s="1"/>
  <c r="T4" i="5" s="1"/>
  <c r="X4" i="5" s="1"/>
  <c r="AC3" i="5"/>
  <c r="AD3" i="5" s="1"/>
  <c r="G3" i="5"/>
  <c r="G86" i="5" s="1"/>
  <c r="G93" i="5" l="1"/>
  <c r="G97" i="5"/>
  <c r="G94" i="5"/>
  <c r="G96" i="5"/>
  <c r="G95" i="5"/>
  <c r="G92" i="5"/>
  <c r="G17" i="5"/>
  <c r="G60" i="5" s="1"/>
  <c r="G104" i="5" s="1"/>
  <c r="G14" i="5"/>
  <c r="G57" i="5" s="1"/>
  <c r="G18" i="5"/>
  <c r="G61" i="5" s="1"/>
  <c r="G71" i="5" s="1"/>
  <c r="G20" i="5"/>
  <c r="G63" i="5" s="1"/>
  <c r="G107" i="5" s="1"/>
  <c r="G15" i="5"/>
  <c r="G58" i="5" s="1"/>
  <c r="G68" i="5" s="1"/>
  <c r="G16" i="5"/>
  <c r="G59" i="5" s="1"/>
  <c r="G103" i="5" s="1"/>
  <c r="G19" i="5"/>
  <c r="G62" i="5" s="1"/>
  <c r="H2" i="5"/>
  <c r="G91" i="5"/>
  <c r="G11" i="2" s="1"/>
  <c r="G67" i="5"/>
  <c r="AE3" i="5"/>
  <c r="AF3" i="5" s="1"/>
  <c r="AG3" i="5" s="1"/>
  <c r="AE2" i="5"/>
  <c r="AD2" i="5"/>
  <c r="J5" i="3"/>
  <c r="J13" i="3" s="1"/>
  <c r="G70" i="5" l="1"/>
  <c r="G101" i="5"/>
  <c r="G12" i="2" s="1"/>
  <c r="G69" i="5"/>
  <c r="G106" i="5"/>
  <c r="G73" i="5"/>
  <c r="G102" i="5"/>
  <c r="G105" i="5"/>
  <c r="G72" i="5"/>
  <c r="AG2" i="5"/>
  <c r="H3" i="5"/>
  <c r="AF2" i="5"/>
  <c r="AH3" i="5"/>
  <c r="AH2" i="5"/>
  <c r="P5" i="3"/>
  <c r="G5" i="3"/>
  <c r="G13" i="3" s="1"/>
  <c r="G76" i="5" l="1"/>
  <c r="H30" i="5"/>
  <c r="H27" i="5"/>
  <c r="H31" i="5"/>
  <c r="H32" i="5"/>
  <c r="H26" i="5"/>
  <c r="H29" i="5"/>
  <c r="H28" i="5"/>
  <c r="H94" i="5"/>
  <c r="H97" i="5"/>
  <c r="H93" i="5"/>
  <c r="H96" i="5"/>
  <c r="H92" i="5"/>
  <c r="H95" i="5"/>
  <c r="I2" i="5"/>
  <c r="H91" i="5"/>
  <c r="H9" i="5"/>
  <c r="AE3" i="2"/>
  <c r="AF2" i="2" s="1"/>
  <c r="AG4" i="2"/>
  <c r="AH4" i="2" s="1"/>
  <c r="AI4" i="2" s="1"/>
  <c r="AJ4" i="2" s="1"/>
  <c r="AF4" i="2"/>
  <c r="E28" i="2"/>
  <c r="D27" i="2"/>
  <c r="E27" i="2"/>
  <c r="E24" i="2"/>
  <c r="E23" i="2"/>
  <c r="E22" i="2"/>
  <c r="E21" i="2"/>
  <c r="E20" i="2"/>
  <c r="E19" i="2"/>
  <c r="E18" i="2"/>
  <c r="E17" i="2"/>
  <c r="E15" i="2"/>
  <c r="J15" i="2" s="1"/>
  <c r="K4" i="2"/>
  <c r="O4" i="2" s="1"/>
  <c r="S4" i="2" s="1"/>
  <c r="W4" i="2" s="1"/>
  <c r="AA4" i="2" s="1"/>
  <c r="J4" i="2"/>
  <c r="N4" i="2" s="1"/>
  <c r="R4" i="2" s="1"/>
  <c r="V4" i="2" s="1"/>
  <c r="Z4" i="2" s="1"/>
  <c r="I4" i="2"/>
  <c r="M4" i="2" s="1"/>
  <c r="Q4" i="2" s="1"/>
  <c r="U4" i="2" s="1"/>
  <c r="Y4" i="2" s="1"/>
  <c r="H4" i="2"/>
  <c r="L4" i="2" s="1"/>
  <c r="P4" i="2" s="1"/>
  <c r="T4" i="2" s="1"/>
  <c r="X4" i="2" s="1"/>
  <c r="H5" i="2"/>
  <c r="I5" i="2" s="1"/>
  <c r="J5" i="2" s="1"/>
  <c r="K5" i="2" s="1"/>
  <c r="L5" i="2" s="1"/>
  <c r="M5" i="2" s="1"/>
  <c r="N5" i="2" s="1"/>
  <c r="G3" i="2"/>
  <c r="H20" i="2" l="1"/>
  <c r="J20" i="2"/>
  <c r="I20" i="2"/>
  <c r="H24" i="2"/>
  <c r="J24" i="2"/>
  <c r="I24" i="2"/>
  <c r="H17" i="2"/>
  <c r="J17" i="2"/>
  <c r="I17" i="2"/>
  <c r="H21" i="2"/>
  <c r="J21" i="2"/>
  <c r="I21" i="2"/>
  <c r="H19" i="2"/>
  <c r="J19" i="2"/>
  <c r="I19" i="2"/>
  <c r="H23" i="2"/>
  <c r="J23" i="2"/>
  <c r="I23" i="2"/>
  <c r="H18" i="2"/>
  <c r="J18" i="2"/>
  <c r="I18" i="2"/>
  <c r="H22" i="2"/>
  <c r="J22" i="2"/>
  <c r="I22" i="2"/>
  <c r="H10" i="5"/>
  <c r="O5" i="2"/>
  <c r="P5" i="2" s="1"/>
  <c r="Q5" i="2" s="1"/>
  <c r="R5" i="2" s="1"/>
  <c r="N22" i="2"/>
  <c r="O23" i="2"/>
  <c r="H2" i="2"/>
  <c r="H3" i="2" s="1"/>
  <c r="I2" i="2" s="1"/>
  <c r="I3" i="2" s="1"/>
  <c r="L18" i="2"/>
  <c r="N20" i="2"/>
  <c r="AF3" i="2"/>
  <c r="AG3" i="2" s="1"/>
  <c r="AH3" i="2" s="1"/>
  <c r="P18" i="2"/>
  <c r="G19" i="2"/>
  <c r="AE19" i="2" s="1"/>
  <c r="R20" i="2"/>
  <c r="L24" i="2"/>
  <c r="P24" i="2"/>
  <c r="I3" i="5"/>
  <c r="R18" i="2"/>
  <c r="M19" i="2"/>
  <c r="L20" i="2"/>
  <c r="L22" i="2"/>
  <c r="N24" i="2"/>
  <c r="O19" i="2"/>
  <c r="N18" i="2"/>
  <c r="P20" i="2"/>
  <c r="P22" i="2"/>
  <c r="R24" i="2"/>
  <c r="G17" i="2"/>
  <c r="AE17" i="2" s="1"/>
  <c r="R21" i="2"/>
  <c r="N21" i="2"/>
  <c r="P21" i="2"/>
  <c r="L21" i="2"/>
  <c r="Q17" i="2"/>
  <c r="M21" i="2"/>
  <c r="P19" i="2"/>
  <c r="L19" i="2"/>
  <c r="R19" i="2"/>
  <c r="N19" i="2"/>
  <c r="P23" i="2"/>
  <c r="L23" i="2"/>
  <c r="R23" i="2"/>
  <c r="N23" i="2"/>
  <c r="Q23" i="2"/>
  <c r="M23" i="2"/>
  <c r="K17" i="2"/>
  <c r="Q19" i="2"/>
  <c r="G21" i="2"/>
  <c r="AE21" i="2" s="1"/>
  <c r="O21" i="2"/>
  <c r="G23" i="2"/>
  <c r="AE23" i="2" s="1"/>
  <c r="R17" i="2"/>
  <c r="N17" i="2"/>
  <c r="P17" i="2"/>
  <c r="L17" i="2"/>
  <c r="O17" i="2"/>
  <c r="K21" i="2"/>
  <c r="M17" i="2"/>
  <c r="K19" i="2"/>
  <c r="Q21" i="2"/>
  <c r="K23" i="2"/>
  <c r="G18" i="2"/>
  <c r="AE18" i="2" s="1"/>
  <c r="K18" i="2"/>
  <c r="O18" i="2"/>
  <c r="M20" i="2"/>
  <c r="Q20" i="2"/>
  <c r="G22" i="2"/>
  <c r="AE22" i="2" s="1"/>
  <c r="K22" i="2"/>
  <c r="O22" i="2"/>
  <c r="M24" i="2"/>
  <c r="Q24" i="2"/>
  <c r="M18" i="2"/>
  <c r="Q18" i="2"/>
  <c r="G20" i="2"/>
  <c r="AE20" i="2" s="1"/>
  <c r="K20" i="2"/>
  <c r="O20" i="2"/>
  <c r="M22" i="2"/>
  <c r="Q22" i="2"/>
  <c r="G24" i="2"/>
  <c r="AE24" i="2" s="1"/>
  <c r="K24" i="2"/>
  <c r="O24" i="2"/>
  <c r="I15" i="2"/>
  <c r="Q15" i="2"/>
  <c r="N15" i="2"/>
  <c r="G15" i="2"/>
  <c r="K15" i="2"/>
  <c r="O15" i="2"/>
  <c r="M15" i="2"/>
  <c r="R15" i="2"/>
  <c r="H15" i="2"/>
  <c r="L15" i="2"/>
  <c r="P15" i="2"/>
  <c r="F29" i="1"/>
  <c r="D8" i="2" s="1"/>
  <c r="G9" i="2" s="1"/>
  <c r="H20" i="5" l="1"/>
  <c r="H14" i="5"/>
  <c r="H37" i="5" s="1"/>
  <c r="H19" i="5"/>
  <c r="H15" i="5"/>
  <c r="H16" i="5"/>
  <c r="H17" i="5"/>
  <c r="H18" i="5"/>
  <c r="I27" i="5"/>
  <c r="I31" i="5"/>
  <c r="I28" i="5"/>
  <c r="I32" i="5"/>
  <c r="I26" i="5"/>
  <c r="I29" i="5"/>
  <c r="I30" i="5"/>
  <c r="I97" i="5"/>
  <c r="I92" i="5"/>
  <c r="I96" i="5"/>
  <c r="I94" i="5"/>
  <c r="I95" i="5"/>
  <c r="I93" i="5"/>
  <c r="G8" i="2"/>
  <c r="G27" i="2" s="1"/>
  <c r="AG2" i="2"/>
  <c r="S5" i="2"/>
  <c r="R22" i="2"/>
  <c r="AH2" i="2"/>
  <c r="AF24" i="2"/>
  <c r="AG20" i="2"/>
  <c r="I91" i="5"/>
  <c r="I9" i="5"/>
  <c r="J2" i="5"/>
  <c r="AG18" i="2"/>
  <c r="AF20" i="2"/>
  <c r="AG22" i="2"/>
  <c r="AF18" i="2"/>
  <c r="AF22" i="2"/>
  <c r="AG24" i="2"/>
  <c r="AF17" i="2"/>
  <c r="AF23" i="2"/>
  <c r="AF19" i="2"/>
  <c r="AF21" i="2"/>
  <c r="AG17" i="2"/>
  <c r="AG23" i="2"/>
  <c r="AG19" i="2"/>
  <c r="AG21" i="2"/>
  <c r="AI3" i="2"/>
  <c r="AI2" i="2"/>
  <c r="J2" i="2"/>
  <c r="J3" i="2" s="1"/>
  <c r="AF15" i="2"/>
  <c r="AG15" i="2"/>
  <c r="AE15" i="2"/>
  <c r="G20" i="1"/>
  <c r="G19" i="1"/>
  <c r="G18" i="1"/>
  <c r="G14" i="1"/>
  <c r="G13" i="1"/>
  <c r="G11" i="1"/>
  <c r="E20" i="1"/>
  <c r="E19" i="1"/>
  <c r="E18" i="1"/>
  <c r="E15" i="1"/>
  <c r="E14" i="1"/>
  <c r="E13" i="1"/>
  <c r="F12" i="1"/>
  <c r="F5" i="1"/>
  <c r="H60" i="5" l="1"/>
  <c r="H40" i="5"/>
  <c r="H50" i="5" s="1"/>
  <c r="H59" i="5"/>
  <c r="H39" i="5"/>
  <c r="H49" i="5" s="1"/>
  <c r="H63" i="5"/>
  <c r="H43" i="5"/>
  <c r="H53" i="5" s="1"/>
  <c r="H58" i="5"/>
  <c r="H38" i="5"/>
  <c r="H48" i="5" s="1"/>
  <c r="H57" i="5"/>
  <c r="H67" i="5" s="1"/>
  <c r="H47" i="5"/>
  <c r="H61" i="5"/>
  <c r="H41" i="5"/>
  <c r="H51" i="5" s="1"/>
  <c r="H62" i="5"/>
  <c r="H42" i="5"/>
  <c r="H52" i="5" s="1"/>
  <c r="I10" i="5"/>
  <c r="T5" i="2"/>
  <c r="S23" i="2"/>
  <c r="AH23" i="2" s="1"/>
  <c r="S22" i="2"/>
  <c r="AH22" i="2" s="1"/>
  <c r="S24" i="2"/>
  <c r="AH24" i="2" s="1"/>
  <c r="S21" i="2"/>
  <c r="AH21" i="2" s="1"/>
  <c r="S20" i="2"/>
  <c r="AH20" i="2" s="1"/>
  <c r="S19" i="2"/>
  <c r="AH19" i="2" s="1"/>
  <c r="S17" i="2"/>
  <c r="AH17" i="2" s="1"/>
  <c r="S18" i="2"/>
  <c r="AH18" i="2" s="1"/>
  <c r="S15" i="2"/>
  <c r="AH15" i="2" s="1"/>
  <c r="J3" i="5"/>
  <c r="K2" i="2"/>
  <c r="K3" i="2" s="1"/>
  <c r="AJ3" i="2"/>
  <c r="AJ2" i="2"/>
  <c r="AE8" i="2"/>
  <c r="F21" i="1"/>
  <c r="F24" i="1" s="1"/>
  <c r="E16" i="2"/>
  <c r="G12" i="1"/>
  <c r="H101" i="5" l="1"/>
  <c r="H12" i="2"/>
  <c r="H9" i="2"/>
  <c r="H11" i="2"/>
  <c r="H106" i="5"/>
  <c r="H72" i="5"/>
  <c r="H103" i="5"/>
  <c r="H69" i="5"/>
  <c r="I15" i="5"/>
  <c r="I38" i="5" s="1"/>
  <c r="I48" i="5" s="1"/>
  <c r="I16" i="5"/>
  <c r="I39" i="5" s="1"/>
  <c r="I49" i="5" s="1"/>
  <c r="I18" i="5"/>
  <c r="I41" i="5" s="1"/>
  <c r="I51" i="5" s="1"/>
  <c r="I19" i="5"/>
  <c r="I62" i="5" s="1"/>
  <c r="I20" i="5"/>
  <c r="I43" i="5" s="1"/>
  <c r="I53" i="5" s="1"/>
  <c r="I17" i="5"/>
  <c r="I40" i="5" s="1"/>
  <c r="I50" i="5" s="1"/>
  <c r="I14" i="5"/>
  <c r="I37" i="5" s="1"/>
  <c r="J29" i="5"/>
  <c r="J26" i="5"/>
  <c r="J30" i="5"/>
  <c r="J28" i="5"/>
  <c r="J32" i="5"/>
  <c r="J31" i="5"/>
  <c r="J27" i="5"/>
  <c r="H71" i="5"/>
  <c r="H102" i="5"/>
  <c r="H68" i="5"/>
  <c r="H73" i="5"/>
  <c r="H107" i="5"/>
  <c r="H104" i="5"/>
  <c r="H70" i="5"/>
  <c r="H10" i="2"/>
  <c r="H16" i="2"/>
  <c r="J16" i="2"/>
  <c r="J25" i="2" s="1"/>
  <c r="I16" i="2"/>
  <c r="I25" i="2" s="1"/>
  <c r="H105" i="5"/>
  <c r="J93" i="5"/>
  <c r="J97" i="5"/>
  <c r="J95" i="5"/>
  <c r="J92" i="5"/>
  <c r="J96" i="5"/>
  <c r="J94" i="5"/>
  <c r="U5" i="2"/>
  <c r="T18" i="2"/>
  <c r="T20" i="2"/>
  <c r="T17" i="2"/>
  <c r="T15" i="2"/>
  <c r="T24" i="2"/>
  <c r="T19" i="2"/>
  <c r="T23" i="2"/>
  <c r="T22" i="2"/>
  <c r="T21" i="2"/>
  <c r="J91" i="5"/>
  <c r="K2" i="5"/>
  <c r="J9" i="5"/>
  <c r="L2" i="2"/>
  <c r="L3" i="2" s="1"/>
  <c r="E21" i="1"/>
  <c r="G21" i="1"/>
  <c r="S16" i="2"/>
  <c r="S25" i="2" s="1"/>
  <c r="O16" i="2"/>
  <c r="O25" i="2" s="1"/>
  <c r="K16" i="2"/>
  <c r="K25" i="2" s="1"/>
  <c r="G16" i="2"/>
  <c r="Q16" i="2"/>
  <c r="Q25" i="2" s="1"/>
  <c r="T16" i="2"/>
  <c r="L16" i="2"/>
  <c r="R16" i="2"/>
  <c r="R25" i="2" s="1"/>
  <c r="N16" i="2"/>
  <c r="N25" i="2" s="1"/>
  <c r="U16" i="2"/>
  <c r="M16" i="2"/>
  <c r="M25" i="2" s="1"/>
  <c r="P16" i="2"/>
  <c r="I60" i="5" l="1"/>
  <c r="I11" i="2" s="1"/>
  <c r="I58" i="5"/>
  <c r="I68" i="5" s="1"/>
  <c r="I61" i="5"/>
  <c r="I12" i="2" s="1"/>
  <c r="H76" i="5"/>
  <c r="H8" i="2" s="1"/>
  <c r="H27" i="2" s="1"/>
  <c r="H28" i="2" s="1"/>
  <c r="H29" i="2" s="1"/>
  <c r="I42" i="5"/>
  <c r="I52" i="5" s="1"/>
  <c r="I106" i="5"/>
  <c r="I72" i="5"/>
  <c r="I63" i="5"/>
  <c r="I59" i="5"/>
  <c r="I47" i="5"/>
  <c r="I57" i="5"/>
  <c r="I67" i="5" s="1"/>
  <c r="J10" i="5"/>
  <c r="V5" i="2"/>
  <c r="U21" i="2"/>
  <c r="U22" i="2"/>
  <c r="U15" i="2"/>
  <c r="U23" i="2"/>
  <c r="U17" i="2"/>
  <c r="U24" i="2"/>
  <c r="U19" i="2"/>
  <c r="U18" i="2"/>
  <c r="U20" i="2"/>
  <c r="K3" i="5"/>
  <c r="AE27" i="2"/>
  <c r="G28" i="2"/>
  <c r="AE28" i="2" s="1"/>
  <c r="M2" i="2"/>
  <c r="M3" i="2" s="1"/>
  <c r="AH16" i="2"/>
  <c r="P25" i="2"/>
  <c r="T25" i="2"/>
  <c r="AE16" i="2"/>
  <c r="G25" i="2"/>
  <c r="AF16" i="2"/>
  <c r="H25" i="2"/>
  <c r="AG16" i="2"/>
  <c r="L25" i="2"/>
  <c r="I70" i="5" l="1"/>
  <c r="I102" i="5"/>
  <c r="I71" i="5"/>
  <c r="I9" i="2"/>
  <c r="I104" i="5"/>
  <c r="I105" i="5"/>
  <c r="I103" i="5"/>
  <c r="I69" i="5"/>
  <c r="K30" i="5"/>
  <c r="K27" i="5"/>
  <c r="K31" i="5"/>
  <c r="K29" i="5"/>
  <c r="K32" i="5"/>
  <c r="K28" i="5"/>
  <c r="K26" i="5"/>
  <c r="J14" i="5"/>
  <c r="J37" i="5" s="1"/>
  <c r="J15" i="5"/>
  <c r="J17" i="5"/>
  <c r="J16" i="5"/>
  <c r="J39" i="5" s="1"/>
  <c r="J49" i="5" s="1"/>
  <c r="J19" i="5"/>
  <c r="J20" i="5"/>
  <c r="J43" i="5" s="1"/>
  <c r="J53" i="5" s="1"/>
  <c r="J18" i="5"/>
  <c r="I10" i="2"/>
  <c r="I73" i="5"/>
  <c r="I107" i="5"/>
  <c r="K97" i="5"/>
  <c r="K95" i="5"/>
  <c r="K92" i="5"/>
  <c r="K96" i="5"/>
  <c r="K94" i="5"/>
  <c r="K93" i="5"/>
  <c r="I101" i="5"/>
  <c r="U25" i="2"/>
  <c r="W5" i="2"/>
  <c r="V18" i="2"/>
  <c r="V19" i="2"/>
  <c r="V23" i="2"/>
  <c r="V20" i="2"/>
  <c r="V17" i="2"/>
  <c r="V15" i="2"/>
  <c r="V22" i="2"/>
  <c r="V24" i="2"/>
  <c r="V21" i="2"/>
  <c r="V16" i="2"/>
  <c r="K91" i="5"/>
  <c r="L2" i="5"/>
  <c r="K9" i="5"/>
  <c r="N2" i="2"/>
  <c r="N3" i="2" s="1"/>
  <c r="G29" i="2"/>
  <c r="AE29" i="2" s="1"/>
  <c r="AE25" i="2"/>
  <c r="AF25" i="2"/>
  <c r="AG25" i="2"/>
  <c r="AH25" i="2"/>
  <c r="I76" i="5" l="1"/>
  <c r="I8" i="2" s="1"/>
  <c r="I27" i="2" s="1"/>
  <c r="I28" i="2" s="1"/>
  <c r="I29" i="2" s="1"/>
  <c r="J58" i="5"/>
  <c r="J38" i="5"/>
  <c r="J48" i="5" s="1"/>
  <c r="J63" i="5"/>
  <c r="J62" i="5"/>
  <c r="J42" i="5"/>
  <c r="J52" i="5" s="1"/>
  <c r="J41" i="5"/>
  <c r="J51" i="5" s="1"/>
  <c r="J61" i="5"/>
  <c r="J60" i="5"/>
  <c r="J40" i="5"/>
  <c r="J50" i="5" s="1"/>
  <c r="J59" i="5"/>
  <c r="J10" i="2" s="1"/>
  <c r="J57" i="5"/>
  <c r="J67" i="5" s="1"/>
  <c r="J47" i="5"/>
  <c r="K10" i="5"/>
  <c r="V25" i="2"/>
  <c r="X5" i="2"/>
  <c r="W19" i="2"/>
  <c r="AI19" i="2" s="1"/>
  <c r="W18" i="2"/>
  <c r="AI18" i="2" s="1"/>
  <c r="W15" i="2"/>
  <c r="AI15" i="2" s="1"/>
  <c r="W17" i="2"/>
  <c r="AI17" i="2" s="1"/>
  <c r="W21" i="2"/>
  <c r="W22" i="2"/>
  <c r="W24" i="2"/>
  <c r="AI24" i="2" s="1"/>
  <c r="W23" i="2"/>
  <c r="AI23" i="2" s="1"/>
  <c r="W20" i="2"/>
  <c r="W16" i="2"/>
  <c r="L3" i="5"/>
  <c r="O2" i="2"/>
  <c r="O3" i="2" s="1"/>
  <c r="J9" i="2" l="1"/>
  <c r="J11" i="2"/>
  <c r="L27" i="5"/>
  <c r="L31" i="5"/>
  <c r="L28" i="5"/>
  <c r="L32" i="5"/>
  <c r="L30" i="5"/>
  <c r="L26" i="5"/>
  <c r="L29" i="5"/>
  <c r="K20" i="5"/>
  <c r="K43" i="5" s="1"/>
  <c r="K53" i="5" s="1"/>
  <c r="K14" i="5"/>
  <c r="K37" i="5" s="1"/>
  <c r="K17" i="5"/>
  <c r="K40" i="5" s="1"/>
  <c r="K50" i="5" s="1"/>
  <c r="K18" i="5"/>
  <c r="K41" i="5" s="1"/>
  <c r="K51" i="5" s="1"/>
  <c r="K15" i="5"/>
  <c r="K38" i="5" s="1"/>
  <c r="K48" i="5" s="1"/>
  <c r="K19" i="5"/>
  <c r="K42" i="5" s="1"/>
  <c r="K52" i="5" s="1"/>
  <c r="K16" i="5"/>
  <c r="K39" i="5" s="1"/>
  <c r="K49" i="5" s="1"/>
  <c r="J70" i="5"/>
  <c r="J104" i="5"/>
  <c r="J71" i="5"/>
  <c r="J105" i="5"/>
  <c r="J106" i="5"/>
  <c r="J72" i="5"/>
  <c r="J103" i="5"/>
  <c r="J69" i="5"/>
  <c r="J12" i="2"/>
  <c r="J73" i="5"/>
  <c r="J107" i="5"/>
  <c r="J102" i="5"/>
  <c r="J68" i="5"/>
  <c r="J101" i="5"/>
  <c r="L97" i="5"/>
  <c r="L93" i="5"/>
  <c r="L96" i="5"/>
  <c r="L92" i="5"/>
  <c r="L95" i="5"/>
  <c r="L94" i="5"/>
  <c r="W25" i="2"/>
  <c r="AI25" i="2" s="1"/>
  <c r="AI16" i="2"/>
  <c r="Y5" i="2"/>
  <c r="X18" i="2"/>
  <c r="X20" i="2"/>
  <c r="X21" i="2"/>
  <c r="X15" i="2"/>
  <c r="X22" i="2"/>
  <c r="X24" i="2"/>
  <c r="X19" i="2"/>
  <c r="X23" i="2"/>
  <c r="X17" i="2"/>
  <c r="X16" i="2"/>
  <c r="L91" i="5"/>
  <c r="L9" i="5"/>
  <c r="M2" i="5"/>
  <c r="P2" i="2"/>
  <c r="P3" i="2" s="1"/>
  <c r="J76" i="5" l="1"/>
  <c r="J8" i="2" s="1"/>
  <c r="J27" i="2" s="1"/>
  <c r="J28" i="2" s="1"/>
  <c r="J29" i="2" s="1"/>
  <c r="K62" i="5"/>
  <c r="K106" i="5" s="1"/>
  <c r="K60" i="5"/>
  <c r="K11" i="2" s="1"/>
  <c r="K61" i="5"/>
  <c r="K12" i="2" s="1"/>
  <c r="K59" i="5"/>
  <c r="K10" i="2" s="1"/>
  <c r="K63" i="5"/>
  <c r="K58" i="5"/>
  <c r="K9" i="2" s="1"/>
  <c r="K57" i="5"/>
  <c r="K67" i="5" s="1"/>
  <c r="K47" i="5"/>
  <c r="L10" i="5"/>
  <c r="X25" i="2"/>
  <c r="Z5" i="2"/>
  <c r="Y24" i="2"/>
  <c r="Y15" i="2"/>
  <c r="Y22" i="2"/>
  <c r="Y19" i="2"/>
  <c r="Y20" i="2"/>
  <c r="Y17" i="2"/>
  <c r="Y23" i="2"/>
  <c r="Y21" i="2"/>
  <c r="Y18" i="2"/>
  <c r="Y16" i="2"/>
  <c r="M3" i="5"/>
  <c r="Q2" i="2"/>
  <c r="Q3" i="2" s="1"/>
  <c r="K72" i="5" l="1"/>
  <c r="K70" i="5"/>
  <c r="K104" i="5"/>
  <c r="K69" i="5"/>
  <c r="K71" i="5"/>
  <c r="K103" i="5"/>
  <c r="K105" i="5"/>
  <c r="M29" i="5"/>
  <c r="M26" i="5"/>
  <c r="M30" i="5"/>
  <c r="M31" i="5"/>
  <c r="M32" i="5"/>
  <c r="M27" i="5"/>
  <c r="M28" i="5"/>
  <c r="L20" i="5"/>
  <c r="L43" i="5" s="1"/>
  <c r="L53" i="5" s="1"/>
  <c r="L14" i="5"/>
  <c r="L37" i="5" s="1"/>
  <c r="L19" i="5"/>
  <c r="L16" i="5"/>
  <c r="L17" i="5"/>
  <c r="L15" i="5"/>
  <c r="L38" i="5" s="1"/>
  <c r="L48" i="5" s="1"/>
  <c r="L18" i="5"/>
  <c r="K102" i="5"/>
  <c r="K68" i="5"/>
  <c r="K73" i="5"/>
  <c r="K107" i="5"/>
  <c r="K101" i="5"/>
  <c r="M95" i="5"/>
  <c r="M93" i="5"/>
  <c r="M97" i="5"/>
  <c r="M92" i="5"/>
  <c r="M96" i="5"/>
  <c r="M94" i="5"/>
  <c r="AA5" i="2"/>
  <c r="Z18" i="2"/>
  <c r="Z15" i="2"/>
  <c r="Z24" i="2"/>
  <c r="Z21" i="2"/>
  <c r="Z22" i="2"/>
  <c r="Z20" i="2"/>
  <c r="Z17" i="2"/>
  <c r="Z19" i="2"/>
  <c r="Z23" i="2"/>
  <c r="Z16" i="2"/>
  <c r="Y25" i="2"/>
  <c r="M91" i="5"/>
  <c r="N2" i="5"/>
  <c r="M9" i="5"/>
  <c r="R2" i="2"/>
  <c r="R3" i="2" s="1"/>
  <c r="K76" i="5" l="1"/>
  <c r="K8" i="2" s="1"/>
  <c r="K27" i="2" s="1"/>
  <c r="K28" i="2" s="1"/>
  <c r="AF28" i="2" s="1"/>
  <c r="L58" i="5"/>
  <c r="L68" i="5" s="1"/>
  <c r="L60" i="5"/>
  <c r="L40" i="5"/>
  <c r="L50" i="5" s="1"/>
  <c r="L63" i="5"/>
  <c r="L59" i="5"/>
  <c r="L39" i="5"/>
  <c r="L49" i="5" s="1"/>
  <c r="L61" i="5"/>
  <c r="L41" i="5"/>
  <c r="L51" i="5" s="1"/>
  <c r="L42" i="5"/>
  <c r="L52" i="5" s="1"/>
  <c r="L62" i="5"/>
  <c r="L47" i="5"/>
  <c r="L57" i="5"/>
  <c r="L67" i="5" s="1"/>
  <c r="M10" i="5"/>
  <c r="AA20" i="2"/>
  <c r="AA15" i="2"/>
  <c r="AJ15" i="2" s="1"/>
  <c r="AA19" i="2"/>
  <c r="AA22" i="2"/>
  <c r="AA23" i="2"/>
  <c r="AJ23" i="2" s="1"/>
  <c r="AA18" i="2"/>
  <c r="AJ18" i="2" s="1"/>
  <c r="AA21" i="2"/>
  <c r="AJ21" i="2" s="1"/>
  <c r="AA24" i="2"/>
  <c r="AA17" i="2"/>
  <c r="AA16" i="2"/>
  <c r="Z25" i="2"/>
  <c r="N3" i="5"/>
  <c r="S2" i="2"/>
  <c r="S3" i="2" s="1"/>
  <c r="AF8" i="2" l="1"/>
  <c r="AF27" i="2"/>
  <c r="L102" i="5"/>
  <c r="L11" i="2"/>
  <c r="L9" i="2"/>
  <c r="M17" i="5"/>
  <c r="M40" i="5" s="1"/>
  <c r="M50" i="5" s="1"/>
  <c r="M14" i="5"/>
  <c r="M19" i="5"/>
  <c r="M62" i="5" s="1"/>
  <c r="M20" i="5"/>
  <c r="M18" i="5"/>
  <c r="M41" i="5" s="1"/>
  <c r="M51" i="5" s="1"/>
  <c r="M15" i="5"/>
  <c r="M16" i="5"/>
  <c r="M59" i="5" s="1"/>
  <c r="L106" i="5"/>
  <c r="L72" i="5"/>
  <c r="N28" i="5"/>
  <c r="N32" i="5"/>
  <c r="N29" i="5"/>
  <c r="N26" i="5"/>
  <c r="N30" i="5"/>
  <c r="N31" i="5"/>
  <c r="N27" i="5"/>
  <c r="L73" i="5"/>
  <c r="L107" i="5"/>
  <c r="L12" i="2"/>
  <c r="L103" i="5"/>
  <c r="L69" i="5"/>
  <c r="L105" i="5"/>
  <c r="L71" i="5"/>
  <c r="L10" i="2"/>
  <c r="M60" i="5"/>
  <c r="L104" i="5"/>
  <c r="L70" i="5"/>
  <c r="AA25" i="2"/>
  <c r="AJ25" i="2" s="1"/>
  <c r="N96" i="5"/>
  <c r="N94" i="5"/>
  <c r="N95" i="5"/>
  <c r="N93" i="5"/>
  <c r="N97" i="5"/>
  <c r="N92" i="5"/>
  <c r="L101" i="5"/>
  <c r="AJ16" i="2"/>
  <c r="K29" i="2"/>
  <c r="N91" i="5"/>
  <c r="O2" i="5"/>
  <c r="N9" i="5"/>
  <c r="T2" i="2"/>
  <c r="T3" i="2" s="1"/>
  <c r="M37" i="5" l="1"/>
  <c r="M47" i="5" s="1"/>
  <c r="M61" i="5"/>
  <c r="M105" i="5" s="1"/>
  <c r="L76" i="5"/>
  <c r="L8" i="2" s="1"/>
  <c r="L27" i="2" s="1"/>
  <c r="L28" i="2" s="1"/>
  <c r="L29" i="2" s="1"/>
  <c r="M39" i="5"/>
  <c r="M49" i="5" s="1"/>
  <c r="M10" i="2" s="1"/>
  <c r="M103" i="5"/>
  <c r="M69" i="5"/>
  <c r="M63" i="5"/>
  <c r="M43" i="5"/>
  <c r="M53" i="5" s="1"/>
  <c r="M58" i="5"/>
  <c r="M38" i="5"/>
  <c r="M48" i="5" s="1"/>
  <c r="M106" i="5"/>
  <c r="M72" i="5"/>
  <c r="M104" i="5"/>
  <c r="M70" i="5"/>
  <c r="M42" i="5"/>
  <c r="M52" i="5" s="1"/>
  <c r="M11" i="2"/>
  <c r="M57" i="5"/>
  <c r="M67" i="5" s="1"/>
  <c r="N10" i="5"/>
  <c r="AF29" i="2"/>
  <c r="O3" i="5"/>
  <c r="U2" i="2"/>
  <c r="U3" i="2" s="1"/>
  <c r="M71" i="5" l="1"/>
  <c r="M12" i="2"/>
  <c r="M9" i="2"/>
  <c r="O27" i="5"/>
  <c r="O31" i="5"/>
  <c r="O28" i="5"/>
  <c r="O32" i="5"/>
  <c r="O29" i="5"/>
  <c r="O30" i="5"/>
  <c r="O26" i="5"/>
  <c r="M102" i="5"/>
  <c r="M68" i="5"/>
  <c r="M73" i="5"/>
  <c r="M107" i="5"/>
  <c r="N18" i="5"/>
  <c r="N19" i="5"/>
  <c r="N14" i="5"/>
  <c r="N37" i="5" s="1"/>
  <c r="N20" i="5"/>
  <c r="N63" i="5" s="1"/>
  <c r="N15" i="5"/>
  <c r="N38" i="5" s="1"/>
  <c r="N48" i="5" s="1"/>
  <c r="N16" i="5"/>
  <c r="N17" i="5"/>
  <c r="M101" i="5"/>
  <c r="O93" i="5"/>
  <c r="O97" i="5"/>
  <c r="O95" i="5"/>
  <c r="O92" i="5"/>
  <c r="O96" i="5"/>
  <c r="O94" i="5"/>
  <c r="O91" i="5"/>
  <c r="P2" i="5"/>
  <c r="O9" i="5"/>
  <c r="V2" i="2"/>
  <c r="V3" i="2" s="1"/>
  <c r="M76" i="5" l="1"/>
  <c r="M8" i="2" s="1"/>
  <c r="M27" i="2" s="1"/>
  <c r="M28" i="2" s="1"/>
  <c r="M29" i="2" s="1"/>
  <c r="N73" i="5"/>
  <c r="N107" i="5"/>
  <c r="N41" i="5"/>
  <c r="N51" i="5" s="1"/>
  <c r="N61" i="5"/>
  <c r="N40" i="5"/>
  <c r="N50" i="5" s="1"/>
  <c r="N60" i="5"/>
  <c r="N43" i="5"/>
  <c r="N53" i="5" s="1"/>
  <c r="N58" i="5"/>
  <c r="N9" i="2" s="1"/>
  <c r="N59" i="5"/>
  <c r="N39" i="5"/>
  <c r="N49" i="5" s="1"/>
  <c r="N62" i="5"/>
  <c r="N42" i="5"/>
  <c r="N52" i="5" s="1"/>
  <c r="N57" i="5"/>
  <c r="N67" i="5" s="1"/>
  <c r="N47" i="5"/>
  <c r="O10" i="5"/>
  <c r="AJ17" i="2"/>
  <c r="AJ19" i="2"/>
  <c r="AI21" i="2"/>
  <c r="P3" i="5"/>
  <c r="W2" i="2"/>
  <c r="W3" i="2" s="1"/>
  <c r="N12" i="2" l="1"/>
  <c r="N11" i="2"/>
  <c r="N102" i="5"/>
  <c r="N68" i="5"/>
  <c r="O15" i="5"/>
  <c r="O38" i="5" s="1"/>
  <c r="O48" i="5" s="1"/>
  <c r="O19" i="5"/>
  <c r="O42" i="5" s="1"/>
  <c r="O52" i="5" s="1"/>
  <c r="O17" i="5"/>
  <c r="O40" i="5" s="1"/>
  <c r="O50" i="5" s="1"/>
  <c r="O18" i="5"/>
  <c r="O41" i="5" s="1"/>
  <c r="O51" i="5" s="1"/>
  <c r="O16" i="5"/>
  <c r="O39" i="5" s="1"/>
  <c r="O49" i="5" s="1"/>
  <c r="O14" i="5"/>
  <c r="O37" i="5" s="1"/>
  <c r="O20" i="5"/>
  <c r="N106" i="5"/>
  <c r="N72" i="5"/>
  <c r="N105" i="5"/>
  <c r="N71" i="5"/>
  <c r="N69" i="5"/>
  <c r="N103" i="5"/>
  <c r="P30" i="5"/>
  <c r="P27" i="5"/>
  <c r="P31" i="5"/>
  <c r="P28" i="5"/>
  <c r="P29" i="5"/>
  <c r="P26" i="5"/>
  <c r="P32" i="5"/>
  <c r="N10" i="2"/>
  <c r="N104" i="5"/>
  <c r="N70" i="5"/>
  <c r="P96" i="5"/>
  <c r="P92" i="5"/>
  <c r="P95" i="5"/>
  <c r="P94" i="5"/>
  <c r="P97" i="5"/>
  <c r="P93" i="5"/>
  <c r="N101" i="5"/>
  <c r="AI22" i="2"/>
  <c r="AJ22" i="2"/>
  <c r="AJ24" i="2"/>
  <c r="AI20" i="2"/>
  <c r="AJ20" i="2"/>
  <c r="P91" i="5"/>
  <c r="P9" i="5"/>
  <c r="Q2" i="5"/>
  <c r="X2" i="2"/>
  <c r="X3" i="2" s="1"/>
  <c r="O60" i="5" l="1"/>
  <c r="O70" i="5" s="1"/>
  <c r="O62" i="5"/>
  <c r="O106" i="5" s="1"/>
  <c r="N76" i="5"/>
  <c r="N8" i="2" s="1"/>
  <c r="N27" i="2" s="1"/>
  <c r="N28" i="2" s="1"/>
  <c r="N29" i="2" s="1"/>
  <c r="O61" i="5"/>
  <c r="O12" i="2" s="1"/>
  <c r="O59" i="5"/>
  <c r="O63" i="5"/>
  <c r="O43" i="5"/>
  <c r="O53" i="5" s="1"/>
  <c r="O58" i="5"/>
  <c r="O57" i="5"/>
  <c r="O67" i="5" s="1"/>
  <c r="O47" i="5"/>
  <c r="P10" i="5"/>
  <c r="Q3" i="5"/>
  <c r="Y2" i="2"/>
  <c r="Y3" i="2" s="1"/>
  <c r="O104" i="5" l="1"/>
  <c r="O72" i="5"/>
  <c r="O71" i="5"/>
  <c r="O11" i="2"/>
  <c r="O105" i="5"/>
  <c r="Q29" i="5"/>
  <c r="Q26" i="5"/>
  <c r="Q30" i="5"/>
  <c r="Q27" i="5"/>
  <c r="Q28" i="5"/>
  <c r="Q32" i="5"/>
  <c r="Q31" i="5"/>
  <c r="P16" i="5"/>
  <c r="P39" i="5" s="1"/>
  <c r="P49" i="5" s="1"/>
  <c r="P17" i="5"/>
  <c r="P19" i="5"/>
  <c r="P18" i="5"/>
  <c r="P20" i="5"/>
  <c r="P63" i="5" s="1"/>
  <c r="P14" i="5"/>
  <c r="P37" i="5" s="1"/>
  <c r="P15" i="5"/>
  <c r="P38" i="5" s="1"/>
  <c r="P48" i="5" s="1"/>
  <c r="O103" i="5"/>
  <c r="O69" i="5"/>
  <c r="O102" i="5"/>
  <c r="O68" i="5"/>
  <c r="O101" i="5"/>
  <c r="O10" i="2"/>
  <c r="O73" i="5"/>
  <c r="O107" i="5"/>
  <c r="O9" i="2"/>
  <c r="Q95" i="5"/>
  <c r="Q93" i="5"/>
  <c r="Q97" i="5"/>
  <c r="Q92" i="5"/>
  <c r="Q96" i="5"/>
  <c r="Q94" i="5"/>
  <c r="Q91" i="5"/>
  <c r="R2" i="5"/>
  <c r="Q9" i="5"/>
  <c r="Z2" i="2"/>
  <c r="Z3" i="2" s="1"/>
  <c r="O76" i="5" l="1"/>
  <c r="O8" i="2" s="1"/>
  <c r="O27" i="2" s="1"/>
  <c r="O28" i="2" s="1"/>
  <c r="P58" i="5"/>
  <c r="P102" i="5" s="1"/>
  <c r="P73" i="5"/>
  <c r="P107" i="5"/>
  <c r="P43" i="5"/>
  <c r="P53" i="5" s="1"/>
  <c r="P59" i="5"/>
  <c r="P10" i="2" s="1"/>
  <c r="P41" i="5"/>
  <c r="P51" i="5" s="1"/>
  <c r="P61" i="5"/>
  <c r="P62" i="5"/>
  <c r="P42" i="5"/>
  <c r="P52" i="5" s="1"/>
  <c r="P60" i="5"/>
  <c r="P40" i="5"/>
  <c r="P50" i="5" s="1"/>
  <c r="AG8" i="2"/>
  <c r="Q10" i="5"/>
  <c r="P47" i="5"/>
  <c r="P57" i="5"/>
  <c r="P67" i="5" s="1"/>
  <c r="R3" i="5"/>
  <c r="AA2" i="2"/>
  <c r="AA3" i="2" s="1"/>
  <c r="AG27" i="2" l="1"/>
  <c r="P9" i="2"/>
  <c r="P68" i="5"/>
  <c r="R28" i="5"/>
  <c r="R32" i="5"/>
  <c r="R29" i="5"/>
  <c r="R26" i="5"/>
  <c r="R27" i="5"/>
  <c r="R30" i="5"/>
  <c r="R31" i="5"/>
  <c r="P105" i="5"/>
  <c r="P71" i="5"/>
  <c r="P104" i="5"/>
  <c r="P70" i="5"/>
  <c r="P106" i="5"/>
  <c r="P72" i="5"/>
  <c r="P12" i="2"/>
  <c r="Q14" i="5"/>
  <c r="Q37" i="5" s="1"/>
  <c r="Q15" i="5"/>
  <c r="Q16" i="5"/>
  <c r="Q39" i="5" s="1"/>
  <c r="Q49" i="5" s="1"/>
  <c r="Q19" i="5"/>
  <c r="Q62" i="5" s="1"/>
  <c r="Q18" i="5"/>
  <c r="Q41" i="5" s="1"/>
  <c r="Q51" i="5" s="1"/>
  <c r="Q17" i="5"/>
  <c r="Q40" i="5" s="1"/>
  <c r="Q50" i="5" s="1"/>
  <c r="Q20" i="5"/>
  <c r="Q63" i="5" s="1"/>
  <c r="Q42" i="5"/>
  <c r="Q52" i="5" s="1"/>
  <c r="P11" i="2"/>
  <c r="P103" i="5"/>
  <c r="P69" i="5"/>
  <c r="R92" i="5"/>
  <c r="R96" i="5"/>
  <c r="R94" i="5"/>
  <c r="R95" i="5"/>
  <c r="R93" i="5"/>
  <c r="R97" i="5"/>
  <c r="P101" i="5"/>
  <c r="O29" i="2"/>
  <c r="AG28" i="2"/>
  <c r="R91" i="5"/>
  <c r="R9" i="5"/>
  <c r="S2" i="5"/>
  <c r="P76" i="5" l="1"/>
  <c r="P8" i="2" s="1"/>
  <c r="P27" i="2" s="1"/>
  <c r="P28" i="2" s="1"/>
  <c r="Q60" i="5"/>
  <c r="Q11" i="2" s="1"/>
  <c r="Q61" i="5"/>
  <c r="Q71" i="5" s="1"/>
  <c r="Q43" i="5"/>
  <c r="Q53" i="5" s="1"/>
  <c r="Q106" i="5"/>
  <c r="Q72" i="5"/>
  <c r="Q58" i="5"/>
  <c r="Q38" i="5"/>
  <c r="Q48" i="5" s="1"/>
  <c r="Q73" i="5"/>
  <c r="Q107" i="5"/>
  <c r="Q59" i="5"/>
  <c r="Q10" i="2" s="1"/>
  <c r="Q57" i="5"/>
  <c r="Q67" i="5" s="1"/>
  <c r="R10" i="5"/>
  <c r="S3" i="5"/>
  <c r="AG29" i="2"/>
  <c r="Q70" i="5" l="1"/>
  <c r="Q104" i="5"/>
  <c r="Q105" i="5"/>
  <c r="P29" i="2"/>
  <c r="Q12" i="2"/>
  <c r="S27" i="5"/>
  <c r="S31" i="5"/>
  <c r="S28" i="5"/>
  <c r="S32" i="5"/>
  <c r="S26" i="5"/>
  <c r="S30" i="5"/>
  <c r="S29" i="5"/>
  <c r="Q103" i="5"/>
  <c r="Q69" i="5"/>
  <c r="Q9" i="2"/>
  <c r="R15" i="5"/>
  <c r="R38" i="5" s="1"/>
  <c r="R48" i="5" s="1"/>
  <c r="R17" i="5"/>
  <c r="R14" i="5"/>
  <c r="R37" i="5" s="1"/>
  <c r="R18" i="5"/>
  <c r="R19" i="5"/>
  <c r="R16" i="5"/>
  <c r="R39" i="5" s="1"/>
  <c r="R49" i="5" s="1"/>
  <c r="R20" i="5"/>
  <c r="Q102" i="5"/>
  <c r="Q68" i="5"/>
  <c r="Q47" i="5"/>
  <c r="Q101" i="5"/>
  <c r="S96" i="5"/>
  <c r="S94" i="5"/>
  <c r="S93" i="5"/>
  <c r="S97" i="5"/>
  <c r="S95" i="5"/>
  <c r="S92" i="5"/>
  <c r="S91" i="5"/>
  <c r="S9" i="5"/>
  <c r="T2" i="5"/>
  <c r="R59" i="5" l="1"/>
  <c r="R10" i="2" s="1"/>
  <c r="Q76" i="5"/>
  <c r="Q8" i="2" s="1"/>
  <c r="Q27" i="2" s="1"/>
  <c r="R58" i="5"/>
  <c r="R102" i="5" s="1"/>
  <c r="R63" i="5"/>
  <c r="R43" i="5"/>
  <c r="R53" i="5" s="1"/>
  <c r="R40" i="5"/>
  <c r="R50" i="5" s="1"/>
  <c r="R60" i="5"/>
  <c r="R61" i="5"/>
  <c r="R41" i="5"/>
  <c r="R51" i="5" s="1"/>
  <c r="R62" i="5"/>
  <c r="R42" i="5"/>
  <c r="R52" i="5" s="1"/>
  <c r="S10" i="5"/>
  <c r="R47" i="5"/>
  <c r="R57" i="5"/>
  <c r="R67" i="5" s="1"/>
  <c r="T3" i="5"/>
  <c r="R69" i="5" l="1"/>
  <c r="R103" i="5"/>
  <c r="R68" i="5"/>
  <c r="R9" i="2"/>
  <c r="Q28" i="2"/>
  <c r="Q29" i="2" s="1"/>
  <c r="R11" i="2"/>
  <c r="R106" i="5"/>
  <c r="R72" i="5"/>
  <c r="S14" i="5"/>
  <c r="S37" i="5" s="1"/>
  <c r="S20" i="5"/>
  <c r="S63" i="5" s="1"/>
  <c r="S17" i="5"/>
  <c r="S40" i="5" s="1"/>
  <c r="S50" i="5" s="1"/>
  <c r="S18" i="5"/>
  <c r="S41" i="5" s="1"/>
  <c r="S51" i="5" s="1"/>
  <c r="S16" i="5"/>
  <c r="S15" i="5"/>
  <c r="S19" i="5"/>
  <c r="S62" i="5" s="1"/>
  <c r="R12" i="2"/>
  <c r="R104" i="5"/>
  <c r="R70" i="5"/>
  <c r="R73" i="5"/>
  <c r="R107" i="5"/>
  <c r="T30" i="5"/>
  <c r="T27" i="5"/>
  <c r="T31" i="5"/>
  <c r="T32" i="5"/>
  <c r="T26" i="5"/>
  <c r="T28" i="5"/>
  <c r="T29" i="5"/>
  <c r="R105" i="5"/>
  <c r="R71" i="5"/>
  <c r="T95" i="5"/>
  <c r="T94" i="5"/>
  <c r="T97" i="5"/>
  <c r="T93" i="5"/>
  <c r="T96" i="5"/>
  <c r="T92" i="5"/>
  <c r="R101" i="5"/>
  <c r="T91" i="5"/>
  <c r="T9" i="5"/>
  <c r="U2" i="5"/>
  <c r="S60" i="5" l="1"/>
  <c r="S104" i="5" s="1"/>
  <c r="R76" i="5"/>
  <c r="R8" i="2" s="1"/>
  <c r="R27" i="2" s="1"/>
  <c r="R28" i="2" s="1"/>
  <c r="S61" i="5"/>
  <c r="S105" i="5" s="1"/>
  <c r="S42" i="5"/>
  <c r="S52" i="5" s="1"/>
  <c r="S73" i="5"/>
  <c r="S107" i="5"/>
  <c r="S106" i="5"/>
  <c r="S72" i="5"/>
  <c r="S58" i="5"/>
  <c r="S38" i="5"/>
  <c r="S48" i="5" s="1"/>
  <c r="S39" i="5"/>
  <c r="S49" i="5" s="1"/>
  <c r="S59" i="5"/>
  <c r="S43" i="5"/>
  <c r="S53" i="5" s="1"/>
  <c r="S57" i="5"/>
  <c r="S67" i="5" s="1"/>
  <c r="S47" i="5"/>
  <c r="T10" i="5"/>
  <c r="U3" i="5"/>
  <c r="U86" i="5" s="1"/>
  <c r="S12" i="2" l="1"/>
  <c r="S70" i="5"/>
  <c r="S11" i="2"/>
  <c r="S71" i="5"/>
  <c r="R29" i="2"/>
  <c r="S103" i="5"/>
  <c r="S69" i="5"/>
  <c r="S102" i="5"/>
  <c r="S68" i="5"/>
  <c r="T14" i="5"/>
  <c r="T37" i="5" s="1"/>
  <c r="T16" i="5"/>
  <c r="T39" i="5" s="1"/>
  <c r="T49" i="5" s="1"/>
  <c r="T17" i="5"/>
  <c r="T19" i="5"/>
  <c r="T20" i="5"/>
  <c r="T15" i="5"/>
  <c r="T38" i="5" s="1"/>
  <c r="T48" i="5" s="1"/>
  <c r="T18" i="5"/>
  <c r="S10" i="2"/>
  <c r="U29" i="5"/>
  <c r="U26" i="5"/>
  <c r="U30" i="5"/>
  <c r="U31" i="5"/>
  <c r="U32" i="5"/>
  <c r="U28" i="5"/>
  <c r="U27" i="5"/>
  <c r="S9" i="2"/>
  <c r="S101" i="5"/>
  <c r="U96" i="5"/>
  <c r="U94" i="5"/>
  <c r="U95" i="5"/>
  <c r="U93" i="5"/>
  <c r="U97" i="5"/>
  <c r="U92" i="5"/>
  <c r="U91" i="5"/>
  <c r="U9" i="5"/>
  <c r="V2" i="5"/>
  <c r="S76" i="5" l="1"/>
  <c r="S8" i="2" s="1"/>
  <c r="S27" i="2" s="1"/>
  <c r="S28" i="2" s="1"/>
  <c r="AH28" i="2" s="1"/>
  <c r="T60" i="5"/>
  <c r="T40" i="5"/>
  <c r="T50" i="5" s="1"/>
  <c r="T61" i="5"/>
  <c r="T41" i="5"/>
  <c r="T51" i="5" s="1"/>
  <c r="T63" i="5"/>
  <c r="T43" i="5"/>
  <c r="T53" i="5" s="1"/>
  <c r="T59" i="5"/>
  <c r="T62" i="5"/>
  <c r="T42" i="5"/>
  <c r="T52" i="5" s="1"/>
  <c r="T58" i="5"/>
  <c r="T57" i="5"/>
  <c r="T67" i="5" s="1"/>
  <c r="T47" i="5"/>
  <c r="U10" i="5"/>
  <c r="V3" i="5"/>
  <c r="T11" i="2" l="1"/>
  <c r="AH27" i="2"/>
  <c r="AH8" i="2"/>
  <c r="T12" i="2"/>
  <c r="T73" i="5"/>
  <c r="T107" i="5"/>
  <c r="T104" i="5"/>
  <c r="T70" i="5"/>
  <c r="V28" i="5"/>
  <c r="V32" i="5"/>
  <c r="V29" i="5"/>
  <c r="V26" i="5"/>
  <c r="V30" i="5"/>
  <c r="V94" i="5"/>
  <c r="V31" i="5"/>
  <c r="V95" i="5"/>
  <c r="V93" i="5"/>
  <c r="V27" i="5"/>
  <c r="V96" i="5"/>
  <c r="V92" i="5"/>
  <c r="V97" i="5"/>
  <c r="T102" i="5"/>
  <c r="T68" i="5"/>
  <c r="U19" i="5"/>
  <c r="U42" i="5" s="1"/>
  <c r="U52" i="5" s="1"/>
  <c r="U20" i="5"/>
  <c r="U63" i="5" s="1"/>
  <c r="U15" i="5"/>
  <c r="U38" i="5" s="1"/>
  <c r="U48" i="5" s="1"/>
  <c r="U17" i="5"/>
  <c r="U60" i="5" s="1"/>
  <c r="U14" i="5"/>
  <c r="U37" i="5" s="1"/>
  <c r="U16" i="5"/>
  <c r="U39" i="5" s="1"/>
  <c r="U49" i="5" s="1"/>
  <c r="U18" i="5"/>
  <c r="U61" i="5" s="1"/>
  <c r="T105" i="5"/>
  <c r="T71" i="5"/>
  <c r="T106" i="5"/>
  <c r="T72" i="5"/>
  <c r="T103" i="5"/>
  <c r="T69" i="5"/>
  <c r="T9" i="2"/>
  <c r="T10" i="2"/>
  <c r="T101" i="5"/>
  <c r="S29" i="2"/>
  <c r="V91" i="5"/>
  <c r="V9" i="5"/>
  <c r="W2" i="5"/>
  <c r="U40" i="5" l="1"/>
  <c r="U50" i="5" s="1"/>
  <c r="U59" i="5"/>
  <c r="U103" i="5" s="1"/>
  <c r="U41" i="5"/>
  <c r="U51" i="5" s="1"/>
  <c r="U12" i="2" s="1"/>
  <c r="U43" i="5"/>
  <c r="U53" i="5" s="1"/>
  <c r="T76" i="5"/>
  <c r="T8" i="2" s="1"/>
  <c r="T27" i="2" s="1"/>
  <c r="T28" i="2" s="1"/>
  <c r="T29" i="2" s="1"/>
  <c r="U10" i="2"/>
  <c r="U104" i="5"/>
  <c r="U70" i="5"/>
  <c r="U73" i="5"/>
  <c r="U107" i="5"/>
  <c r="U109" i="5" s="1"/>
  <c r="U62" i="5"/>
  <c r="U105" i="5"/>
  <c r="U71" i="5"/>
  <c r="U11" i="2"/>
  <c r="U58" i="5"/>
  <c r="U57" i="5"/>
  <c r="U67" i="5" s="1"/>
  <c r="U47" i="5"/>
  <c r="V10" i="5"/>
  <c r="AH29" i="2"/>
  <c r="W3" i="5"/>
  <c r="U69" i="5" l="1"/>
  <c r="W27" i="5"/>
  <c r="W31" i="5"/>
  <c r="W28" i="5"/>
  <c r="W32" i="5"/>
  <c r="W29" i="5"/>
  <c r="W30" i="5"/>
  <c r="W26" i="5"/>
  <c r="V20" i="5"/>
  <c r="V17" i="5"/>
  <c r="V18" i="5"/>
  <c r="V15" i="5"/>
  <c r="V38" i="5" s="1"/>
  <c r="V48" i="5" s="1"/>
  <c r="V14" i="5"/>
  <c r="V37" i="5" s="1"/>
  <c r="V16" i="5"/>
  <c r="V19" i="5"/>
  <c r="V42" i="5" s="1"/>
  <c r="V52" i="5" s="1"/>
  <c r="U101" i="5"/>
  <c r="U102" i="5"/>
  <c r="U68" i="5"/>
  <c r="U9" i="2"/>
  <c r="U72" i="5"/>
  <c r="U106" i="5"/>
  <c r="W92" i="5"/>
  <c r="W96" i="5"/>
  <c r="W94" i="5"/>
  <c r="W93" i="5"/>
  <c r="W97" i="5"/>
  <c r="W95" i="5"/>
  <c r="W91" i="5"/>
  <c r="W9" i="5"/>
  <c r="X2" i="5"/>
  <c r="U76" i="5" l="1"/>
  <c r="U8" i="2" s="1"/>
  <c r="U27" i="2" s="1"/>
  <c r="U28" i="2" s="1"/>
  <c r="U29" i="2" s="1"/>
  <c r="V62" i="5"/>
  <c r="V106" i="5" s="1"/>
  <c r="V58" i="5"/>
  <c r="V102" i="5" s="1"/>
  <c r="V43" i="5"/>
  <c r="V53" i="5" s="1"/>
  <c r="V63" i="5"/>
  <c r="V61" i="5"/>
  <c r="V41" i="5"/>
  <c r="V51" i="5" s="1"/>
  <c r="V59" i="5"/>
  <c r="V39" i="5"/>
  <c r="V49" i="5" s="1"/>
  <c r="V60" i="5"/>
  <c r="V40" i="5"/>
  <c r="V50" i="5" s="1"/>
  <c r="W10" i="5"/>
  <c r="V57" i="5"/>
  <c r="V67" i="5" s="1"/>
  <c r="V47" i="5"/>
  <c r="X3" i="5"/>
  <c r="V68" i="5" l="1"/>
  <c r="V72" i="5"/>
  <c r="V9" i="2"/>
  <c r="V11" i="2"/>
  <c r="V12" i="2"/>
  <c r="X30" i="5"/>
  <c r="X27" i="5"/>
  <c r="X31" i="5"/>
  <c r="X28" i="5"/>
  <c r="X29" i="5"/>
  <c r="X26" i="5"/>
  <c r="X32" i="5"/>
  <c r="V103" i="5"/>
  <c r="V69" i="5"/>
  <c r="V104" i="5"/>
  <c r="V70" i="5"/>
  <c r="V105" i="5"/>
  <c r="V71" i="5"/>
  <c r="W17" i="5"/>
  <c r="W40" i="5" s="1"/>
  <c r="W50" i="5" s="1"/>
  <c r="W18" i="5"/>
  <c r="W41" i="5" s="1"/>
  <c r="W51" i="5" s="1"/>
  <c r="W20" i="5"/>
  <c r="W63" i="5" s="1"/>
  <c r="W15" i="5"/>
  <c r="W19" i="5"/>
  <c r="W14" i="5"/>
  <c r="W37" i="5" s="1"/>
  <c r="W16" i="5"/>
  <c r="W39" i="5" s="1"/>
  <c r="W49" i="5" s="1"/>
  <c r="V10" i="2"/>
  <c r="V73" i="5"/>
  <c r="V107" i="5"/>
  <c r="X94" i="5"/>
  <c r="X97" i="5"/>
  <c r="X93" i="5"/>
  <c r="X96" i="5"/>
  <c r="X92" i="5"/>
  <c r="X95" i="5"/>
  <c r="V101" i="5"/>
  <c r="X91" i="5"/>
  <c r="Y2" i="5"/>
  <c r="X9" i="5"/>
  <c r="V76" i="5" l="1"/>
  <c r="V8" i="2" s="1"/>
  <c r="V27" i="2" s="1"/>
  <c r="V28" i="2" s="1"/>
  <c r="W73" i="5"/>
  <c r="W107" i="5"/>
  <c r="W43" i="5"/>
  <c r="W53" i="5" s="1"/>
  <c r="W60" i="5"/>
  <c r="W11" i="2" s="1"/>
  <c r="W59" i="5"/>
  <c r="W10" i="2" s="1"/>
  <c r="W42" i="5"/>
  <c r="W52" i="5" s="1"/>
  <c r="W62" i="5"/>
  <c r="W58" i="5"/>
  <c r="W38" i="5"/>
  <c r="W48" i="5" s="1"/>
  <c r="W61" i="5"/>
  <c r="W57" i="5"/>
  <c r="W47" i="5"/>
  <c r="X10" i="5"/>
  <c r="Y3" i="5"/>
  <c r="W105" i="5" l="1"/>
  <c r="W71" i="5"/>
  <c r="Y29" i="5"/>
  <c r="Y26" i="5"/>
  <c r="Y30" i="5"/>
  <c r="Y27" i="5"/>
  <c r="Y28" i="5"/>
  <c r="Y31" i="5"/>
  <c r="Y32" i="5"/>
  <c r="W106" i="5"/>
  <c r="W72" i="5"/>
  <c r="W101" i="5"/>
  <c r="W67" i="5"/>
  <c r="W9" i="2"/>
  <c r="W103" i="5"/>
  <c r="W69" i="5"/>
  <c r="W104" i="5"/>
  <c r="W70" i="5"/>
  <c r="W12" i="2"/>
  <c r="X17" i="5"/>
  <c r="X40" i="5" s="1"/>
  <c r="X50" i="5" s="1"/>
  <c r="X14" i="5"/>
  <c r="X37" i="5" s="1"/>
  <c r="X18" i="5"/>
  <c r="X41" i="5" s="1"/>
  <c r="X51" i="5" s="1"/>
  <c r="X15" i="5"/>
  <c r="X38" i="5" s="1"/>
  <c r="X48" i="5" s="1"/>
  <c r="X16" i="5"/>
  <c r="X39" i="5" s="1"/>
  <c r="X49" i="5" s="1"/>
  <c r="X20" i="5"/>
  <c r="X19" i="5"/>
  <c r="X42" i="5" s="1"/>
  <c r="X52" i="5" s="1"/>
  <c r="W102" i="5"/>
  <c r="W109" i="5" s="1"/>
  <c r="W68" i="5"/>
  <c r="Y97" i="5"/>
  <c r="Y92" i="5"/>
  <c r="Y96" i="5"/>
  <c r="Y94" i="5"/>
  <c r="Y95" i="5"/>
  <c r="Y93" i="5"/>
  <c r="Y91" i="5"/>
  <c r="Z2" i="5"/>
  <c r="Y9" i="5"/>
  <c r="V29" i="2"/>
  <c r="W76" i="5" l="1"/>
  <c r="W8" i="2" s="1"/>
  <c r="W27" i="2" s="1"/>
  <c r="W28" i="2" s="1"/>
  <c r="W29" i="2" s="1"/>
  <c r="AI29" i="2" s="1"/>
  <c r="X58" i="5"/>
  <c r="X9" i="2" s="1"/>
  <c r="X62" i="5"/>
  <c r="X61" i="5"/>
  <c r="X63" i="5"/>
  <c r="X43" i="5"/>
  <c r="X53" i="5" s="1"/>
  <c r="X59" i="5"/>
  <c r="X10" i="2" s="1"/>
  <c r="X60" i="5"/>
  <c r="X11" i="2" s="1"/>
  <c r="X47" i="5"/>
  <c r="X57" i="5"/>
  <c r="X67" i="5" s="1"/>
  <c r="Y10" i="5"/>
  <c r="Z3" i="5"/>
  <c r="X102" i="5" l="1"/>
  <c r="AI28" i="2"/>
  <c r="AI8" i="2"/>
  <c r="AI27" i="2"/>
  <c r="X68" i="5"/>
  <c r="X73" i="5"/>
  <c r="X107" i="5"/>
  <c r="Y15" i="5"/>
  <c r="Y16" i="5"/>
  <c r="Y39" i="5" s="1"/>
  <c r="Y49" i="5" s="1"/>
  <c r="Y14" i="5"/>
  <c r="Y37" i="5" s="1"/>
  <c r="Y18" i="5"/>
  <c r="Y41" i="5" s="1"/>
  <c r="Y51" i="5" s="1"/>
  <c r="Y17" i="5"/>
  <c r="Y40" i="5" s="1"/>
  <c r="Y50" i="5" s="1"/>
  <c r="Y19" i="5"/>
  <c r="Y42" i="5" s="1"/>
  <c r="Y52" i="5" s="1"/>
  <c r="Y20" i="5"/>
  <c r="Y43" i="5" s="1"/>
  <c r="Y53" i="5" s="1"/>
  <c r="X106" i="5"/>
  <c r="X72" i="5"/>
  <c r="Z28" i="5"/>
  <c r="Z32" i="5"/>
  <c r="Z29" i="5"/>
  <c r="Z26" i="5"/>
  <c r="Z27" i="5"/>
  <c r="Z31" i="5"/>
  <c r="Z30" i="5"/>
  <c r="X103" i="5"/>
  <c r="X69" i="5"/>
  <c r="X105" i="5"/>
  <c r="X71" i="5"/>
  <c r="X12" i="2"/>
  <c r="X104" i="5"/>
  <c r="X70" i="5"/>
  <c r="Z93" i="5"/>
  <c r="Z97" i="5"/>
  <c r="Z95" i="5"/>
  <c r="Z92" i="5"/>
  <c r="Z96" i="5"/>
  <c r="Z94" i="5"/>
  <c r="X101" i="5"/>
  <c r="Z91" i="5"/>
  <c r="Z9" i="5"/>
  <c r="AA2" i="5"/>
  <c r="Y60" i="5" l="1"/>
  <c r="Y11" i="2" s="1"/>
  <c r="X76" i="5"/>
  <c r="X8" i="2" s="1"/>
  <c r="X27" i="2" s="1"/>
  <c r="X28" i="2" s="1"/>
  <c r="X29" i="2" s="1"/>
  <c r="Y61" i="5"/>
  <c r="Y105" i="5" s="1"/>
  <c r="Y63" i="5"/>
  <c r="Y73" i="5" s="1"/>
  <c r="Y59" i="5"/>
  <c r="Y38" i="5"/>
  <c r="Y48" i="5" s="1"/>
  <c r="Y58" i="5"/>
  <c r="Y62" i="5"/>
  <c r="Y57" i="5"/>
  <c r="Y67" i="5" s="1"/>
  <c r="Y47" i="5"/>
  <c r="Z10" i="5"/>
  <c r="AA3" i="5"/>
  <c r="Y70" i="5" l="1"/>
  <c r="Y104" i="5"/>
  <c r="Y109" i="5" s="1"/>
  <c r="Y71" i="5"/>
  <c r="Y12" i="2"/>
  <c r="Y107" i="5"/>
  <c r="Y9" i="2"/>
  <c r="Y103" i="5"/>
  <c r="Y69" i="5"/>
  <c r="Y102" i="5"/>
  <c r="Y68" i="5"/>
  <c r="AA27" i="5"/>
  <c r="AA31" i="5"/>
  <c r="AA28" i="5"/>
  <c r="AA32" i="5"/>
  <c r="AA26" i="5"/>
  <c r="AA30" i="5"/>
  <c r="AA29" i="5"/>
  <c r="Z16" i="5"/>
  <c r="Z39" i="5" s="1"/>
  <c r="Z49" i="5" s="1"/>
  <c r="Z20" i="5"/>
  <c r="Z18" i="5"/>
  <c r="Z15" i="5"/>
  <c r="Z38" i="5" s="1"/>
  <c r="Z48" i="5" s="1"/>
  <c r="Z14" i="5"/>
  <c r="Z37" i="5" s="1"/>
  <c r="Z17" i="5"/>
  <c r="Z19" i="5"/>
  <c r="Z42" i="5" s="1"/>
  <c r="Z52" i="5" s="1"/>
  <c r="Y10" i="2"/>
  <c r="Y106" i="5"/>
  <c r="Y72" i="5"/>
  <c r="Y101" i="5"/>
  <c r="AA97" i="5"/>
  <c r="AA95" i="5"/>
  <c r="AA92" i="5"/>
  <c r="AA96" i="5"/>
  <c r="AA94" i="5"/>
  <c r="AA93" i="5"/>
  <c r="AA91" i="5"/>
  <c r="AA9" i="5"/>
  <c r="Y76" i="5" l="1"/>
  <c r="Y8" i="2" s="1"/>
  <c r="Y27" i="2" s="1"/>
  <c r="Y28" i="2" s="1"/>
  <c r="Y29" i="2" s="1"/>
  <c r="Z62" i="5"/>
  <c r="Z106" i="5" s="1"/>
  <c r="Z40" i="5"/>
  <c r="Z50" i="5" s="1"/>
  <c r="Z60" i="5"/>
  <c r="Z63" i="5"/>
  <c r="Z43" i="5"/>
  <c r="Z53" i="5" s="1"/>
  <c r="Z59" i="5"/>
  <c r="Z61" i="5"/>
  <c r="Z41" i="5"/>
  <c r="Z51" i="5" s="1"/>
  <c r="Z58" i="5"/>
  <c r="Z9" i="2" s="1"/>
  <c r="Z57" i="5"/>
  <c r="Z67" i="5" s="1"/>
  <c r="Z47" i="5"/>
  <c r="AA10" i="5"/>
  <c r="Z72" i="5" l="1"/>
  <c r="Z11" i="2"/>
  <c r="Z105" i="5"/>
  <c r="Z71" i="5"/>
  <c r="Z103" i="5"/>
  <c r="Z69" i="5"/>
  <c r="Z73" i="5"/>
  <c r="Z107" i="5"/>
  <c r="Z10" i="2"/>
  <c r="Z102" i="5"/>
  <c r="Z68" i="5"/>
  <c r="AA16" i="5"/>
  <c r="AA39" i="5" s="1"/>
  <c r="AA49" i="5" s="1"/>
  <c r="AA14" i="5"/>
  <c r="AA37" i="5" s="1"/>
  <c r="AA18" i="5"/>
  <c r="AA61" i="5" s="1"/>
  <c r="AA17" i="5"/>
  <c r="AA60" i="5" s="1"/>
  <c r="AA20" i="5"/>
  <c r="AA63" i="5" s="1"/>
  <c r="AA15" i="5"/>
  <c r="AA38" i="5" s="1"/>
  <c r="AA48" i="5" s="1"/>
  <c r="AA19" i="5"/>
  <c r="Z12" i="2"/>
  <c r="Z104" i="5"/>
  <c r="Z70" i="5"/>
  <c r="Z101" i="5"/>
  <c r="AA40" i="5" l="1"/>
  <c r="AA50" i="5" s="1"/>
  <c r="AA11" i="2" s="1"/>
  <c r="Z76" i="5"/>
  <c r="Z8" i="2" s="1"/>
  <c r="Z27" i="2" s="1"/>
  <c r="Z28" i="2" s="1"/>
  <c r="Z29" i="2" s="1"/>
  <c r="AA41" i="5"/>
  <c r="AA51" i="5" s="1"/>
  <c r="AA12" i="2" s="1"/>
  <c r="AA71" i="5"/>
  <c r="AA105" i="5"/>
  <c r="AA73" i="5"/>
  <c r="AA107" i="5"/>
  <c r="AA59" i="5"/>
  <c r="AA10" i="2" s="1"/>
  <c r="AA43" i="5"/>
  <c r="AA53" i="5" s="1"/>
  <c r="AA62" i="5"/>
  <c r="AA42" i="5"/>
  <c r="AA52" i="5" s="1"/>
  <c r="AA104" i="5"/>
  <c r="AA70" i="5"/>
  <c r="AA58" i="5"/>
  <c r="AA57" i="5"/>
  <c r="AA67" i="5" s="1"/>
  <c r="AA47" i="5"/>
  <c r="AA103" i="5" l="1"/>
  <c r="AA69" i="5"/>
  <c r="AA102" i="5"/>
  <c r="AA68" i="5"/>
  <c r="AA9" i="2"/>
  <c r="AA106" i="5"/>
  <c r="AA72" i="5"/>
  <c r="AA101" i="5"/>
  <c r="AA76" i="5" l="1"/>
  <c r="AA8" i="2" s="1"/>
  <c r="AA27" i="2" s="1"/>
  <c r="AJ8" i="2" l="1"/>
  <c r="AA13" i="2"/>
  <c r="AA28" i="2"/>
  <c r="AJ28" i="2" s="1"/>
  <c r="AJ27" i="2"/>
  <c r="AA29" i="2" l="1"/>
  <c r="AJ29" i="2" s="1"/>
  <c r="D86" i="5"/>
  <c r="H86" i="5" l="1"/>
  <c r="I86" i="5"/>
  <c r="J86" i="5"/>
  <c r="K86" i="5"/>
  <c r="L86" i="5"/>
  <c r="M86" i="5"/>
  <c r="N86" i="5"/>
  <c r="O86" i="5"/>
  <c r="P86" i="5"/>
  <c r="Q86" i="5"/>
  <c r="R86" i="5"/>
  <c r="S86" i="5"/>
  <c r="T86" i="5"/>
  <c r="V86" i="5"/>
  <c r="V109" i="5" s="1"/>
  <c r="W86" i="5"/>
  <c r="X86" i="5"/>
  <c r="Y86" i="5"/>
  <c r="Z86" i="5"/>
  <c r="AA86" i="5"/>
  <c r="D81" i="5"/>
  <c r="X81" i="5" s="1"/>
  <c r="X13" i="2" s="1"/>
  <c r="P81" i="5" l="1"/>
  <c r="P13" i="2" s="1"/>
  <c r="P31" i="2" s="1"/>
  <c r="W81" i="5"/>
  <c r="W13" i="2" s="1"/>
  <c r="W31" i="2" s="1"/>
  <c r="L81" i="5"/>
  <c r="L13" i="2" s="1"/>
  <c r="L31" i="2" s="1"/>
  <c r="T81" i="5"/>
  <c r="T13" i="2" s="1"/>
  <c r="T31" i="2" s="1"/>
  <c r="AA81" i="5"/>
  <c r="AA31" i="2" s="1"/>
  <c r="I81" i="5"/>
  <c r="I13" i="2" s="1"/>
  <c r="I31" i="2" s="1"/>
  <c r="X31" i="2"/>
  <c r="J81" i="5"/>
  <c r="J13" i="2" s="1"/>
  <c r="J31" i="2" s="1"/>
  <c r="O81" i="5"/>
  <c r="O13" i="2" s="1"/>
  <c r="O31" i="2" s="1"/>
  <c r="G81" i="5"/>
  <c r="G10" i="2" s="1"/>
  <c r="G13" i="2" s="1"/>
  <c r="V81" i="5"/>
  <c r="V13" i="2" s="1"/>
  <c r="V31" i="2" s="1"/>
  <c r="S81" i="5"/>
  <c r="S13" i="2" s="1"/>
  <c r="S31" i="2" s="1"/>
  <c r="Q81" i="5"/>
  <c r="Q13" i="2" s="1"/>
  <c r="Q31" i="2" s="1"/>
  <c r="Y81" i="5"/>
  <c r="Y13" i="2" s="1"/>
  <c r="Y31" i="2" s="1"/>
  <c r="N81" i="5"/>
  <c r="N13" i="2" s="1"/>
  <c r="N31" i="2" s="1"/>
  <c r="M81" i="5"/>
  <c r="M13" i="2" s="1"/>
  <c r="M31" i="2" s="1"/>
  <c r="Z81" i="5"/>
  <c r="Z13" i="2" s="1"/>
  <c r="Z31" i="2" s="1"/>
  <c r="U81" i="5"/>
  <c r="U13" i="2" s="1"/>
  <c r="U31" i="2" s="1"/>
  <c r="H81" i="5"/>
  <c r="H13" i="2" s="1"/>
  <c r="R81" i="5"/>
  <c r="R13" i="2" s="1"/>
  <c r="R31" i="2" s="1"/>
  <c r="K81" i="5"/>
  <c r="K13" i="2" s="1"/>
  <c r="K31" i="2" s="1"/>
  <c r="AJ13" i="2" l="1"/>
  <c r="AE13" i="2"/>
  <c r="G31" i="2"/>
  <c r="AI13" i="2"/>
  <c r="AJ31" i="2"/>
  <c r="AG13" i="2"/>
  <c r="AH13" i="2"/>
  <c r="H31" i="2"/>
  <c r="AF31" i="2" s="1"/>
  <c r="AF13" i="2"/>
  <c r="AI31" i="2"/>
  <c r="AG31" i="2"/>
  <c r="AH31" i="2"/>
  <c r="G35" i="2" l="1"/>
  <c r="N4" i="1" s="1"/>
  <c r="G38" i="2"/>
  <c r="G36" i="2"/>
  <c r="N5" i="1" s="1"/>
  <c r="G37" i="2"/>
  <c r="AE31" i="2"/>
  <c r="N6" i="1" l="1"/>
  <c r="AE37" i="2"/>
  <c r="AE36" i="2"/>
  <c r="AE35" i="2"/>
  <c r="AE38" i="2"/>
  <c r="N7" i="1"/>
  <c r="Q109" i="5" l="1"/>
  <c r="Q82" i="5"/>
  <c r="O109" i="5"/>
  <c r="O82" i="5"/>
  <c r="H109" i="5"/>
  <c r="H82" i="5"/>
  <c r="S109" i="5"/>
  <c r="S82" i="5"/>
  <c r="Z109" i="5"/>
  <c r="P109" i="5"/>
  <c r="P82" i="5"/>
  <c r="L109" i="5"/>
  <c r="L82" i="5"/>
  <c r="J109" i="5"/>
  <c r="J82" i="5"/>
  <c r="X109" i="5"/>
  <c r="X82" i="5"/>
  <c r="I109" i="5"/>
  <c r="I82" i="5"/>
  <c r="N109" i="5"/>
  <c r="N82" i="5"/>
  <c r="T109" i="5"/>
  <c r="T82" i="5"/>
  <c r="Z83" i="5"/>
  <c r="X83" i="5"/>
  <c r="P83" i="5"/>
  <c r="M83" i="5"/>
  <c r="V83" i="5"/>
  <c r="L83" i="5"/>
  <c r="U83" i="5"/>
  <c r="N83" i="5"/>
  <c r="Y83" i="5"/>
  <c r="S83" i="5"/>
  <c r="O83" i="5"/>
  <c r="K83" i="5"/>
  <c r="G83" i="5"/>
  <c r="J83" i="5"/>
  <c r="R83" i="5"/>
  <c r="Q83" i="5"/>
  <c r="T83" i="5"/>
  <c r="AA83" i="5"/>
  <c r="I83" i="5"/>
  <c r="W83" i="5"/>
  <c r="T7" i="3"/>
  <c r="D83" i="5"/>
  <c r="H83" i="5"/>
  <c r="AA85" i="5"/>
  <c r="T85" i="5"/>
  <c r="Z85" i="5"/>
  <c r="L85" i="5"/>
  <c r="U85" i="5"/>
  <c r="M85" i="5"/>
  <c r="W85" i="5"/>
  <c r="Q85" i="5"/>
  <c r="S85" i="5"/>
  <c r="H85" i="5"/>
  <c r="O85" i="5"/>
  <c r="P85" i="5"/>
  <c r="Y85" i="5"/>
  <c r="X85" i="5"/>
  <c r="K85" i="5"/>
  <c r="R85" i="5"/>
  <c r="N85" i="5"/>
  <c r="I85" i="5"/>
  <c r="J85" i="5"/>
  <c r="G85" i="5"/>
  <c r="T9" i="3"/>
  <c r="D85" i="5"/>
  <c r="V85" i="5"/>
  <c r="S87" i="5"/>
  <c r="O87" i="5"/>
  <c r="V87" i="5"/>
  <c r="I87" i="5"/>
  <c r="N87" i="5"/>
  <c r="Z87" i="5"/>
  <c r="W87" i="5"/>
  <c r="L87" i="5"/>
  <c r="X87" i="5"/>
  <c r="T87" i="5"/>
  <c r="M87" i="5"/>
  <c r="G87" i="5"/>
  <c r="H87" i="5"/>
  <c r="AA87" i="5"/>
  <c r="Y87" i="5"/>
  <c r="U87" i="5"/>
  <c r="K87" i="5"/>
  <c r="R87" i="5"/>
  <c r="J87" i="5"/>
  <c r="Q87" i="5"/>
  <c r="T11" i="3"/>
  <c r="D87" i="5"/>
  <c r="P87" i="5"/>
  <c r="Z84" i="5"/>
  <c r="L84" i="5"/>
  <c r="S84" i="5"/>
  <c r="W84" i="5"/>
  <c r="H84" i="5"/>
  <c r="AA84" i="5"/>
  <c r="M84" i="5"/>
  <c r="Q84" i="5"/>
  <c r="P84" i="5"/>
  <c r="G84" i="5"/>
  <c r="T84" i="5"/>
  <c r="N84" i="5"/>
  <c r="K84" i="5"/>
  <c r="Y84" i="5"/>
  <c r="U84" i="5"/>
  <c r="R84" i="5"/>
  <c r="O84" i="5"/>
  <c r="J84" i="5"/>
  <c r="I84" i="5"/>
  <c r="V84" i="5"/>
  <c r="T8" i="3"/>
  <c r="D84" i="5"/>
  <c r="X84" i="5"/>
  <c r="Z82" i="5"/>
  <c r="W82" i="5"/>
  <c r="AA82" i="5"/>
  <c r="U82" i="5"/>
  <c r="V82" i="5"/>
  <c r="Y82" i="5"/>
  <c r="M82" i="5"/>
  <c r="M109" i="5"/>
  <c r="G82" i="5"/>
  <c r="G109" i="5"/>
  <c r="R82" i="5"/>
  <c r="R109" i="5"/>
  <c r="T6" i="3"/>
  <c r="D82" i="5"/>
  <c r="K82" i="5"/>
  <c r="K109" i="5"/>
</calcChain>
</file>

<file path=xl/sharedStrings.xml><?xml version="1.0" encoding="utf-8"?>
<sst xmlns="http://schemas.openxmlformats.org/spreadsheetml/2006/main" count="144" uniqueCount="107">
  <si>
    <t>Acquisition</t>
  </si>
  <si>
    <t>Physical</t>
  </si>
  <si>
    <t>Exit</t>
  </si>
  <si>
    <t>Gross internal area</t>
  </si>
  <si>
    <t>Net internal area</t>
  </si>
  <si>
    <t>Gross-to-net ratio</t>
  </si>
  <si>
    <t>sf</t>
  </si>
  <si>
    <t>%</t>
  </si>
  <si>
    <t>£</t>
  </si>
  <si>
    <t>£ psf NIA</t>
  </si>
  <si>
    <t>SDLT</t>
  </si>
  <si>
    <t>Purchase price</t>
  </si>
  <si>
    <t>Legal advice</t>
  </si>
  <si>
    <t>Building survey</t>
  </si>
  <si>
    <t>Structural survey</t>
  </si>
  <si>
    <t>Environmental survey</t>
  </si>
  <si>
    <t>M&amp;E survey</t>
  </si>
  <si>
    <t>Tax advice</t>
  </si>
  <si>
    <t>Structuring advice</t>
  </si>
  <si>
    <t>Valuation</t>
  </si>
  <si>
    <t>Total acquisition costs</t>
  </si>
  <si>
    <t>Purchase date</t>
  </si>
  <si>
    <t>Net initial yield</t>
  </si>
  <si>
    <t>Hold period</t>
  </si>
  <si>
    <t>years</t>
  </si>
  <si>
    <t>Exit yield</t>
  </si>
  <si>
    <t>Sales costs</t>
  </si>
  <si>
    <t>Sales date</t>
  </si>
  <si>
    <t>Purchasers costs</t>
  </si>
  <si>
    <t>Date (bop)</t>
  </si>
  <si>
    <t>Date (eop)</t>
  </si>
  <si>
    <t>Year</t>
  </si>
  <si>
    <t>Quarter</t>
  </si>
  <si>
    <t>Net Operating Revenues</t>
  </si>
  <si>
    <t>Total Acquisition Costs</t>
  </si>
  <si>
    <t>Sales proceeds</t>
  </si>
  <si>
    <t>Net Sales Proceeds</t>
  </si>
  <si>
    <t>Unlevered Cash Flow</t>
  </si>
  <si>
    <t>Unlevered Performance Metrics</t>
  </si>
  <si>
    <t>IRR</t>
  </si>
  <si>
    <t>Equity Multiple</t>
  </si>
  <si>
    <t>Equity Invested</t>
  </si>
  <si>
    <t>Profit</t>
  </si>
  <si>
    <t>Performance Metrics</t>
  </si>
  <si>
    <t>Unlevered</t>
  </si>
  <si>
    <t>Floors</t>
  </si>
  <si>
    <t>Tenant</t>
  </si>
  <si>
    <t>Area</t>
  </si>
  <si>
    <t>Current Passing Rent</t>
  </si>
  <si>
    <t>Rent 
(£ psf p.a.)</t>
  </si>
  <si>
    <t>Rent 
(£ p.a.)</t>
  </si>
  <si>
    <t>Existing Lease</t>
  </si>
  <si>
    <t>Inflation 
Type</t>
  </si>
  <si>
    <t>Start 
Date</t>
  </si>
  <si>
    <t>Rent Review 
Frequency (Years)</t>
  </si>
  <si>
    <t>Lease Term 
(Years)</t>
  </si>
  <si>
    <t>U+D Rent Review</t>
  </si>
  <si>
    <t>Total / Average</t>
  </si>
  <si>
    <t>Rental Growth</t>
  </si>
  <si>
    <t>Office ERV</t>
  </si>
  <si>
    <t>Market Rent</t>
  </si>
  <si>
    <t>Market Rents</t>
  </si>
  <si>
    <t>Office ERV Growth Rate</t>
  </si>
  <si>
    <t>Office ERV Index</t>
  </si>
  <si>
    <t>ERV</t>
  </si>
  <si>
    <t>Rent Reviews</t>
  </si>
  <si>
    <t>Rent Review Dates</t>
  </si>
  <si>
    <t>Rental Income</t>
  </si>
  <si>
    <t>Rent £ psf of Existing Leases</t>
  </si>
  <si>
    <t>Rent £ of Existing Leases</t>
  </si>
  <si>
    <t>New Lease Assumptions</t>
  </si>
  <si>
    <t>Void Period 
(Years)</t>
  </si>
  <si>
    <t>Void End 
Date</t>
  </si>
  <si>
    <t>Void Start 
Date</t>
  </si>
  <si>
    <t>New Lease 
Start Date</t>
  </si>
  <si>
    <t>Void Costs 
(£ psf p.a.)</t>
  </si>
  <si>
    <t>Rent Free 
Period (Years)</t>
  </si>
  <si>
    <t>Rent Free 
End Date</t>
  </si>
  <si>
    <t>Rent Free 
Start Date</t>
  </si>
  <si>
    <t>TI's / Capex 
(£ psf)</t>
  </si>
  <si>
    <t>Letting Agent Fee 
(£ of annual rent)</t>
  </si>
  <si>
    <t>Rent £ of New Tenant</t>
  </si>
  <si>
    <t>Rent Frees for New Tenants</t>
  </si>
  <si>
    <t>Rent Free</t>
  </si>
  <si>
    <t>Costs</t>
  </si>
  <si>
    <t>Void Costs</t>
  </si>
  <si>
    <t>TI's / Capex</t>
  </si>
  <si>
    <t>Letting Agent Fees</t>
  </si>
  <si>
    <t>End / Break
Date</t>
  </si>
  <si>
    <t>Event Type</t>
  </si>
  <si>
    <t>7th - 8th</t>
  </si>
  <si>
    <t>6th</t>
  </si>
  <si>
    <t>5th</t>
  </si>
  <si>
    <t>4th</t>
  </si>
  <si>
    <t>3rd</t>
  </si>
  <si>
    <t>2nd</t>
  </si>
  <si>
    <t>LG -1st</t>
  </si>
  <si>
    <t>Michael Kors (UK)</t>
  </si>
  <si>
    <t>Shionogi Limited</t>
  </si>
  <si>
    <t>Channel Advisor UK</t>
  </si>
  <si>
    <t xml:space="preserve">Ascential Events (Europe) </t>
  </si>
  <si>
    <t>End of Lease</t>
  </si>
  <si>
    <t>Break</t>
  </si>
  <si>
    <t>Total</t>
  </si>
  <si>
    <t>-</t>
  </si>
  <si>
    <t xml:space="preserve">Contingency allowance </t>
  </si>
  <si>
    <t>Survey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</si>
</sst>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(#,##0\);\-"/>
    <numFmt numFmtId="165" formatCode="#,##0.00;[Red]\(#,##0.00\);\-"/>
    <numFmt numFmtId="166" formatCode="0.0%"/>
    <numFmt numFmtId="167" formatCode="mmm\-yy;;\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/>
    <xf numFmtId="164" fontId="3" fillId="2" borderId="0" xfId="0" applyNumberFormat="1" applyFont="1" applyFill="1"/>
    <xf numFmtId="9" fontId="0" fillId="0" borderId="0" xfId="0" applyNumberFormat="1"/>
    <xf numFmtId="0" fontId="1" fillId="0" borderId="0" xfId="0" applyFont="1" applyAlignment="1">
      <alignment horizontal="center"/>
    </xf>
    <xf numFmtId="164" fontId="2" fillId="0" borderId="0" xfId="0" applyNumberFormat="1" applyFont="1" applyFill="1"/>
    <xf numFmtId="10" fontId="3" fillId="2" borderId="0" xfId="0" applyNumberFormat="1" applyFont="1" applyFill="1"/>
    <xf numFmtId="10" fontId="0" fillId="0" borderId="0" xfId="0" applyNumberFormat="1"/>
    <xf numFmtId="1" fontId="0" fillId="0" borderId="0" xfId="0" applyNumberFormat="1"/>
    <xf numFmtId="0" fontId="1" fillId="3" borderId="0" xfId="0" applyFont="1" applyFill="1"/>
    <xf numFmtId="10" fontId="1" fillId="3" borderId="0" xfId="0" applyNumberFormat="1" applyFont="1" applyFill="1"/>
    <xf numFmtId="164" fontId="1" fillId="3" borderId="0" xfId="0" applyNumberFormat="1" applyFont="1" applyFill="1"/>
    <xf numFmtId="1" fontId="1" fillId="3" borderId="0" xfId="0" applyNumberFormat="1" applyFont="1" applyFill="1"/>
    <xf numFmtId="14" fontId="3" fillId="2" borderId="0" xfId="0" applyNumberFormat="1" applyFont="1" applyFill="1"/>
    <xf numFmtId="0" fontId="3" fillId="2" borderId="0" xfId="0" applyFont="1" applyFill="1"/>
    <xf numFmtId="14" fontId="2" fillId="0" borderId="0" xfId="0" applyNumberFormat="1" applyFont="1" applyFill="1"/>
    <xf numFmtId="17" fontId="0" fillId="0" borderId="0" xfId="0" applyNumberFormat="1"/>
    <xf numFmtId="17" fontId="0" fillId="0" borderId="2" xfId="0" applyNumberFormat="1" applyBorder="1"/>
    <xf numFmtId="164" fontId="0" fillId="0" borderId="0" xfId="0" applyNumberFormat="1"/>
    <xf numFmtId="0" fontId="1" fillId="0" borderId="0" xfId="0" applyFont="1"/>
    <xf numFmtId="17" fontId="0" fillId="0" borderId="4" xfId="0" applyNumberFormat="1" applyBorder="1"/>
    <xf numFmtId="164" fontId="2" fillId="0" borderId="4" xfId="0" applyNumberFormat="1" applyFont="1" applyFill="1" applyBorder="1"/>
    <xf numFmtId="0" fontId="1" fillId="0" borderId="3" xfId="0" applyFont="1" applyBorder="1"/>
    <xf numFmtId="164" fontId="1" fillId="0" borderId="3" xfId="0" applyNumberFormat="1" applyFont="1" applyBorder="1"/>
    <xf numFmtId="10" fontId="0" fillId="0" borderId="2" xfId="0" applyNumberFormat="1" applyBorder="1"/>
    <xf numFmtId="0" fontId="1" fillId="0" borderId="5" xfId="0" applyFont="1" applyBorder="1"/>
    <xf numFmtId="164" fontId="1" fillId="0" borderId="5" xfId="0" applyNumberFormat="1" applyFont="1" applyBorder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0" xfId="0" applyAlignment="1">
      <alignment horizontal="center" wrapText="1"/>
    </xf>
    <xf numFmtId="17" fontId="3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0" fillId="3" borderId="0" xfId="0" applyFill="1"/>
    <xf numFmtId="0" fontId="0" fillId="0" borderId="2" xfId="0" applyBorder="1"/>
    <xf numFmtId="4" fontId="3" fillId="2" borderId="0" xfId="0" applyNumberFormat="1" applyFont="1" applyFill="1"/>
    <xf numFmtId="4" fontId="0" fillId="0" borderId="0" xfId="0" applyNumberFormat="1"/>
    <xf numFmtId="4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0" xfId="0" applyNumberFormat="1" applyAlignment="1">
      <alignment horizontal="center"/>
    </xf>
    <xf numFmtId="9" fontId="3" fillId="2" borderId="0" xfId="0" applyNumberFormat="1" applyFont="1" applyFill="1" applyAlignment="1">
      <alignment horizontal="center"/>
    </xf>
    <xf numFmtId="17" fontId="0" fillId="0" borderId="3" xfId="0" applyNumberFormat="1" applyBorder="1"/>
    <xf numFmtId="9" fontId="0" fillId="0" borderId="2" xfId="0" applyNumberFormat="1" applyBorder="1"/>
    <xf numFmtId="17" fontId="0" fillId="0" borderId="0" xfId="0" applyNumberFormat="1" applyBorder="1"/>
    <xf numFmtId="17" fontId="0" fillId="0" borderId="1" xfId="0" applyNumberFormat="1" applyBorder="1"/>
    <xf numFmtId="164" fontId="1" fillId="0" borderId="0" xfId="0" applyNumberFormat="1" applyFont="1" applyBorder="1"/>
    <xf numFmtId="4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164" fontId="1" fillId="0" borderId="5" xfId="0" applyNumberFormat="1" applyFont="1" applyBorder="1" applyAlignment="1">
      <alignment horizontal="right"/>
    </xf>
    <xf numFmtId="0" fontId="0" fillId="0" borderId="0" xfId="0" applyBorder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10" fontId="1" fillId="0" borderId="0" xfId="0" applyNumberFormat="1" applyFont="1"/>
    <xf numFmtId="166" fontId="1" fillId="0" borderId="0" xfId="0" applyNumberFormat="1" applyFont="1"/>
    <xf numFmtId="0" fontId="0" fillId="0" borderId="0" xfId="0" applyFill="1"/>
    <xf numFmtId="0" fontId="1" fillId="0" borderId="0" xfId="0" applyFont="1" applyFill="1"/>
    <xf numFmtId="10" fontId="1" fillId="0" borderId="0" xfId="0" applyNumberFormat="1" applyFont="1" applyFill="1"/>
    <xf numFmtId="166" fontId="1" fillId="0" borderId="0" xfId="0" applyNumberFormat="1" applyFont="1" applyFill="1"/>
    <xf numFmtId="164" fontId="0" fillId="0" borderId="0" xfId="0" applyNumberFormat="1" applyFill="1"/>
    <xf numFmtId="0" fontId="5" fillId="0" borderId="0" xfId="0" applyFont="1" applyFill="1" applyAlignment="1"/>
    <xf numFmtId="0" fontId="5" fillId="0" borderId="0" xfId="0" applyFont="1" applyFill="1" applyAlignment="1">
      <alignment vertical="center"/>
    </xf>
    <xf numFmtId="3" fontId="7" fillId="0" borderId="0" xfId="0" applyNumberFormat="1" applyFont="1"/>
    <xf numFmtId="3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"/>
  <sheetViews>
    <sheetView tabSelected="1" zoomScale="63" zoomScaleNormal="100" workbookViewId="0">
      <selection activeCell="I15" sqref="I15"/>
    </sheetView>
  </sheetViews>
  <sheetFormatPr defaultRowHeight="14.25" x14ac:dyDescent="0.45"/>
  <cols>
    <col min="6" max="6" width="10.73046875" bestFit="1" customWidth="1"/>
    <col min="13" max="13" width="9.1328125" bestFit="1" customWidth="1"/>
    <col min="14" max="14" width="11.46484375" bestFit="1" customWidth="1"/>
  </cols>
  <sheetData>
    <row r="2" spans="2:14" x14ac:dyDescent="0.45">
      <c r="B2" s="1" t="s">
        <v>1</v>
      </c>
      <c r="C2" s="1"/>
      <c r="D2" s="1"/>
      <c r="E2" s="1"/>
      <c r="F2" s="1"/>
      <c r="G2" s="1"/>
      <c r="I2" s="1" t="s">
        <v>43</v>
      </c>
      <c r="J2" s="1"/>
      <c r="K2" s="1"/>
      <c r="L2" s="1"/>
      <c r="M2" s="1"/>
      <c r="N2" s="1"/>
    </row>
    <row r="3" spans="2:14" x14ac:dyDescent="0.45">
      <c r="B3" t="s">
        <v>3</v>
      </c>
      <c r="F3" s="2">
        <v>60173</v>
      </c>
      <c r="G3" t="s">
        <v>6</v>
      </c>
      <c r="I3" s="27" t="s">
        <v>44</v>
      </c>
    </row>
    <row r="4" spans="2:14" x14ac:dyDescent="0.45">
      <c r="B4" t="s">
        <v>4</v>
      </c>
      <c r="F4" s="2">
        <v>56648</v>
      </c>
      <c r="G4" t="s">
        <v>6</v>
      </c>
      <c r="I4" t="s">
        <v>39</v>
      </c>
      <c r="N4" s="29">
        <f>'Cash Flows'!G35</f>
        <v>4.5442447066307068E-2</v>
      </c>
    </row>
    <row r="5" spans="2:14" x14ac:dyDescent="0.45">
      <c r="B5" t="s">
        <v>5</v>
      </c>
      <c r="F5" s="3">
        <f>F4/F3</f>
        <v>0.94141890881292278</v>
      </c>
      <c r="I5" t="s">
        <v>40</v>
      </c>
      <c r="N5" s="28">
        <f>'Cash Flows'!G36</f>
        <v>1.2171776738693969</v>
      </c>
    </row>
    <row r="6" spans="2:14" x14ac:dyDescent="0.45">
      <c r="I6" t="s">
        <v>41</v>
      </c>
      <c r="N6" s="18">
        <f>'Cash Flows'!G37</f>
        <v>85010500</v>
      </c>
    </row>
    <row r="7" spans="2:14" x14ac:dyDescent="0.45">
      <c r="I7" t="s">
        <v>42</v>
      </c>
      <c r="N7" s="18">
        <f>'Cash Flows'!G38</f>
        <v>18462382.644474357</v>
      </c>
    </row>
    <row r="8" spans="2:14" x14ac:dyDescent="0.45">
      <c r="B8" s="1" t="s">
        <v>0</v>
      </c>
      <c r="C8" s="1"/>
      <c r="D8" s="1"/>
      <c r="E8" s="1"/>
      <c r="F8" s="1"/>
      <c r="G8" s="1"/>
    </row>
    <row r="10" spans="2:14" x14ac:dyDescent="0.45">
      <c r="E10" s="4" t="s">
        <v>7</v>
      </c>
      <c r="F10" s="4" t="s">
        <v>8</v>
      </c>
      <c r="G10" s="4" t="s">
        <v>9</v>
      </c>
      <c r="I10" s="1" t="s">
        <v>58</v>
      </c>
      <c r="J10" s="1"/>
      <c r="K10" s="1"/>
      <c r="L10" s="1"/>
      <c r="M10" s="1"/>
      <c r="N10" s="1"/>
    </row>
    <row r="11" spans="2:14" x14ac:dyDescent="0.45">
      <c r="B11" t="s">
        <v>11</v>
      </c>
      <c r="F11" s="2">
        <v>80900000</v>
      </c>
      <c r="G11" s="8">
        <f>F11/$F$4</f>
        <v>1428.1174975285976</v>
      </c>
    </row>
    <row r="12" spans="2:14" x14ac:dyDescent="0.45">
      <c r="B12" t="s">
        <v>10</v>
      </c>
      <c r="E12" s="6">
        <v>0.04</v>
      </c>
      <c r="F12" s="5">
        <f>F11*E12</f>
        <v>3236000</v>
      </c>
      <c r="G12" s="8">
        <f t="shared" ref="G12:G21" si="0">F12/$F$4</f>
        <v>57.124699901143906</v>
      </c>
      <c r="M12" s="27" t="s">
        <v>59</v>
      </c>
    </row>
    <row r="13" spans="2:14" x14ac:dyDescent="0.45">
      <c r="B13" t="s">
        <v>12</v>
      </c>
      <c r="E13" s="7">
        <f>F13/$F$11</f>
        <v>1.2360939431396785E-3</v>
      </c>
      <c r="F13" s="2">
        <v>100000</v>
      </c>
      <c r="G13" s="8">
        <f t="shared" si="0"/>
        <v>1.7652873887868945</v>
      </c>
    </row>
    <row r="14" spans="2:14" x14ac:dyDescent="0.45">
      <c r="B14" t="s">
        <v>106</v>
      </c>
      <c r="E14" s="7">
        <f>F14/$F$11</f>
        <v>3.77008652657602E-3</v>
      </c>
      <c r="F14" s="2">
        <v>305000</v>
      </c>
      <c r="G14" s="8">
        <f t="shared" si="0"/>
        <v>5.3841265358000285</v>
      </c>
      <c r="I14">
        <v>2019</v>
      </c>
      <c r="M14" s="6">
        <v>8.0000000000000002E-3</v>
      </c>
    </row>
    <row r="15" spans="2:14" x14ac:dyDescent="0.45">
      <c r="B15" t="s">
        <v>105</v>
      </c>
      <c r="E15" s="7">
        <f t="shared" ref="E15:E20" si="1">F15/$F$11</f>
        <v>5.0000000000000001E-3</v>
      </c>
      <c r="F15" s="2">
        <v>404500</v>
      </c>
      <c r="G15" s="8">
        <f t="shared" si="0"/>
        <v>7.1405874876429882</v>
      </c>
      <c r="M15" s="6"/>
    </row>
    <row r="16" spans="2:14" x14ac:dyDescent="0.45">
      <c r="E16" s="7"/>
      <c r="F16" s="2"/>
      <c r="G16" s="8"/>
      <c r="M16" s="6"/>
    </row>
    <row r="17" spans="2:15" x14ac:dyDescent="0.45">
      <c r="E17" s="7"/>
      <c r="F17" s="2"/>
      <c r="G17" s="8"/>
      <c r="M17" s="6"/>
    </row>
    <row r="18" spans="2:15" x14ac:dyDescent="0.45">
      <c r="B18" t="s">
        <v>17</v>
      </c>
      <c r="E18" s="7">
        <f t="shared" si="1"/>
        <v>3.7082818294190356E-4</v>
      </c>
      <c r="F18" s="2">
        <v>30000</v>
      </c>
      <c r="G18" s="8">
        <f t="shared" si="0"/>
        <v>0.52958621663606831</v>
      </c>
      <c r="M18" s="6"/>
    </row>
    <row r="19" spans="2:15" x14ac:dyDescent="0.45">
      <c r="B19" t="s">
        <v>18</v>
      </c>
      <c r="E19" s="7">
        <f t="shared" si="1"/>
        <v>1.2360939431396787E-4</v>
      </c>
      <c r="F19" s="2">
        <v>10000</v>
      </c>
      <c r="G19" s="8">
        <f t="shared" si="0"/>
        <v>0.17652873887868945</v>
      </c>
      <c r="M19" s="6"/>
    </row>
    <row r="20" spans="2:15" x14ac:dyDescent="0.45">
      <c r="B20" t="s">
        <v>19</v>
      </c>
      <c r="E20" s="7">
        <f t="shared" si="1"/>
        <v>3.0902348578491963E-4</v>
      </c>
      <c r="F20" s="2">
        <v>25000</v>
      </c>
      <c r="G20" s="8">
        <f t="shared" si="0"/>
        <v>0.44132184719672363</v>
      </c>
    </row>
    <row r="21" spans="2:15" x14ac:dyDescent="0.45">
      <c r="B21" s="9" t="s">
        <v>20</v>
      </c>
      <c r="C21" s="9"/>
      <c r="D21" s="9"/>
      <c r="E21" s="10">
        <f>F21/$F$11-1</f>
        <v>5.0809641532756578E-2</v>
      </c>
      <c r="F21" s="11">
        <f>SUM(F11:F20)</f>
        <v>85010500</v>
      </c>
      <c r="G21" s="12">
        <f t="shared" si="0"/>
        <v>1500.679635644683</v>
      </c>
    </row>
    <row r="23" spans="2:15" x14ac:dyDescent="0.45">
      <c r="B23" t="s">
        <v>21</v>
      </c>
      <c r="F23" s="13">
        <v>43739</v>
      </c>
    </row>
    <row r="24" spans="2:15" x14ac:dyDescent="0.45">
      <c r="B24" t="s">
        <v>22</v>
      </c>
      <c r="F24" s="7">
        <f>'Rent Roll'!G13/Assumptions!F21</f>
        <v>5.5671475876509372E-3</v>
      </c>
    </row>
    <row r="25" spans="2:15" x14ac:dyDescent="0.45">
      <c r="I25" s="66"/>
      <c r="J25" s="66"/>
      <c r="K25" s="66"/>
      <c r="L25" s="66"/>
      <c r="M25" s="66"/>
      <c r="N25" s="66"/>
      <c r="O25" s="66"/>
    </row>
    <row r="26" spans="2:15" x14ac:dyDescent="0.45">
      <c r="I26" s="71"/>
      <c r="J26" s="71"/>
      <c r="K26" s="71"/>
      <c r="L26" s="71"/>
      <c r="M26" s="71"/>
      <c r="N26" s="71"/>
      <c r="O26" s="71"/>
    </row>
    <row r="27" spans="2:15" x14ac:dyDescent="0.45">
      <c r="B27" s="1" t="s">
        <v>2</v>
      </c>
      <c r="C27" s="1"/>
      <c r="D27" s="1"/>
      <c r="E27" s="1"/>
      <c r="F27" s="1"/>
      <c r="G27" s="1"/>
      <c r="I27" s="72"/>
      <c r="J27" s="67"/>
      <c r="K27" s="68"/>
      <c r="L27" s="68"/>
      <c r="M27" s="68"/>
      <c r="N27" s="68"/>
      <c r="O27" s="68"/>
    </row>
    <row r="28" spans="2:15" x14ac:dyDescent="0.45">
      <c r="B28" t="s">
        <v>23</v>
      </c>
      <c r="F28" s="14">
        <v>5</v>
      </c>
      <c r="G28" t="s">
        <v>24</v>
      </c>
      <c r="I28" s="72"/>
      <c r="J28" s="69"/>
      <c r="K28" s="70"/>
      <c r="L28" s="66"/>
      <c r="M28" s="66"/>
      <c r="N28" s="66"/>
      <c r="O28" s="66"/>
    </row>
    <row r="29" spans="2:15" x14ac:dyDescent="0.45">
      <c r="B29" t="s">
        <v>27</v>
      </c>
      <c r="F29" s="15">
        <f>EOMONTH(F23,F28*12)</f>
        <v>45596</v>
      </c>
      <c r="I29" s="72"/>
      <c r="J29" s="69"/>
      <c r="K29" s="66"/>
      <c r="L29" s="66"/>
      <c r="M29" s="66"/>
      <c r="N29" s="66"/>
      <c r="O29" s="66"/>
    </row>
    <row r="30" spans="2:15" x14ac:dyDescent="0.45">
      <c r="B30" t="s">
        <v>25</v>
      </c>
      <c r="F30" s="6">
        <v>0.06</v>
      </c>
      <c r="I30" s="72"/>
      <c r="J30" s="69"/>
      <c r="K30" s="66"/>
      <c r="L30" s="66"/>
      <c r="M30" s="66"/>
      <c r="N30" s="66"/>
      <c r="O30" s="66"/>
    </row>
    <row r="31" spans="2:15" x14ac:dyDescent="0.45">
      <c r="B31" t="s">
        <v>28</v>
      </c>
      <c r="F31" s="6">
        <v>5.7500000000000002E-2</v>
      </c>
      <c r="I31" s="72"/>
      <c r="J31" s="69"/>
      <c r="K31" s="66"/>
      <c r="L31" s="66"/>
      <c r="M31" s="66"/>
      <c r="N31" s="66"/>
      <c r="O31" s="66"/>
    </row>
    <row r="32" spans="2:15" x14ac:dyDescent="0.45">
      <c r="B32" t="s">
        <v>26</v>
      </c>
      <c r="F32" s="6">
        <v>2.4E-2</v>
      </c>
      <c r="I32" s="72"/>
      <c r="J32" s="69"/>
      <c r="K32" s="66"/>
      <c r="L32" s="66"/>
      <c r="M32" s="66"/>
      <c r="N32" s="66"/>
      <c r="O32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3"/>
  <sheetViews>
    <sheetView topLeftCell="W1" zoomScale="103" zoomScaleNormal="100" workbookViewId="0">
      <selection activeCell="Y10" sqref="Y10"/>
    </sheetView>
  </sheetViews>
  <sheetFormatPr defaultColWidth="9.1328125" defaultRowHeight="14.25" x14ac:dyDescent="0.45"/>
  <cols>
    <col min="1" max="2" width="9.1328125" style="30"/>
    <col min="3" max="3" width="21.33203125" style="30" bestFit="1" customWidth="1"/>
    <col min="4" max="4" width="9.1328125" style="30" customWidth="1"/>
    <col min="5" max="5" width="3.1328125" style="30" customWidth="1"/>
    <col min="6" max="6" width="13.3984375" style="30" customWidth="1"/>
    <col min="7" max="7" width="11.73046875" style="30" bestFit="1" customWidth="1"/>
    <col min="8" max="8" width="3.1328125" style="30" customWidth="1"/>
    <col min="9" max="9" width="13.3984375" style="30" customWidth="1"/>
    <col min="10" max="10" width="11.73046875" style="30" bestFit="1" customWidth="1"/>
    <col min="11" max="11" width="3.1328125" style="30" customWidth="1"/>
    <col min="12" max="13" width="10.73046875" style="30" bestFit="1" customWidth="1"/>
    <col min="14" max="14" width="16.265625" style="30" bestFit="1" customWidth="1"/>
    <col min="15" max="15" width="17.59765625" style="30" customWidth="1"/>
    <col min="16" max="16" width="13.3984375" style="30" customWidth="1"/>
    <col min="17" max="17" width="3.1328125" style="30" customWidth="1"/>
    <col min="18" max="18" width="15.59765625" style="30" customWidth="1"/>
    <col min="19" max="19" width="12.59765625" style="30" customWidth="1"/>
    <col min="20" max="20" width="10.3984375" style="30" customWidth="1"/>
    <col min="21" max="21" width="9.1328125" style="30"/>
    <col min="22" max="22" width="13.1328125" style="30" customWidth="1"/>
    <col min="23" max="23" width="12.86328125" style="30" customWidth="1"/>
    <col min="24" max="24" width="13.3984375" style="30" customWidth="1"/>
    <col min="25" max="25" width="11.3984375" style="30" customWidth="1"/>
    <col min="26" max="26" width="10.73046875" style="30" customWidth="1"/>
    <col min="27" max="27" width="11.86328125" style="30" customWidth="1"/>
    <col min="28" max="28" width="17.86328125" style="30" customWidth="1"/>
    <col min="29" max="16384" width="9.1328125" style="30"/>
  </cols>
  <sheetData>
    <row r="2" spans="2:28" x14ac:dyDescent="0.45">
      <c r="F2" s="33" t="s">
        <v>48</v>
      </c>
      <c r="G2" s="33"/>
      <c r="I2" s="33" t="s">
        <v>60</v>
      </c>
      <c r="J2" s="33"/>
      <c r="L2" s="33" t="s">
        <v>51</v>
      </c>
      <c r="M2" s="33"/>
      <c r="N2" s="33"/>
      <c r="O2" s="33"/>
      <c r="P2" s="33"/>
      <c r="R2" s="33" t="s">
        <v>70</v>
      </c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2:28" ht="28.5" x14ac:dyDescent="0.45">
      <c r="B3" s="30" t="s">
        <v>45</v>
      </c>
      <c r="C3" s="30" t="s">
        <v>46</v>
      </c>
      <c r="D3" s="30" t="s">
        <v>47</v>
      </c>
      <c r="F3" s="34" t="s">
        <v>49</v>
      </c>
      <c r="G3" s="34" t="s">
        <v>50</v>
      </c>
      <c r="I3" s="34" t="s">
        <v>49</v>
      </c>
      <c r="J3" s="34" t="s">
        <v>50</v>
      </c>
      <c r="L3" s="34" t="s">
        <v>53</v>
      </c>
      <c r="M3" s="34" t="s">
        <v>88</v>
      </c>
      <c r="N3" s="34" t="s">
        <v>52</v>
      </c>
      <c r="O3" s="34" t="s">
        <v>54</v>
      </c>
      <c r="P3" s="34" t="s">
        <v>55</v>
      </c>
      <c r="R3" s="34" t="s">
        <v>89</v>
      </c>
      <c r="S3" s="34" t="s">
        <v>71</v>
      </c>
      <c r="T3" s="34" t="s">
        <v>73</v>
      </c>
      <c r="U3" s="34" t="s">
        <v>72</v>
      </c>
      <c r="V3" s="34" t="s">
        <v>74</v>
      </c>
      <c r="W3" s="34" t="s">
        <v>75</v>
      </c>
      <c r="X3" s="34" t="s">
        <v>76</v>
      </c>
      <c r="Y3" s="34" t="s">
        <v>78</v>
      </c>
      <c r="Z3" s="34" t="s">
        <v>77</v>
      </c>
      <c r="AA3" s="34" t="s">
        <v>79</v>
      </c>
      <c r="AB3" s="34" t="s">
        <v>80</v>
      </c>
    </row>
    <row r="5" spans="2:28" x14ac:dyDescent="0.45">
      <c r="B5" s="31" t="s">
        <v>90</v>
      </c>
      <c r="C5" s="31" t="s">
        <v>97</v>
      </c>
      <c r="D5" s="32">
        <v>11321</v>
      </c>
      <c r="F5" s="32">
        <v>61</v>
      </c>
      <c r="G5" s="37">
        <f>F5*D5</f>
        <v>690581</v>
      </c>
      <c r="I5" s="32">
        <v>63</v>
      </c>
      <c r="J5" s="37">
        <f>I5*D5</f>
        <v>713223</v>
      </c>
      <c r="L5" s="35">
        <v>41275</v>
      </c>
      <c r="M5" s="35">
        <v>44926</v>
      </c>
      <c r="N5" s="31" t="s">
        <v>56</v>
      </c>
      <c r="O5" s="31">
        <f>39/12</f>
        <v>3.25</v>
      </c>
      <c r="P5" s="36">
        <f>(M5-L5)/365</f>
        <v>10.002739726027396</v>
      </c>
      <c r="R5" s="31" t="s">
        <v>101</v>
      </c>
      <c r="S5" s="31">
        <v>0</v>
      </c>
      <c r="T5" s="50">
        <v>44896</v>
      </c>
      <c r="U5" s="50">
        <v>44927</v>
      </c>
      <c r="V5" s="50">
        <f>MAX(U5+1,M5+1)</f>
        <v>44928</v>
      </c>
      <c r="W5" s="31">
        <v>0</v>
      </c>
      <c r="X5" s="31">
        <v>0</v>
      </c>
      <c r="Y5" s="50">
        <f>V5*(X5&lt;&gt;0)</f>
        <v>0</v>
      </c>
      <c r="Z5" s="50">
        <f>MAX(EOMONTH(U5,X5*12),EOMONTH(M5,X5*12))*(X5&lt;&gt;0)</f>
        <v>0</v>
      </c>
      <c r="AA5" s="31">
        <v>0</v>
      </c>
      <c r="AB5" s="51">
        <v>0.05</v>
      </c>
    </row>
    <row r="6" spans="2:28" x14ac:dyDescent="0.45">
      <c r="B6" s="31" t="s">
        <v>91</v>
      </c>
      <c r="C6" s="31" t="s">
        <v>97</v>
      </c>
      <c r="D6" s="32">
        <v>6556</v>
      </c>
      <c r="F6" s="32">
        <v>61</v>
      </c>
      <c r="G6" s="37">
        <f t="shared" ref="G6" si="0">F6*D6</f>
        <v>399916</v>
      </c>
      <c r="I6" s="32">
        <v>63</v>
      </c>
      <c r="J6" s="37">
        <f t="shared" ref="J6" si="1">I6*D6</f>
        <v>413028</v>
      </c>
      <c r="L6" s="35">
        <v>41730</v>
      </c>
      <c r="M6" s="35">
        <v>44926</v>
      </c>
      <c r="N6" s="31" t="s">
        <v>56</v>
      </c>
      <c r="O6" s="31">
        <f>45/12</f>
        <v>3.75</v>
      </c>
      <c r="P6" s="36">
        <f t="shared" ref="P6" si="2">(M6-L6)/365</f>
        <v>8.7561643835616429</v>
      </c>
      <c r="R6" s="31" t="s">
        <v>102</v>
      </c>
      <c r="S6" s="31">
        <v>0</v>
      </c>
      <c r="T6" s="50">
        <f t="shared" ref="T6:T11" ca="1" si="3">-T6</f>
        <v>0</v>
      </c>
      <c r="U6" s="50">
        <f t="shared" ref="U6" si="4">EOMONTH(M6,S6*12)*(S6&lt;&gt;0)</f>
        <v>0</v>
      </c>
      <c r="V6" s="50">
        <v>45108</v>
      </c>
      <c r="W6" s="31">
        <v>0</v>
      </c>
      <c r="X6" s="31">
        <v>0</v>
      </c>
      <c r="Y6" s="50">
        <f t="shared" ref="Y6" si="5">V6*(X6&lt;&gt;0)</f>
        <v>0</v>
      </c>
      <c r="Z6" s="50">
        <f t="shared" ref="Z6" si="6">MAX(EOMONTH(U6,X6*12),EOMONTH(M6,X6*12))*(X6&lt;&gt;0)</f>
        <v>0</v>
      </c>
      <c r="AA6" s="31">
        <v>0</v>
      </c>
      <c r="AB6" s="51">
        <v>0.05</v>
      </c>
    </row>
    <row r="7" spans="2:28" x14ac:dyDescent="0.45">
      <c r="B7" s="31" t="s">
        <v>92</v>
      </c>
      <c r="C7" s="31" t="s">
        <v>98</v>
      </c>
      <c r="D7" s="32">
        <v>6601</v>
      </c>
      <c r="F7" s="32">
        <v>56</v>
      </c>
      <c r="G7" s="37">
        <f t="shared" ref="G7:G11" si="7">F7*D7</f>
        <v>369656</v>
      </c>
      <c r="I7" s="32">
        <v>63</v>
      </c>
      <c r="J7" s="37">
        <f t="shared" ref="J7:J11" si="8">I7*D7</f>
        <v>415863</v>
      </c>
      <c r="L7" s="35">
        <v>41456</v>
      </c>
      <c r="M7" s="35">
        <v>45107</v>
      </c>
      <c r="N7" s="31" t="s">
        <v>56</v>
      </c>
      <c r="O7" s="31">
        <f>45/12</f>
        <v>3.75</v>
      </c>
      <c r="P7" s="36">
        <f t="shared" ref="P7:P11" si="9">(M7-L7)/365</f>
        <v>10.002739726027396</v>
      </c>
      <c r="R7" s="31" t="s">
        <v>102</v>
      </c>
      <c r="S7" s="31">
        <v>0</v>
      </c>
      <c r="T7" s="50">
        <f t="shared" ca="1" si="3"/>
        <v>0</v>
      </c>
      <c r="U7" s="50">
        <f t="shared" ref="U7:U11" si="10">EOMONTH(M7,S7*12)*(S7&lt;&gt;0)</f>
        <v>0</v>
      </c>
      <c r="V7" s="50">
        <v>45108</v>
      </c>
      <c r="W7" s="31">
        <v>0</v>
      </c>
      <c r="X7" s="31">
        <v>0</v>
      </c>
      <c r="Y7" s="50">
        <f t="shared" ref="Y7:Y11" si="11">V7*(X7&lt;&gt;0)</f>
        <v>0</v>
      </c>
      <c r="Z7" s="50">
        <f t="shared" ref="Z7:Z11" si="12">MAX(EOMONTH(U7,X7*12),EOMONTH(M7,X7*12))*(X7&lt;&gt;0)</f>
        <v>0</v>
      </c>
      <c r="AA7" s="31">
        <v>0</v>
      </c>
      <c r="AB7" s="51">
        <v>0.05</v>
      </c>
    </row>
    <row r="8" spans="2:28" x14ac:dyDescent="0.45">
      <c r="B8" s="31" t="s">
        <v>93</v>
      </c>
      <c r="C8" s="31" t="s">
        <v>99</v>
      </c>
      <c r="D8" s="32">
        <v>6702</v>
      </c>
      <c r="F8" s="32">
        <v>61</v>
      </c>
      <c r="G8" s="37">
        <f t="shared" si="7"/>
        <v>408822</v>
      </c>
      <c r="I8" s="32">
        <v>63</v>
      </c>
      <c r="J8" s="37">
        <f t="shared" si="8"/>
        <v>422226</v>
      </c>
      <c r="L8" s="35">
        <v>41640</v>
      </c>
      <c r="M8" s="35">
        <v>45291</v>
      </c>
      <c r="N8" s="31" t="s">
        <v>56</v>
      </c>
      <c r="O8" s="31">
        <f>51/12</f>
        <v>4.25</v>
      </c>
      <c r="P8" s="36">
        <f t="shared" si="9"/>
        <v>10.002739726027396</v>
      </c>
      <c r="R8" s="31" t="s">
        <v>101</v>
      </c>
      <c r="S8" s="31">
        <v>0</v>
      </c>
      <c r="T8" s="50">
        <f t="shared" ca="1" si="3"/>
        <v>0</v>
      </c>
      <c r="U8" s="50">
        <f t="shared" si="10"/>
        <v>0</v>
      </c>
      <c r="V8" s="50">
        <v>45292</v>
      </c>
      <c r="W8" s="31">
        <v>0</v>
      </c>
      <c r="X8" s="31">
        <v>0</v>
      </c>
      <c r="Y8" s="50">
        <f t="shared" si="11"/>
        <v>0</v>
      </c>
      <c r="Z8" s="50">
        <f t="shared" si="12"/>
        <v>0</v>
      </c>
      <c r="AA8" s="31">
        <v>0</v>
      </c>
      <c r="AB8" s="51">
        <v>0.05</v>
      </c>
    </row>
    <row r="9" spans="2:28" x14ac:dyDescent="0.45">
      <c r="B9" s="31" t="s">
        <v>94</v>
      </c>
      <c r="C9" s="31" t="s">
        <v>99</v>
      </c>
      <c r="D9" s="32">
        <v>6687</v>
      </c>
      <c r="F9" s="32">
        <v>60</v>
      </c>
      <c r="G9" s="37">
        <f t="shared" si="7"/>
        <v>401220</v>
      </c>
      <c r="I9" s="32">
        <v>63</v>
      </c>
      <c r="J9" s="37">
        <f t="shared" si="8"/>
        <v>421281</v>
      </c>
      <c r="L9" s="35">
        <v>41640</v>
      </c>
      <c r="M9" s="35">
        <v>45291</v>
      </c>
      <c r="N9" s="31" t="s">
        <v>56</v>
      </c>
      <c r="O9" s="31">
        <f>51/12</f>
        <v>4.25</v>
      </c>
      <c r="P9" s="36">
        <f t="shared" si="9"/>
        <v>10.002739726027396</v>
      </c>
      <c r="R9" s="31" t="s">
        <v>101</v>
      </c>
      <c r="S9" s="31">
        <v>0</v>
      </c>
      <c r="T9" s="50">
        <f t="shared" ca="1" si="3"/>
        <v>0</v>
      </c>
      <c r="U9" s="50">
        <f t="shared" si="10"/>
        <v>0</v>
      </c>
      <c r="V9" s="50">
        <v>45292</v>
      </c>
      <c r="W9" s="31">
        <v>0</v>
      </c>
      <c r="X9" s="31">
        <v>0</v>
      </c>
      <c r="Y9" s="50">
        <f t="shared" si="11"/>
        <v>0</v>
      </c>
      <c r="Z9" s="50">
        <f t="shared" si="12"/>
        <v>0</v>
      </c>
      <c r="AA9" s="31">
        <v>0</v>
      </c>
      <c r="AB9" s="51">
        <v>0</v>
      </c>
    </row>
    <row r="10" spans="2:28" x14ac:dyDescent="0.45">
      <c r="B10" s="31" t="s">
        <v>95</v>
      </c>
      <c r="C10" s="31" t="s">
        <v>100</v>
      </c>
      <c r="D10" s="32">
        <v>6665</v>
      </c>
      <c r="F10" s="32">
        <v>71</v>
      </c>
      <c r="G10" s="37">
        <f t="shared" si="7"/>
        <v>473215</v>
      </c>
      <c r="I10" s="32">
        <v>63</v>
      </c>
      <c r="J10" s="37">
        <f t="shared" si="8"/>
        <v>419895</v>
      </c>
      <c r="L10" s="35">
        <v>43466</v>
      </c>
      <c r="M10" s="35">
        <v>44926</v>
      </c>
      <c r="N10" s="31" t="s">
        <v>56</v>
      </c>
      <c r="O10" s="31">
        <f>39/12</f>
        <v>3.25</v>
      </c>
      <c r="P10" s="36">
        <f t="shared" si="9"/>
        <v>4</v>
      </c>
      <c r="R10" s="31" t="s">
        <v>101</v>
      </c>
      <c r="S10" s="31">
        <v>0.5</v>
      </c>
      <c r="T10" s="50">
        <v>44896</v>
      </c>
      <c r="U10" s="50">
        <f t="shared" si="10"/>
        <v>45107</v>
      </c>
      <c r="V10" s="50">
        <v>45078</v>
      </c>
      <c r="W10" s="31">
        <v>20</v>
      </c>
      <c r="X10" s="31">
        <v>0.5</v>
      </c>
      <c r="Y10" s="50">
        <f t="shared" si="11"/>
        <v>45078</v>
      </c>
      <c r="Z10" s="50">
        <f t="shared" si="12"/>
        <v>45291</v>
      </c>
      <c r="AA10" s="31">
        <v>15</v>
      </c>
      <c r="AB10" s="51">
        <v>0.05</v>
      </c>
    </row>
    <row r="11" spans="2:28" x14ac:dyDescent="0.45">
      <c r="B11" s="31" t="s">
        <v>96</v>
      </c>
      <c r="C11" s="31" t="s">
        <v>100</v>
      </c>
      <c r="D11" s="32">
        <v>12116</v>
      </c>
      <c r="F11" s="32">
        <v>47</v>
      </c>
      <c r="G11" s="37">
        <f t="shared" si="7"/>
        <v>569452</v>
      </c>
      <c r="I11" s="32">
        <v>63</v>
      </c>
      <c r="J11" s="37">
        <f t="shared" si="8"/>
        <v>763308</v>
      </c>
      <c r="L11" s="35">
        <v>41275</v>
      </c>
      <c r="M11" s="35">
        <v>44926</v>
      </c>
      <c r="N11" s="31" t="s">
        <v>56</v>
      </c>
      <c r="O11" s="31">
        <f>39/12</f>
        <v>3.25</v>
      </c>
      <c r="P11" s="36">
        <f t="shared" si="9"/>
        <v>10.002739726027396</v>
      </c>
      <c r="R11" s="31" t="s">
        <v>101</v>
      </c>
      <c r="S11" s="31">
        <v>0</v>
      </c>
      <c r="T11" s="50">
        <f t="shared" ca="1" si="3"/>
        <v>0</v>
      </c>
      <c r="U11" s="50">
        <f t="shared" si="10"/>
        <v>0</v>
      </c>
      <c r="V11" s="50">
        <v>44927</v>
      </c>
      <c r="W11" s="31">
        <v>0</v>
      </c>
      <c r="X11" s="31">
        <v>0</v>
      </c>
      <c r="Y11" s="50">
        <f t="shared" si="11"/>
        <v>0</v>
      </c>
      <c r="Z11" s="50">
        <f t="shared" si="12"/>
        <v>0</v>
      </c>
      <c r="AA11" s="31">
        <v>0</v>
      </c>
      <c r="AB11" s="51">
        <v>0</v>
      </c>
    </row>
    <row r="13" spans="2:28" x14ac:dyDescent="0.45">
      <c r="B13" s="38"/>
      <c r="C13" s="39" t="s">
        <v>57</v>
      </c>
      <c r="D13" s="40">
        <f>SUM(D5:D11)</f>
        <v>56648</v>
      </c>
      <c r="E13" s="39"/>
      <c r="F13" s="40">
        <f>AVERAGE(F5:F11)</f>
        <v>59.571428571428569</v>
      </c>
      <c r="G13" s="40">
        <f>AVERAGE(G5:G11)</f>
        <v>473266</v>
      </c>
      <c r="H13" s="39"/>
      <c r="I13" s="40">
        <f>AVERAGE(I5:I11)</f>
        <v>63</v>
      </c>
      <c r="J13" s="40">
        <f>J5</f>
        <v>713223</v>
      </c>
      <c r="K13" s="39"/>
      <c r="L13" s="38"/>
      <c r="M13" s="38"/>
      <c r="N13" s="38"/>
      <c r="O13" s="38"/>
      <c r="P13" s="38"/>
      <c r="Q13" s="39"/>
      <c r="R13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9"/>
  <sheetViews>
    <sheetView zoomScale="30" zoomScaleNormal="30" workbookViewId="0">
      <pane ySplit="5" topLeftCell="A6" activePane="bottomLeft" state="frozen"/>
      <selection pane="bottomLeft" activeCell="M37" sqref="M37"/>
    </sheetView>
  </sheetViews>
  <sheetFormatPr defaultColWidth="0" defaultRowHeight="14.25" x14ac:dyDescent="0.45"/>
  <cols>
    <col min="1" max="3" width="9.1328125" customWidth="1"/>
    <col min="4" max="4" width="18.06640625" customWidth="1"/>
    <col min="5" max="7" width="9.1328125" customWidth="1"/>
    <col min="8" max="19" width="9.1328125" style="18" customWidth="1"/>
    <col min="20" max="21" width="9.59765625" style="18" bestFit="1" customWidth="1"/>
    <col min="22" max="22" width="12.265625" style="18" customWidth="1"/>
    <col min="23" max="24" width="9.59765625" style="18" bestFit="1" customWidth="1"/>
    <col min="25" max="26" width="9.1328125" style="18" customWidth="1"/>
    <col min="27" max="27" width="10" style="18" bestFit="1" customWidth="1"/>
    <col min="28" max="36" width="9.1328125" customWidth="1"/>
    <col min="37" max="41" width="0" hidden="1" customWidth="1"/>
    <col min="42" max="16384" width="9.1328125" hidden="1"/>
  </cols>
  <sheetData>
    <row r="1" spans="2:34" x14ac:dyDescent="0.45"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2:34" x14ac:dyDescent="0.45">
      <c r="B2" t="s">
        <v>29</v>
      </c>
      <c r="G2" s="16">
        <v>43739</v>
      </c>
      <c r="H2" s="16">
        <f>G3+1</f>
        <v>43740</v>
      </c>
      <c r="I2" s="16">
        <f t="shared" ref="I2:AA2" si="0">H3+1</f>
        <v>43831</v>
      </c>
      <c r="J2" s="16">
        <f t="shared" si="0"/>
        <v>43922</v>
      </c>
      <c r="K2" s="16">
        <f t="shared" si="0"/>
        <v>44013</v>
      </c>
      <c r="L2" s="16">
        <f t="shared" si="0"/>
        <v>44105</v>
      </c>
      <c r="M2" s="16">
        <f t="shared" si="0"/>
        <v>44197</v>
      </c>
      <c r="N2" s="16">
        <f t="shared" si="0"/>
        <v>44287</v>
      </c>
      <c r="O2" s="16">
        <f t="shared" si="0"/>
        <v>44378</v>
      </c>
      <c r="P2" s="16">
        <f t="shared" si="0"/>
        <v>44470</v>
      </c>
      <c r="Q2" s="16">
        <f t="shared" si="0"/>
        <v>44562</v>
      </c>
      <c r="R2" s="16">
        <f t="shared" si="0"/>
        <v>44652</v>
      </c>
      <c r="S2" s="16">
        <f t="shared" si="0"/>
        <v>44743</v>
      </c>
      <c r="T2" s="16">
        <f t="shared" si="0"/>
        <v>44835</v>
      </c>
      <c r="U2" s="16">
        <f t="shared" si="0"/>
        <v>44927</v>
      </c>
      <c r="V2" s="16">
        <f t="shared" si="0"/>
        <v>45017</v>
      </c>
      <c r="W2" s="16">
        <f t="shared" si="0"/>
        <v>45108</v>
      </c>
      <c r="X2" s="16">
        <f t="shared" si="0"/>
        <v>45200</v>
      </c>
      <c r="Y2" s="16">
        <f t="shared" si="0"/>
        <v>45292</v>
      </c>
      <c r="Z2" s="16">
        <f t="shared" si="0"/>
        <v>45383</v>
      </c>
      <c r="AA2" s="16">
        <f t="shared" si="0"/>
        <v>45474</v>
      </c>
      <c r="AD2" s="16">
        <f>AC3+1</f>
        <v>43740</v>
      </c>
      <c r="AE2" s="16">
        <f t="shared" ref="AE2:AH2" si="1">AD3+1</f>
        <v>44136</v>
      </c>
      <c r="AF2" s="16">
        <f t="shared" si="1"/>
        <v>44501</v>
      </c>
      <c r="AG2" s="16">
        <f t="shared" si="1"/>
        <v>44866</v>
      </c>
      <c r="AH2" s="16">
        <f t="shared" si="1"/>
        <v>45231</v>
      </c>
    </row>
    <row r="3" spans="2:34" x14ac:dyDescent="0.45">
      <c r="B3" t="s">
        <v>30</v>
      </c>
      <c r="G3" s="17">
        <f>Assumptions!F23</f>
        <v>43739</v>
      </c>
      <c r="H3" s="16">
        <f>EOMONTH(H2,2)</f>
        <v>43830</v>
      </c>
      <c r="I3" s="16">
        <f t="shared" ref="I3:AA3" si="2">EOMONTH(I2,2)</f>
        <v>43921</v>
      </c>
      <c r="J3" s="16">
        <f t="shared" si="2"/>
        <v>44012</v>
      </c>
      <c r="K3" s="16">
        <f t="shared" si="2"/>
        <v>44104</v>
      </c>
      <c r="L3" s="16">
        <f t="shared" si="2"/>
        <v>44196</v>
      </c>
      <c r="M3" s="16">
        <f t="shared" si="2"/>
        <v>44286</v>
      </c>
      <c r="N3" s="16">
        <f t="shared" si="2"/>
        <v>44377</v>
      </c>
      <c r="O3" s="16">
        <f t="shared" si="2"/>
        <v>44469</v>
      </c>
      <c r="P3" s="16">
        <f t="shared" si="2"/>
        <v>44561</v>
      </c>
      <c r="Q3" s="16">
        <f t="shared" si="2"/>
        <v>44651</v>
      </c>
      <c r="R3" s="16">
        <f t="shared" si="2"/>
        <v>44742</v>
      </c>
      <c r="S3" s="16">
        <f t="shared" si="2"/>
        <v>44834</v>
      </c>
      <c r="T3" s="16">
        <f t="shared" si="2"/>
        <v>44926</v>
      </c>
      <c r="U3" s="16">
        <f t="shared" si="2"/>
        <v>45016</v>
      </c>
      <c r="V3" s="16">
        <f t="shared" si="2"/>
        <v>45107</v>
      </c>
      <c r="W3" s="16">
        <f t="shared" si="2"/>
        <v>45199</v>
      </c>
      <c r="X3" s="16">
        <f t="shared" si="2"/>
        <v>45291</v>
      </c>
      <c r="Y3" s="16">
        <f t="shared" si="2"/>
        <v>45382</v>
      </c>
      <c r="Z3" s="16">
        <f t="shared" si="2"/>
        <v>45473</v>
      </c>
      <c r="AA3" s="16">
        <f t="shared" si="2"/>
        <v>45565</v>
      </c>
      <c r="AC3" s="17">
        <f>Assumptions!F23</f>
        <v>43739</v>
      </c>
      <c r="AD3" s="16">
        <f>EOMONTH(AC3,12)</f>
        <v>44135</v>
      </c>
      <c r="AE3" s="16">
        <f t="shared" ref="AE3:AH3" si="3">EOMONTH(AD3,12)</f>
        <v>44500</v>
      </c>
      <c r="AF3" s="16">
        <f t="shared" si="3"/>
        <v>44865</v>
      </c>
      <c r="AG3" s="16">
        <f t="shared" si="3"/>
        <v>45230</v>
      </c>
      <c r="AH3" s="16">
        <f t="shared" si="3"/>
        <v>45596</v>
      </c>
    </row>
    <row r="4" spans="2:34" x14ac:dyDescent="0.45">
      <c r="B4" t="s">
        <v>31</v>
      </c>
      <c r="G4" s="14">
        <v>0</v>
      </c>
      <c r="H4">
        <f>D4+1</f>
        <v>1</v>
      </c>
      <c r="I4">
        <f t="shared" ref="I4:AA4" si="4">E4+1</f>
        <v>1</v>
      </c>
      <c r="J4">
        <f t="shared" si="4"/>
        <v>1</v>
      </c>
      <c r="K4">
        <f t="shared" si="4"/>
        <v>1</v>
      </c>
      <c r="L4">
        <f t="shared" si="4"/>
        <v>2</v>
      </c>
      <c r="M4">
        <f t="shared" si="4"/>
        <v>2</v>
      </c>
      <c r="N4">
        <f t="shared" si="4"/>
        <v>2</v>
      </c>
      <c r="O4">
        <f t="shared" si="4"/>
        <v>2</v>
      </c>
      <c r="P4">
        <f t="shared" si="4"/>
        <v>3</v>
      </c>
      <c r="Q4">
        <f t="shared" si="4"/>
        <v>3</v>
      </c>
      <c r="R4">
        <f t="shared" si="4"/>
        <v>3</v>
      </c>
      <c r="S4">
        <f t="shared" si="4"/>
        <v>3</v>
      </c>
      <c r="T4">
        <f t="shared" si="4"/>
        <v>4</v>
      </c>
      <c r="U4">
        <f t="shared" si="4"/>
        <v>4</v>
      </c>
      <c r="V4">
        <f t="shared" si="4"/>
        <v>4</v>
      </c>
      <c r="W4">
        <f t="shared" si="4"/>
        <v>4</v>
      </c>
      <c r="X4">
        <f t="shared" si="4"/>
        <v>5</v>
      </c>
      <c r="Y4">
        <f t="shared" si="4"/>
        <v>5</v>
      </c>
      <c r="Z4">
        <f t="shared" si="4"/>
        <v>5</v>
      </c>
      <c r="AA4">
        <f t="shared" si="4"/>
        <v>5</v>
      </c>
      <c r="AC4" s="14">
        <v>0</v>
      </c>
      <c r="AD4">
        <f>AC4+1</f>
        <v>1</v>
      </c>
      <c r="AE4">
        <f t="shared" ref="AE4:AH4" si="5">AD4+1</f>
        <v>2</v>
      </c>
      <c r="AF4">
        <f t="shared" si="5"/>
        <v>3</v>
      </c>
      <c r="AG4">
        <f t="shared" si="5"/>
        <v>4</v>
      </c>
      <c r="AH4">
        <f t="shared" si="5"/>
        <v>5</v>
      </c>
    </row>
    <row r="5" spans="2:34" x14ac:dyDescent="0.45">
      <c r="B5" t="s">
        <v>32</v>
      </c>
      <c r="G5" s="14">
        <v>0</v>
      </c>
      <c r="H5">
        <f>G5+1</f>
        <v>1</v>
      </c>
      <c r="I5">
        <f t="shared" ref="I5:AA5" si="6">H5+1</f>
        <v>2</v>
      </c>
      <c r="J5">
        <f t="shared" si="6"/>
        <v>3</v>
      </c>
      <c r="K5">
        <f t="shared" si="6"/>
        <v>4</v>
      </c>
      <c r="L5">
        <f t="shared" si="6"/>
        <v>5</v>
      </c>
      <c r="M5">
        <f t="shared" si="6"/>
        <v>6</v>
      </c>
      <c r="N5">
        <f t="shared" si="6"/>
        <v>7</v>
      </c>
      <c r="O5">
        <f t="shared" si="6"/>
        <v>8</v>
      </c>
      <c r="P5">
        <f t="shared" si="6"/>
        <v>9</v>
      </c>
      <c r="Q5">
        <f t="shared" si="6"/>
        <v>10</v>
      </c>
      <c r="R5">
        <f t="shared" si="6"/>
        <v>11</v>
      </c>
      <c r="S5">
        <f t="shared" si="6"/>
        <v>12</v>
      </c>
      <c r="T5">
        <f t="shared" si="6"/>
        <v>13</v>
      </c>
      <c r="U5">
        <f t="shared" si="6"/>
        <v>14</v>
      </c>
      <c r="V5">
        <f t="shared" si="6"/>
        <v>15</v>
      </c>
      <c r="W5">
        <f t="shared" si="6"/>
        <v>16</v>
      </c>
      <c r="X5">
        <f t="shared" si="6"/>
        <v>17</v>
      </c>
      <c r="Y5">
        <f t="shared" si="6"/>
        <v>18</v>
      </c>
      <c r="Z5">
        <f t="shared" si="6"/>
        <v>19</v>
      </c>
      <c r="AA5">
        <f t="shared" si="6"/>
        <v>20</v>
      </c>
    </row>
    <row r="6" spans="2:34" x14ac:dyDescent="0.45"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34" x14ac:dyDescent="0.45">
      <c r="B7" s="42" t="s">
        <v>61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spans="2:34" x14ac:dyDescent="0.45"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34" x14ac:dyDescent="0.45">
      <c r="B9" t="s">
        <v>62</v>
      </c>
      <c r="G9" s="43"/>
      <c r="H9" s="7">
        <f>(1+SUMIF(Assumptions!$I$14:$I$19,YEAR(H$3),Assumptions!$M$14:$M$19))^(1/4)-1</f>
        <v>1.994027846918156E-3</v>
      </c>
      <c r="I9" s="7">
        <f>(1+SUMIF(Assumptions!$I$14:$I$19,YEAR(I$3),Assumptions!$M$14:$M$19))^(1/4)-1</f>
        <v>0</v>
      </c>
      <c r="J9" s="7">
        <f>(1+SUMIF(Assumptions!$I$14:$I$19,YEAR(J$3),Assumptions!$M$14:$M$19))^(1/4)-1</f>
        <v>0</v>
      </c>
      <c r="K9" s="7">
        <f>(1+SUMIF(Assumptions!$I$14:$I$19,YEAR(K$3),Assumptions!$M$14:$M$19))^(1/4)-1</f>
        <v>0</v>
      </c>
      <c r="L9" s="7">
        <f>(1+SUMIF(Assumptions!$I$14:$I$19,YEAR(L$3),Assumptions!$M$14:$M$19))^(1/4)-1</f>
        <v>0</v>
      </c>
      <c r="M9" s="7">
        <f>(1+SUMIF(Assumptions!$I$14:$I$19,YEAR(M$3),Assumptions!$M$14:$M$19))^(1/4)-1</f>
        <v>0</v>
      </c>
      <c r="N9" s="7">
        <f>(1+SUMIF(Assumptions!$I$14:$I$19,YEAR(N$3),Assumptions!$M$14:$M$19))^(1/4)-1</f>
        <v>0</v>
      </c>
      <c r="O9" s="7">
        <f>(1+SUMIF(Assumptions!$I$14:$I$19,YEAR(O$3),Assumptions!$M$14:$M$19))^(1/4)-1</f>
        <v>0</v>
      </c>
      <c r="P9" s="7">
        <f>(1+SUMIF(Assumptions!$I$14:$I$19,YEAR(P$3),Assumptions!$M$14:$M$19))^(1/4)-1</f>
        <v>0</v>
      </c>
      <c r="Q9" s="7">
        <f>(1+SUMIF(Assumptions!$I$14:$I$19,YEAR(Q$3),Assumptions!$M$14:$M$19))^(1/4)-1</f>
        <v>0</v>
      </c>
      <c r="R9" s="7">
        <f>(1+SUMIF(Assumptions!$I$14:$I$19,YEAR(R$3),Assumptions!$M$14:$M$19))^(1/4)-1</f>
        <v>0</v>
      </c>
      <c r="S9" s="7">
        <f>(1+SUMIF(Assumptions!$I$14:$I$19,YEAR(S$3),Assumptions!$M$14:$M$19))^(1/4)-1</f>
        <v>0</v>
      </c>
      <c r="T9" s="7">
        <f>(1+SUMIF(Assumptions!$I$14:$I$19,YEAR(T$3),Assumptions!$M$14:$M$19))^(1/4)-1</f>
        <v>0</v>
      </c>
      <c r="U9" s="7">
        <f>(1+SUMIF(Assumptions!$I$14:$I$19,YEAR(U$3),Assumptions!$M$14:$M$19))^(1/4)-1</f>
        <v>0</v>
      </c>
      <c r="V9" s="7">
        <f>(1+SUMIF(Assumptions!$I$14:$I$19,YEAR(V$3),Assumptions!$M$14:$M$19))^(1/4)-1</f>
        <v>0</v>
      </c>
      <c r="W9" s="7">
        <f>(1+SUMIF(Assumptions!$I$14:$I$19,YEAR(W$3),Assumptions!$M$14:$M$19))^(1/4)-1</f>
        <v>0</v>
      </c>
      <c r="X9" s="7">
        <f>(1+SUMIF(Assumptions!$I$14:$I$19,YEAR(X$3),Assumptions!$M$14:$M$19))^(1/4)-1</f>
        <v>0</v>
      </c>
      <c r="Y9" s="7">
        <f>(1+SUMIF(Assumptions!$I$14:$I$19,YEAR(Y$3),Assumptions!$M$14:$M$19))^(1/4)-1</f>
        <v>0</v>
      </c>
      <c r="Z9" s="7">
        <f>(1+SUMIF(Assumptions!$I$14:$I$19,YEAR(Z$3),Assumptions!$M$14:$M$19))^(1/4)-1</f>
        <v>0</v>
      </c>
      <c r="AA9" s="7">
        <f>(1+SUMIF(Assumptions!$I$14:$I$19,YEAR(AA$3),Assumptions!$M$14:$M$19))^(1/4)-1</f>
        <v>0</v>
      </c>
    </row>
    <row r="10" spans="2:34" x14ac:dyDescent="0.45">
      <c r="B10" t="s">
        <v>63</v>
      </c>
      <c r="G10" s="45">
        <v>1</v>
      </c>
      <c r="H10" s="46">
        <f>G10*(1+H9)</f>
        <v>1.0019940278469182</v>
      </c>
      <c r="I10" s="46">
        <f t="shared" ref="I10:AA10" si="7">H10*(1+I9)</f>
        <v>1.0019940278469182</v>
      </c>
      <c r="J10" s="46">
        <f t="shared" si="7"/>
        <v>1.0019940278469182</v>
      </c>
      <c r="K10" s="46">
        <f t="shared" si="7"/>
        <v>1.0019940278469182</v>
      </c>
      <c r="L10" s="46">
        <f t="shared" si="7"/>
        <v>1.0019940278469182</v>
      </c>
      <c r="M10" s="46">
        <f t="shared" si="7"/>
        <v>1.0019940278469182</v>
      </c>
      <c r="N10" s="46">
        <f t="shared" si="7"/>
        <v>1.0019940278469182</v>
      </c>
      <c r="O10" s="46">
        <f t="shared" si="7"/>
        <v>1.0019940278469182</v>
      </c>
      <c r="P10" s="46">
        <f t="shared" si="7"/>
        <v>1.0019940278469182</v>
      </c>
      <c r="Q10" s="46">
        <f t="shared" si="7"/>
        <v>1.0019940278469182</v>
      </c>
      <c r="R10" s="46">
        <f t="shared" si="7"/>
        <v>1.0019940278469182</v>
      </c>
      <c r="S10" s="46">
        <f t="shared" si="7"/>
        <v>1.0019940278469182</v>
      </c>
      <c r="T10" s="46">
        <f t="shared" si="7"/>
        <v>1.0019940278469182</v>
      </c>
      <c r="U10" s="46">
        <f t="shared" si="7"/>
        <v>1.0019940278469182</v>
      </c>
      <c r="V10" s="46">
        <f t="shared" si="7"/>
        <v>1.0019940278469182</v>
      </c>
      <c r="W10" s="46">
        <f t="shared" si="7"/>
        <v>1.0019940278469182</v>
      </c>
      <c r="X10" s="46">
        <f t="shared" si="7"/>
        <v>1.0019940278469182</v>
      </c>
      <c r="Y10" s="46">
        <f t="shared" si="7"/>
        <v>1.0019940278469182</v>
      </c>
      <c r="Z10" s="46">
        <f t="shared" si="7"/>
        <v>1.0019940278469182</v>
      </c>
      <c r="AA10" s="46">
        <f t="shared" si="7"/>
        <v>1.0019940278469182</v>
      </c>
    </row>
    <row r="11" spans="2:34" x14ac:dyDescent="0.45">
      <c r="H11" s="7"/>
      <c r="I11" s="7"/>
      <c r="J11" s="7"/>
      <c r="K11" s="7"/>
      <c r="L11" s="7"/>
      <c r="M11" s="7"/>
      <c r="N11" s="7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34" x14ac:dyDescent="0.4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34" x14ac:dyDescent="0.45">
      <c r="B13" s="27" t="s">
        <v>64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34" x14ac:dyDescent="0.45">
      <c r="B14" t="str">
        <f>'Rent Roll'!B5</f>
        <v>7th - 8th</v>
      </c>
      <c r="D14" s="47">
        <f>'Rent Roll'!I5</f>
        <v>63</v>
      </c>
      <c r="G14" s="46">
        <f>$D$14*$G$10</f>
        <v>63</v>
      </c>
      <c r="H14" s="46">
        <f>$D$14*$H$10</f>
        <v>63.125623754355843</v>
      </c>
      <c r="I14" s="46">
        <f>$D$14*$I$10</f>
        <v>63.125623754355843</v>
      </c>
      <c r="J14" s="46">
        <f>$D$14*J$10</f>
        <v>63.125623754355843</v>
      </c>
      <c r="K14" s="46">
        <f>$D$14*$K$10</f>
        <v>63.125623754355843</v>
      </c>
      <c r="L14" s="46">
        <f>$D$14*$L$10</f>
        <v>63.125623754355843</v>
      </c>
      <c r="M14" s="46">
        <f>$D$14*$M$10</f>
        <v>63.125623754355843</v>
      </c>
      <c r="N14" s="46">
        <f>$D$14*$N$10</f>
        <v>63.125623754355843</v>
      </c>
      <c r="O14" s="46">
        <f>$D$14*$O$10</f>
        <v>63.125623754355843</v>
      </c>
      <c r="P14" s="46">
        <f>$D$14*$P$10</f>
        <v>63.125623754355843</v>
      </c>
      <c r="Q14" s="46">
        <f>$D$14*$Q$10</f>
        <v>63.125623754355843</v>
      </c>
      <c r="R14" s="46">
        <f>$D$14*$R$10</f>
        <v>63.125623754355843</v>
      </c>
      <c r="S14" s="46">
        <f>$D$14*$S$10</f>
        <v>63.125623754355843</v>
      </c>
      <c r="T14" s="46">
        <f>$D$14*$T$10</f>
        <v>63.125623754355843</v>
      </c>
      <c r="U14" s="46">
        <f>$D$14*$U$10</f>
        <v>63.125623754355843</v>
      </c>
      <c r="V14" s="46">
        <f>$D$14*$V$10</f>
        <v>63.125623754355843</v>
      </c>
      <c r="W14" s="46">
        <f>$D$14*$W$10</f>
        <v>63.125623754355843</v>
      </c>
      <c r="X14" s="46">
        <f>$D$14*$X$10</f>
        <v>63.125623754355843</v>
      </c>
      <c r="Y14" s="46">
        <f>$D$14*$Y$10</f>
        <v>63.125623754355843</v>
      </c>
      <c r="Z14" s="46">
        <f>$D$14*$Z$10</f>
        <v>63.125623754355843</v>
      </c>
      <c r="AA14" s="46">
        <f>$D$14*$AA$10</f>
        <v>63.125623754355843</v>
      </c>
    </row>
    <row r="15" spans="2:34" x14ac:dyDescent="0.45">
      <c r="B15" t="str">
        <f>'Rent Roll'!B6</f>
        <v>6th</v>
      </c>
      <c r="D15" s="47">
        <f>'Rent Roll'!I6</f>
        <v>63</v>
      </c>
      <c r="G15" s="46">
        <f t="shared" ref="G15:G20" si="8">$D$14*$G$10</f>
        <v>63</v>
      </c>
      <c r="H15" s="46">
        <f t="shared" ref="H15:H20" si="9">$D$14*$H$10</f>
        <v>63.125623754355843</v>
      </c>
      <c r="I15" s="46">
        <f t="shared" ref="I15:I20" si="10">$D$14*$I$10</f>
        <v>63.125623754355843</v>
      </c>
      <c r="J15" s="46">
        <f t="shared" ref="J15:J20" si="11">$D$14*J$10</f>
        <v>63.125623754355843</v>
      </c>
      <c r="K15" s="46">
        <f t="shared" ref="K15:K20" si="12">$D$14*$K$10</f>
        <v>63.125623754355843</v>
      </c>
      <c r="L15" s="46">
        <f t="shared" ref="L15:L20" si="13">$D$14*$L$10</f>
        <v>63.125623754355843</v>
      </c>
      <c r="M15" s="46">
        <f t="shared" ref="M15:M20" si="14">$D$14*$M$10</f>
        <v>63.125623754355843</v>
      </c>
      <c r="N15" s="46">
        <f t="shared" ref="N15:N20" si="15">$D$14*$N$10</f>
        <v>63.125623754355843</v>
      </c>
      <c r="O15" s="46">
        <f t="shared" ref="O15:O20" si="16">$D$14*$O$10</f>
        <v>63.125623754355843</v>
      </c>
      <c r="P15" s="46">
        <f t="shared" ref="P15:P20" si="17">$D$14*$P$10</f>
        <v>63.125623754355843</v>
      </c>
      <c r="Q15" s="46">
        <f t="shared" ref="Q15:Q20" si="18">$D$14*$Q$10</f>
        <v>63.125623754355843</v>
      </c>
      <c r="R15" s="46">
        <f t="shared" ref="R15:R20" si="19">$D$14*$R$10</f>
        <v>63.125623754355843</v>
      </c>
      <c r="S15" s="46">
        <f t="shared" ref="S15:S20" si="20">$D$14*$S$10</f>
        <v>63.125623754355843</v>
      </c>
      <c r="T15" s="46">
        <f t="shared" ref="T15:T20" si="21">$D$14*$T$10</f>
        <v>63.125623754355843</v>
      </c>
      <c r="U15" s="46">
        <f t="shared" ref="U15:U20" si="22">$D$14*$U$10</f>
        <v>63.125623754355843</v>
      </c>
      <c r="V15" s="46">
        <f t="shared" ref="V15:V20" si="23">$D$14*$V$10</f>
        <v>63.125623754355843</v>
      </c>
      <c r="W15" s="46">
        <f t="shared" ref="W15:W20" si="24">$D$14*$W$10</f>
        <v>63.125623754355843</v>
      </c>
      <c r="X15" s="46">
        <f t="shared" ref="X15:X20" si="25">$D$14*$X$10</f>
        <v>63.125623754355843</v>
      </c>
      <c r="Y15" s="46">
        <f t="shared" ref="Y15:Y20" si="26">$D$14*$Y$10</f>
        <v>63.125623754355843</v>
      </c>
      <c r="Z15" s="46">
        <f t="shared" ref="Z15:Z20" si="27">$D$14*$Z$10</f>
        <v>63.125623754355843</v>
      </c>
      <c r="AA15" s="46">
        <f t="shared" ref="AA15:AA20" si="28">$D$14*$AA$10</f>
        <v>63.125623754355843</v>
      </c>
    </row>
    <row r="16" spans="2:34" x14ac:dyDescent="0.45">
      <c r="B16" t="str">
        <f>'Rent Roll'!B7</f>
        <v>5th</v>
      </c>
      <c r="D16" s="47">
        <f>'Rent Roll'!I7</f>
        <v>63</v>
      </c>
      <c r="G16" s="46">
        <f t="shared" si="8"/>
        <v>63</v>
      </c>
      <c r="H16" s="46">
        <f t="shared" si="9"/>
        <v>63.125623754355843</v>
      </c>
      <c r="I16" s="46">
        <f t="shared" si="10"/>
        <v>63.125623754355843</v>
      </c>
      <c r="J16" s="46">
        <f t="shared" si="11"/>
        <v>63.125623754355843</v>
      </c>
      <c r="K16" s="46">
        <f t="shared" si="12"/>
        <v>63.125623754355843</v>
      </c>
      <c r="L16" s="46">
        <f t="shared" si="13"/>
        <v>63.125623754355843</v>
      </c>
      <c r="M16" s="46">
        <f t="shared" si="14"/>
        <v>63.125623754355843</v>
      </c>
      <c r="N16" s="46">
        <f t="shared" si="15"/>
        <v>63.125623754355843</v>
      </c>
      <c r="O16" s="46">
        <f t="shared" si="16"/>
        <v>63.125623754355843</v>
      </c>
      <c r="P16" s="46">
        <f t="shared" si="17"/>
        <v>63.125623754355843</v>
      </c>
      <c r="Q16" s="46">
        <f t="shared" si="18"/>
        <v>63.125623754355843</v>
      </c>
      <c r="R16" s="46">
        <f t="shared" si="19"/>
        <v>63.125623754355843</v>
      </c>
      <c r="S16" s="46">
        <f t="shared" si="20"/>
        <v>63.125623754355843</v>
      </c>
      <c r="T16" s="46">
        <f t="shared" si="21"/>
        <v>63.125623754355843</v>
      </c>
      <c r="U16" s="46">
        <f t="shared" si="22"/>
        <v>63.125623754355843</v>
      </c>
      <c r="V16" s="46">
        <f t="shared" si="23"/>
        <v>63.125623754355843</v>
      </c>
      <c r="W16" s="46">
        <f t="shared" si="24"/>
        <v>63.125623754355843</v>
      </c>
      <c r="X16" s="46">
        <f t="shared" si="25"/>
        <v>63.125623754355843</v>
      </c>
      <c r="Y16" s="46">
        <f t="shared" si="26"/>
        <v>63.125623754355843</v>
      </c>
      <c r="Z16" s="46">
        <f t="shared" si="27"/>
        <v>63.125623754355843</v>
      </c>
      <c r="AA16" s="46">
        <f t="shared" si="28"/>
        <v>63.125623754355843</v>
      </c>
    </row>
    <row r="17" spans="2:34" x14ac:dyDescent="0.45">
      <c r="B17" t="str">
        <f>'Rent Roll'!B8</f>
        <v>4th</v>
      </c>
      <c r="D17" s="47">
        <f>'Rent Roll'!I8</f>
        <v>63</v>
      </c>
      <c r="G17" s="46">
        <f t="shared" si="8"/>
        <v>63</v>
      </c>
      <c r="H17" s="46">
        <f t="shared" si="9"/>
        <v>63.125623754355843</v>
      </c>
      <c r="I17" s="46">
        <f t="shared" si="10"/>
        <v>63.125623754355843</v>
      </c>
      <c r="J17" s="46">
        <f t="shared" si="11"/>
        <v>63.125623754355843</v>
      </c>
      <c r="K17" s="46">
        <f t="shared" si="12"/>
        <v>63.125623754355843</v>
      </c>
      <c r="L17" s="46">
        <f t="shared" si="13"/>
        <v>63.125623754355843</v>
      </c>
      <c r="M17" s="46">
        <f t="shared" si="14"/>
        <v>63.125623754355843</v>
      </c>
      <c r="N17" s="46">
        <f t="shared" si="15"/>
        <v>63.125623754355843</v>
      </c>
      <c r="O17" s="46">
        <f t="shared" si="16"/>
        <v>63.125623754355843</v>
      </c>
      <c r="P17" s="46">
        <f t="shared" si="17"/>
        <v>63.125623754355843</v>
      </c>
      <c r="Q17" s="46">
        <f t="shared" si="18"/>
        <v>63.125623754355843</v>
      </c>
      <c r="R17" s="46">
        <f t="shared" si="19"/>
        <v>63.125623754355843</v>
      </c>
      <c r="S17" s="46">
        <f t="shared" si="20"/>
        <v>63.125623754355843</v>
      </c>
      <c r="T17" s="46">
        <f t="shared" si="21"/>
        <v>63.125623754355843</v>
      </c>
      <c r="U17" s="46">
        <f t="shared" si="22"/>
        <v>63.125623754355843</v>
      </c>
      <c r="V17" s="46">
        <f t="shared" si="23"/>
        <v>63.125623754355843</v>
      </c>
      <c r="W17" s="46">
        <f t="shared" si="24"/>
        <v>63.125623754355843</v>
      </c>
      <c r="X17" s="46">
        <f t="shared" si="25"/>
        <v>63.125623754355843</v>
      </c>
      <c r="Y17" s="46">
        <f t="shared" si="26"/>
        <v>63.125623754355843</v>
      </c>
      <c r="Z17" s="46">
        <f t="shared" si="27"/>
        <v>63.125623754355843</v>
      </c>
      <c r="AA17" s="46">
        <f t="shared" si="28"/>
        <v>63.125623754355843</v>
      </c>
    </row>
    <row r="18" spans="2:34" x14ac:dyDescent="0.45">
      <c r="B18" t="str">
        <f>'Rent Roll'!B9</f>
        <v>3rd</v>
      </c>
      <c r="D18" s="47">
        <f>'Rent Roll'!I9</f>
        <v>63</v>
      </c>
      <c r="G18" s="46">
        <f t="shared" si="8"/>
        <v>63</v>
      </c>
      <c r="H18" s="46">
        <f t="shared" si="9"/>
        <v>63.125623754355843</v>
      </c>
      <c r="I18" s="46">
        <f t="shared" si="10"/>
        <v>63.125623754355843</v>
      </c>
      <c r="J18" s="46">
        <f t="shared" si="11"/>
        <v>63.125623754355843</v>
      </c>
      <c r="K18" s="46">
        <f t="shared" si="12"/>
        <v>63.125623754355843</v>
      </c>
      <c r="L18" s="46">
        <f t="shared" si="13"/>
        <v>63.125623754355843</v>
      </c>
      <c r="M18" s="46">
        <f t="shared" si="14"/>
        <v>63.125623754355843</v>
      </c>
      <c r="N18" s="46">
        <f t="shared" si="15"/>
        <v>63.125623754355843</v>
      </c>
      <c r="O18" s="46">
        <f t="shared" si="16"/>
        <v>63.125623754355843</v>
      </c>
      <c r="P18" s="46">
        <f t="shared" si="17"/>
        <v>63.125623754355843</v>
      </c>
      <c r="Q18" s="46">
        <f t="shared" si="18"/>
        <v>63.125623754355843</v>
      </c>
      <c r="R18" s="46">
        <f t="shared" si="19"/>
        <v>63.125623754355843</v>
      </c>
      <c r="S18" s="46">
        <f t="shared" si="20"/>
        <v>63.125623754355843</v>
      </c>
      <c r="T18" s="46">
        <f t="shared" si="21"/>
        <v>63.125623754355843</v>
      </c>
      <c r="U18" s="46">
        <f t="shared" si="22"/>
        <v>63.125623754355843</v>
      </c>
      <c r="V18" s="46">
        <f t="shared" si="23"/>
        <v>63.125623754355843</v>
      </c>
      <c r="W18" s="46">
        <f t="shared" si="24"/>
        <v>63.125623754355843</v>
      </c>
      <c r="X18" s="46">
        <f t="shared" si="25"/>
        <v>63.125623754355843</v>
      </c>
      <c r="Y18" s="46">
        <f t="shared" si="26"/>
        <v>63.125623754355843</v>
      </c>
      <c r="Z18" s="46">
        <f t="shared" si="27"/>
        <v>63.125623754355843</v>
      </c>
      <c r="AA18" s="46">
        <f t="shared" si="28"/>
        <v>63.125623754355843</v>
      </c>
    </row>
    <row r="19" spans="2:34" x14ac:dyDescent="0.45">
      <c r="B19" t="str">
        <f>'Rent Roll'!B10</f>
        <v>2nd</v>
      </c>
      <c r="D19" s="47">
        <f>'Rent Roll'!I10</f>
        <v>63</v>
      </c>
      <c r="G19" s="46">
        <f t="shared" si="8"/>
        <v>63</v>
      </c>
      <c r="H19" s="46">
        <f t="shared" si="9"/>
        <v>63.125623754355843</v>
      </c>
      <c r="I19" s="46">
        <f t="shared" si="10"/>
        <v>63.125623754355843</v>
      </c>
      <c r="J19" s="46">
        <f t="shared" si="11"/>
        <v>63.125623754355843</v>
      </c>
      <c r="K19" s="46">
        <f t="shared" si="12"/>
        <v>63.125623754355843</v>
      </c>
      <c r="L19" s="46">
        <f t="shared" si="13"/>
        <v>63.125623754355843</v>
      </c>
      <c r="M19" s="46">
        <f t="shared" si="14"/>
        <v>63.125623754355843</v>
      </c>
      <c r="N19" s="46">
        <f t="shared" si="15"/>
        <v>63.125623754355843</v>
      </c>
      <c r="O19" s="46">
        <f t="shared" si="16"/>
        <v>63.125623754355843</v>
      </c>
      <c r="P19" s="46">
        <f t="shared" si="17"/>
        <v>63.125623754355843</v>
      </c>
      <c r="Q19" s="46">
        <f t="shared" si="18"/>
        <v>63.125623754355843</v>
      </c>
      <c r="R19" s="46">
        <f t="shared" si="19"/>
        <v>63.125623754355843</v>
      </c>
      <c r="S19" s="46">
        <f t="shared" si="20"/>
        <v>63.125623754355843</v>
      </c>
      <c r="T19" s="46">
        <f t="shared" si="21"/>
        <v>63.125623754355843</v>
      </c>
      <c r="U19" s="46">
        <f t="shared" si="22"/>
        <v>63.125623754355843</v>
      </c>
      <c r="V19" s="46">
        <f t="shared" si="23"/>
        <v>63.125623754355843</v>
      </c>
      <c r="W19" s="46">
        <f t="shared" si="24"/>
        <v>63.125623754355843</v>
      </c>
      <c r="X19" s="46">
        <f t="shared" si="25"/>
        <v>63.125623754355843</v>
      </c>
      <c r="Y19" s="46">
        <f t="shared" si="26"/>
        <v>63.125623754355843</v>
      </c>
      <c r="Z19" s="46">
        <f t="shared" si="27"/>
        <v>63.125623754355843</v>
      </c>
      <c r="AA19" s="46">
        <f t="shared" si="28"/>
        <v>63.125623754355843</v>
      </c>
    </row>
    <row r="20" spans="2:34" x14ac:dyDescent="0.45">
      <c r="B20" t="str">
        <f>'Rent Roll'!B11</f>
        <v>LG -1st</v>
      </c>
      <c r="D20" s="47">
        <f>'Rent Roll'!I11</f>
        <v>63</v>
      </c>
      <c r="G20" s="46">
        <f t="shared" si="8"/>
        <v>63</v>
      </c>
      <c r="H20" s="46">
        <f t="shared" si="9"/>
        <v>63.125623754355843</v>
      </c>
      <c r="I20" s="46">
        <f t="shared" si="10"/>
        <v>63.125623754355843</v>
      </c>
      <c r="J20" s="46">
        <f t="shared" si="11"/>
        <v>63.125623754355843</v>
      </c>
      <c r="K20" s="46">
        <f t="shared" si="12"/>
        <v>63.125623754355843</v>
      </c>
      <c r="L20" s="46">
        <f t="shared" si="13"/>
        <v>63.125623754355843</v>
      </c>
      <c r="M20" s="46">
        <f t="shared" si="14"/>
        <v>63.125623754355843</v>
      </c>
      <c r="N20" s="46">
        <f t="shared" si="15"/>
        <v>63.125623754355843</v>
      </c>
      <c r="O20" s="46">
        <f t="shared" si="16"/>
        <v>63.125623754355843</v>
      </c>
      <c r="P20" s="46">
        <f t="shared" si="17"/>
        <v>63.125623754355843</v>
      </c>
      <c r="Q20" s="46">
        <f t="shared" si="18"/>
        <v>63.125623754355843</v>
      </c>
      <c r="R20" s="46">
        <f t="shared" si="19"/>
        <v>63.125623754355843</v>
      </c>
      <c r="S20" s="46">
        <f t="shared" si="20"/>
        <v>63.125623754355843</v>
      </c>
      <c r="T20" s="46">
        <f t="shared" si="21"/>
        <v>63.125623754355843</v>
      </c>
      <c r="U20" s="46">
        <f t="shared" si="22"/>
        <v>63.125623754355843</v>
      </c>
      <c r="V20" s="46">
        <f t="shared" si="23"/>
        <v>63.125623754355843</v>
      </c>
      <c r="W20" s="46">
        <f t="shared" si="24"/>
        <v>63.125623754355843</v>
      </c>
      <c r="X20" s="46">
        <f t="shared" si="25"/>
        <v>63.125623754355843</v>
      </c>
      <c r="Y20" s="46">
        <f t="shared" si="26"/>
        <v>63.125623754355843</v>
      </c>
      <c r="Z20" s="46">
        <f t="shared" si="27"/>
        <v>63.125623754355843</v>
      </c>
      <c r="AA20" s="46">
        <f t="shared" si="28"/>
        <v>63.125623754355843</v>
      </c>
    </row>
    <row r="21" spans="2:34" x14ac:dyDescent="0.45"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34" x14ac:dyDescent="0.45"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34" x14ac:dyDescent="0.45">
      <c r="B23" s="42" t="s">
        <v>65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45"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34" x14ac:dyDescent="0.45">
      <c r="B25" s="27" t="s">
        <v>66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34" x14ac:dyDescent="0.45">
      <c r="B26" t="str">
        <f>'Rent Roll'!B5</f>
        <v>7th - 8th</v>
      </c>
      <c r="C26" s="17">
        <f>'Rent Roll'!L5</f>
        <v>41275</v>
      </c>
      <c r="D26" s="44">
        <f>'Rent Roll'!O5</f>
        <v>3.25</v>
      </c>
      <c r="G26" s="43"/>
      <c r="H26" s="18">
        <f t="shared" ref="H26:AA26" si="29">(MOD(YEAR(H$3)-YEAR($C26),$D26)=0)*(MONTH(H$2)=MONTH($C26))</f>
        <v>0</v>
      </c>
      <c r="I26" s="18">
        <f t="shared" si="29"/>
        <v>0</v>
      </c>
      <c r="J26" s="18">
        <f t="shared" si="29"/>
        <v>0</v>
      </c>
      <c r="K26" s="18">
        <f t="shared" si="29"/>
        <v>0</v>
      </c>
      <c r="L26" s="18">
        <f t="shared" si="29"/>
        <v>0</v>
      </c>
      <c r="M26" s="18">
        <f t="shared" si="29"/>
        <v>0</v>
      </c>
      <c r="N26" s="18">
        <f t="shared" si="29"/>
        <v>0</v>
      </c>
      <c r="O26" s="18">
        <f t="shared" si="29"/>
        <v>0</v>
      </c>
      <c r="P26" s="18">
        <f t="shared" si="29"/>
        <v>0</v>
      </c>
      <c r="Q26" s="18">
        <f t="shared" si="29"/>
        <v>0</v>
      </c>
      <c r="R26" s="18">
        <f t="shared" si="29"/>
        <v>0</v>
      </c>
      <c r="S26" s="18">
        <f t="shared" si="29"/>
        <v>0</v>
      </c>
      <c r="T26" s="18">
        <f t="shared" si="29"/>
        <v>0</v>
      </c>
      <c r="U26" s="18">
        <f t="shared" si="29"/>
        <v>0</v>
      </c>
      <c r="V26" s="18">
        <f t="shared" si="29"/>
        <v>0</v>
      </c>
      <c r="W26" s="18">
        <f t="shared" si="29"/>
        <v>0</v>
      </c>
      <c r="X26" s="18">
        <f t="shared" si="29"/>
        <v>0</v>
      </c>
      <c r="Y26" s="18">
        <f t="shared" si="29"/>
        <v>0</v>
      </c>
      <c r="Z26" s="18">
        <f t="shared" si="29"/>
        <v>0</v>
      </c>
      <c r="AA26" s="18">
        <f t="shared" si="29"/>
        <v>0</v>
      </c>
    </row>
    <row r="27" spans="2:34" x14ac:dyDescent="0.45">
      <c r="B27" t="str">
        <f>'Rent Roll'!B6</f>
        <v>6th</v>
      </c>
      <c r="C27" s="17">
        <f>'Rent Roll'!L6</f>
        <v>41730</v>
      </c>
      <c r="D27" s="44">
        <f>'Rent Roll'!O6</f>
        <v>3.75</v>
      </c>
      <c r="G27" s="43"/>
      <c r="H27" s="18">
        <f t="shared" ref="H27:H32" si="30">(MOD(YEAR(H$3)-YEAR($C27),$D27)=0)*(MONTH(H$2)=MONTH($C27))</f>
        <v>0</v>
      </c>
      <c r="I27" s="18">
        <f t="shared" ref="I27:I32" si="31">(MOD(YEAR(I$3)-YEAR($C27),$D27)=0)*(MONTH(I$2)=MONTH($C27))</f>
        <v>0</v>
      </c>
      <c r="J27" s="18">
        <f t="shared" ref="J27:J32" si="32">(MOD(YEAR(J$3)-YEAR($C27),$D27)=0)*(MONTH(J$2)=MONTH($C27))</f>
        <v>0</v>
      </c>
      <c r="K27" s="18">
        <f t="shared" ref="K27:K32" si="33">(MOD(YEAR(K$3)-YEAR($C27),$D27)=0)*(MONTH(K$2)=MONTH($C27))</f>
        <v>0</v>
      </c>
      <c r="L27" s="18">
        <f t="shared" ref="L27:AA32" si="34">(MOD(YEAR(L$3)-YEAR($C27),$D27)=0)*(MONTH(L$2)=MONTH($C27))</f>
        <v>0</v>
      </c>
      <c r="M27" s="18">
        <f t="shared" si="34"/>
        <v>0</v>
      </c>
      <c r="N27" s="18">
        <f t="shared" si="34"/>
        <v>0</v>
      </c>
      <c r="O27" s="18">
        <f t="shared" si="34"/>
        <v>0</v>
      </c>
      <c r="P27" s="18">
        <f t="shared" si="34"/>
        <v>0</v>
      </c>
      <c r="Q27" s="18">
        <f t="shared" si="34"/>
        <v>0</v>
      </c>
      <c r="R27" s="18">
        <f t="shared" si="34"/>
        <v>0</v>
      </c>
      <c r="S27" s="18">
        <f t="shared" si="34"/>
        <v>0</v>
      </c>
      <c r="T27" s="18">
        <f t="shared" si="34"/>
        <v>0</v>
      </c>
      <c r="U27" s="18">
        <f t="shared" si="34"/>
        <v>0</v>
      </c>
      <c r="V27" s="18">
        <f t="shared" si="34"/>
        <v>0</v>
      </c>
      <c r="W27" s="18">
        <f t="shared" si="34"/>
        <v>0</v>
      </c>
      <c r="X27" s="18">
        <f t="shared" si="34"/>
        <v>0</v>
      </c>
      <c r="Y27" s="18">
        <f t="shared" si="34"/>
        <v>0</v>
      </c>
      <c r="Z27" s="18">
        <f t="shared" si="34"/>
        <v>0</v>
      </c>
      <c r="AA27" s="18">
        <f t="shared" si="34"/>
        <v>0</v>
      </c>
    </row>
    <row r="28" spans="2:34" x14ac:dyDescent="0.45">
      <c r="B28" t="str">
        <f>'Rent Roll'!B7</f>
        <v>5th</v>
      </c>
      <c r="C28" s="17">
        <f>'Rent Roll'!L7</f>
        <v>41456</v>
      </c>
      <c r="D28" s="44">
        <f>'Rent Roll'!O7</f>
        <v>3.75</v>
      </c>
      <c r="G28" s="43"/>
      <c r="H28" s="18">
        <f t="shared" si="30"/>
        <v>0</v>
      </c>
      <c r="I28" s="18">
        <f t="shared" si="31"/>
        <v>0</v>
      </c>
      <c r="J28" s="18">
        <f t="shared" si="32"/>
        <v>0</v>
      </c>
      <c r="K28" s="18">
        <f t="shared" si="33"/>
        <v>0</v>
      </c>
      <c r="L28" s="18">
        <f t="shared" si="34"/>
        <v>0</v>
      </c>
      <c r="M28" s="18">
        <f t="shared" si="34"/>
        <v>0</v>
      </c>
      <c r="N28" s="18">
        <f t="shared" si="34"/>
        <v>0</v>
      </c>
      <c r="O28" s="18">
        <f t="shared" si="34"/>
        <v>0</v>
      </c>
      <c r="P28" s="18">
        <f t="shared" si="34"/>
        <v>0</v>
      </c>
      <c r="Q28" s="18">
        <f t="shared" si="34"/>
        <v>0</v>
      </c>
      <c r="R28" s="18">
        <f t="shared" si="34"/>
        <v>0</v>
      </c>
      <c r="S28" s="18">
        <f t="shared" si="34"/>
        <v>0</v>
      </c>
      <c r="T28" s="18">
        <f t="shared" si="34"/>
        <v>0</v>
      </c>
      <c r="U28" s="18">
        <f t="shared" si="34"/>
        <v>0</v>
      </c>
      <c r="V28" s="18">
        <f t="shared" si="34"/>
        <v>0</v>
      </c>
      <c r="W28" s="18">
        <f t="shared" si="34"/>
        <v>0</v>
      </c>
      <c r="X28" s="18">
        <f t="shared" si="34"/>
        <v>0</v>
      </c>
      <c r="Y28" s="18">
        <f t="shared" si="34"/>
        <v>0</v>
      </c>
      <c r="Z28" s="18">
        <f t="shared" si="34"/>
        <v>0</v>
      </c>
      <c r="AA28" s="18">
        <f t="shared" si="34"/>
        <v>0</v>
      </c>
    </row>
    <row r="29" spans="2:34" x14ac:dyDescent="0.45">
      <c r="B29" t="str">
        <f>'Rent Roll'!B8</f>
        <v>4th</v>
      </c>
      <c r="C29" s="17">
        <f>'Rent Roll'!L8</f>
        <v>41640</v>
      </c>
      <c r="D29" s="44">
        <f>'Rent Roll'!O8</f>
        <v>4.25</v>
      </c>
      <c r="G29" s="43"/>
      <c r="H29" s="18">
        <f t="shared" si="30"/>
        <v>0</v>
      </c>
      <c r="I29" s="18">
        <f t="shared" si="31"/>
        <v>0</v>
      </c>
      <c r="J29" s="18">
        <f t="shared" si="32"/>
        <v>0</v>
      </c>
      <c r="K29" s="18">
        <f t="shared" si="33"/>
        <v>0</v>
      </c>
      <c r="L29" s="18">
        <f t="shared" si="34"/>
        <v>0</v>
      </c>
      <c r="M29" s="18">
        <f t="shared" si="34"/>
        <v>0</v>
      </c>
      <c r="N29" s="18">
        <f t="shared" si="34"/>
        <v>0</v>
      </c>
      <c r="O29" s="18">
        <f t="shared" si="34"/>
        <v>0</v>
      </c>
      <c r="P29" s="18">
        <f t="shared" si="34"/>
        <v>0</v>
      </c>
      <c r="Q29" s="18">
        <f t="shared" si="34"/>
        <v>0</v>
      </c>
      <c r="R29" s="18">
        <f t="shared" si="34"/>
        <v>0</v>
      </c>
      <c r="S29" s="18">
        <f t="shared" si="34"/>
        <v>0</v>
      </c>
      <c r="T29" s="18">
        <f t="shared" si="34"/>
        <v>0</v>
      </c>
      <c r="U29" s="18">
        <f t="shared" si="34"/>
        <v>0</v>
      </c>
      <c r="V29" s="18">
        <f t="shared" si="34"/>
        <v>0</v>
      </c>
      <c r="W29" s="18">
        <f t="shared" si="34"/>
        <v>0</v>
      </c>
      <c r="X29" s="18">
        <f t="shared" si="34"/>
        <v>0</v>
      </c>
      <c r="Y29" s="18">
        <f t="shared" si="34"/>
        <v>0</v>
      </c>
      <c r="Z29" s="18">
        <f t="shared" si="34"/>
        <v>0</v>
      </c>
      <c r="AA29" s="18">
        <f t="shared" si="34"/>
        <v>0</v>
      </c>
    </row>
    <row r="30" spans="2:34" x14ac:dyDescent="0.45">
      <c r="B30" t="str">
        <f>'Rent Roll'!B9</f>
        <v>3rd</v>
      </c>
      <c r="C30" s="17">
        <f>'Rent Roll'!L9</f>
        <v>41640</v>
      </c>
      <c r="D30" s="44">
        <f>'Rent Roll'!O9</f>
        <v>4.25</v>
      </c>
      <c r="G30" s="43"/>
      <c r="H30" s="18">
        <f t="shared" si="30"/>
        <v>0</v>
      </c>
      <c r="I30" s="18">
        <f t="shared" si="31"/>
        <v>0</v>
      </c>
      <c r="J30" s="18">
        <f t="shared" si="32"/>
        <v>0</v>
      </c>
      <c r="K30" s="18">
        <f t="shared" si="33"/>
        <v>0</v>
      </c>
      <c r="L30" s="18">
        <f t="shared" si="34"/>
        <v>0</v>
      </c>
      <c r="M30" s="18">
        <f t="shared" si="34"/>
        <v>0</v>
      </c>
      <c r="N30" s="18">
        <f t="shared" si="34"/>
        <v>0</v>
      </c>
      <c r="O30" s="18">
        <f t="shared" si="34"/>
        <v>0</v>
      </c>
      <c r="P30" s="18">
        <f t="shared" si="34"/>
        <v>0</v>
      </c>
      <c r="Q30" s="18">
        <f t="shared" si="34"/>
        <v>0</v>
      </c>
      <c r="R30" s="18">
        <f t="shared" si="34"/>
        <v>0</v>
      </c>
      <c r="S30" s="18">
        <f t="shared" si="34"/>
        <v>0</v>
      </c>
      <c r="T30" s="18">
        <f t="shared" si="34"/>
        <v>0</v>
      </c>
      <c r="U30" s="18">
        <f t="shared" si="34"/>
        <v>0</v>
      </c>
      <c r="V30" s="18">
        <f t="shared" si="34"/>
        <v>0</v>
      </c>
      <c r="W30" s="18">
        <f t="shared" si="34"/>
        <v>0</v>
      </c>
      <c r="X30" s="18">
        <f t="shared" si="34"/>
        <v>0</v>
      </c>
      <c r="Y30" s="18">
        <f t="shared" si="34"/>
        <v>0</v>
      </c>
      <c r="Z30" s="18">
        <f t="shared" si="34"/>
        <v>0</v>
      </c>
      <c r="AA30" s="18">
        <f t="shared" si="34"/>
        <v>0</v>
      </c>
    </row>
    <row r="31" spans="2:34" x14ac:dyDescent="0.45">
      <c r="B31" t="str">
        <f>'Rent Roll'!B10</f>
        <v>2nd</v>
      </c>
      <c r="C31" s="17">
        <f>'Rent Roll'!L10</f>
        <v>43466</v>
      </c>
      <c r="D31" s="44">
        <f>'Rent Roll'!O10</f>
        <v>3.25</v>
      </c>
      <c r="G31" s="43"/>
      <c r="H31" s="18">
        <f t="shared" si="30"/>
        <v>0</v>
      </c>
      <c r="I31" s="18">
        <f t="shared" si="31"/>
        <v>0</v>
      </c>
      <c r="J31" s="18">
        <f t="shared" si="32"/>
        <v>0</v>
      </c>
      <c r="K31" s="18">
        <f t="shared" si="33"/>
        <v>0</v>
      </c>
      <c r="L31" s="18">
        <f t="shared" si="34"/>
        <v>0</v>
      </c>
      <c r="M31" s="18">
        <f t="shared" si="34"/>
        <v>0</v>
      </c>
      <c r="N31" s="18">
        <f t="shared" si="34"/>
        <v>0</v>
      </c>
      <c r="O31" s="18">
        <f t="shared" si="34"/>
        <v>0</v>
      </c>
      <c r="P31" s="18">
        <f t="shared" si="34"/>
        <v>0</v>
      </c>
      <c r="Q31" s="18">
        <f t="shared" si="34"/>
        <v>0</v>
      </c>
      <c r="R31" s="18">
        <f t="shared" si="34"/>
        <v>0</v>
      </c>
      <c r="S31" s="18">
        <f t="shared" si="34"/>
        <v>0</v>
      </c>
      <c r="T31" s="18">
        <f t="shared" si="34"/>
        <v>0</v>
      </c>
      <c r="U31" s="18">
        <f t="shared" si="34"/>
        <v>0</v>
      </c>
      <c r="V31" s="18">
        <f t="shared" si="34"/>
        <v>0</v>
      </c>
      <c r="W31" s="18">
        <f t="shared" si="34"/>
        <v>0</v>
      </c>
      <c r="X31" s="18">
        <f t="shared" si="34"/>
        <v>0</v>
      </c>
      <c r="Y31" s="18">
        <f t="shared" si="34"/>
        <v>0</v>
      </c>
      <c r="Z31" s="18">
        <f t="shared" si="34"/>
        <v>0</v>
      </c>
      <c r="AA31" s="18">
        <f t="shared" si="34"/>
        <v>0</v>
      </c>
    </row>
    <row r="32" spans="2:34" x14ac:dyDescent="0.45">
      <c r="B32" t="str">
        <f>'Rent Roll'!B11</f>
        <v>LG -1st</v>
      </c>
      <c r="C32" s="17">
        <f>'Rent Roll'!L11</f>
        <v>41275</v>
      </c>
      <c r="D32" s="44">
        <f>'Rent Roll'!O11</f>
        <v>3.25</v>
      </c>
      <c r="G32" s="43"/>
      <c r="H32" s="18">
        <f t="shared" si="30"/>
        <v>0</v>
      </c>
      <c r="I32" s="18">
        <f t="shared" si="31"/>
        <v>0</v>
      </c>
      <c r="J32" s="18">
        <f t="shared" si="32"/>
        <v>0</v>
      </c>
      <c r="K32" s="18">
        <f t="shared" si="33"/>
        <v>0</v>
      </c>
      <c r="L32" s="18">
        <f t="shared" si="34"/>
        <v>0</v>
      </c>
      <c r="M32" s="18">
        <f t="shared" si="34"/>
        <v>0</v>
      </c>
      <c r="N32" s="18">
        <f t="shared" si="34"/>
        <v>0</v>
      </c>
      <c r="O32" s="18">
        <f t="shared" si="34"/>
        <v>0</v>
      </c>
      <c r="P32" s="18">
        <f t="shared" si="34"/>
        <v>0</v>
      </c>
      <c r="Q32" s="18">
        <f t="shared" si="34"/>
        <v>0</v>
      </c>
      <c r="R32" s="18">
        <f t="shared" si="34"/>
        <v>0</v>
      </c>
      <c r="S32" s="18">
        <f t="shared" si="34"/>
        <v>0</v>
      </c>
      <c r="T32" s="18">
        <f t="shared" si="34"/>
        <v>0</v>
      </c>
      <c r="U32" s="18">
        <f t="shared" si="34"/>
        <v>0</v>
      </c>
      <c r="V32" s="18">
        <f t="shared" si="34"/>
        <v>0</v>
      </c>
      <c r="W32" s="18">
        <f t="shared" si="34"/>
        <v>0</v>
      </c>
      <c r="X32" s="18">
        <f t="shared" si="34"/>
        <v>0</v>
      </c>
      <c r="Y32" s="18">
        <f t="shared" si="34"/>
        <v>0</v>
      </c>
      <c r="Z32" s="18">
        <f t="shared" si="34"/>
        <v>0</v>
      </c>
      <c r="AA32" s="18">
        <f t="shared" si="34"/>
        <v>0</v>
      </c>
    </row>
    <row r="34" spans="2:34" x14ac:dyDescent="0.45">
      <c r="B34" s="42" t="s">
        <v>67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6" spans="2:34" x14ac:dyDescent="0.45">
      <c r="B36" s="27" t="s">
        <v>68</v>
      </c>
    </row>
    <row r="37" spans="2:34" x14ac:dyDescent="0.45">
      <c r="B37" t="str">
        <f>'Rent Roll'!B5</f>
        <v>7th - 8th</v>
      </c>
      <c r="C37" s="17">
        <f>'Rent Roll'!M5</f>
        <v>44926</v>
      </c>
      <c r="D37" s="47">
        <f>'Rent Roll'!F5</f>
        <v>61</v>
      </c>
      <c r="G37" s="49">
        <f t="shared" ref="G37:G43" si="35">D37</f>
        <v>61</v>
      </c>
      <c r="H37" s="28">
        <f t="shared" ref="H37:AA37" si="36">((H26=0)*G37+(H26=1)*MAX(H14,G37))*(H$3&lt;=$C37)</f>
        <v>61</v>
      </c>
      <c r="I37" s="28">
        <f t="shared" si="36"/>
        <v>61</v>
      </c>
      <c r="J37" s="28">
        <f t="shared" si="36"/>
        <v>61</v>
      </c>
      <c r="K37" s="28">
        <f t="shared" si="36"/>
        <v>61</v>
      </c>
      <c r="L37" s="28">
        <f t="shared" si="36"/>
        <v>61</v>
      </c>
      <c r="M37" s="28">
        <f t="shared" si="36"/>
        <v>61</v>
      </c>
      <c r="N37" s="28">
        <f t="shared" si="36"/>
        <v>61</v>
      </c>
      <c r="O37" s="28">
        <f t="shared" si="36"/>
        <v>61</v>
      </c>
      <c r="P37" s="28">
        <f t="shared" si="36"/>
        <v>61</v>
      </c>
      <c r="Q37" s="28">
        <f t="shared" si="36"/>
        <v>61</v>
      </c>
      <c r="R37" s="28">
        <f t="shared" si="36"/>
        <v>61</v>
      </c>
      <c r="S37" s="28">
        <f t="shared" si="36"/>
        <v>61</v>
      </c>
      <c r="T37" s="28">
        <f t="shared" si="36"/>
        <v>61</v>
      </c>
      <c r="U37" s="28">
        <f t="shared" si="36"/>
        <v>0</v>
      </c>
      <c r="V37" s="28">
        <f t="shared" si="36"/>
        <v>0</v>
      </c>
      <c r="W37" s="28">
        <f t="shared" si="36"/>
        <v>0</v>
      </c>
      <c r="X37" s="28">
        <f t="shared" si="36"/>
        <v>0</v>
      </c>
      <c r="Y37" s="28">
        <f t="shared" si="36"/>
        <v>0</v>
      </c>
      <c r="Z37" s="28">
        <f t="shared" si="36"/>
        <v>0</v>
      </c>
      <c r="AA37" s="28">
        <f t="shared" si="36"/>
        <v>0</v>
      </c>
    </row>
    <row r="38" spans="2:34" x14ac:dyDescent="0.45">
      <c r="B38" t="str">
        <f>'Rent Roll'!B6</f>
        <v>6th</v>
      </c>
      <c r="C38" s="17">
        <f>'Rent Roll'!M6</f>
        <v>44926</v>
      </c>
      <c r="D38" s="47">
        <f>'Rent Roll'!F6</f>
        <v>61</v>
      </c>
      <c r="G38" s="49">
        <f t="shared" si="35"/>
        <v>61</v>
      </c>
      <c r="H38" s="28">
        <f t="shared" ref="H38:W43" si="37">((H27=0)*G38+(H27=1)*MAX(H15,G38))*(H$3&lt;=$C38)</f>
        <v>61</v>
      </c>
      <c r="I38" s="28">
        <f t="shared" si="37"/>
        <v>61</v>
      </c>
      <c r="J38" s="28">
        <f t="shared" si="37"/>
        <v>61</v>
      </c>
      <c r="K38" s="28">
        <f t="shared" si="37"/>
        <v>61</v>
      </c>
      <c r="L38" s="28">
        <f t="shared" si="37"/>
        <v>61</v>
      </c>
      <c r="M38" s="28">
        <f t="shared" si="37"/>
        <v>61</v>
      </c>
      <c r="N38" s="28">
        <f t="shared" si="37"/>
        <v>61</v>
      </c>
      <c r="O38" s="28">
        <f t="shared" si="37"/>
        <v>61</v>
      </c>
      <c r="P38" s="28">
        <f t="shared" si="37"/>
        <v>61</v>
      </c>
      <c r="Q38" s="28">
        <f t="shared" si="37"/>
        <v>61</v>
      </c>
      <c r="R38" s="28">
        <f t="shared" si="37"/>
        <v>61</v>
      </c>
      <c r="S38" s="28">
        <f t="shared" si="37"/>
        <v>61</v>
      </c>
      <c r="T38" s="28">
        <f t="shared" si="37"/>
        <v>61</v>
      </c>
      <c r="U38" s="28">
        <f t="shared" si="37"/>
        <v>0</v>
      </c>
      <c r="V38" s="28">
        <f t="shared" si="37"/>
        <v>0</v>
      </c>
      <c r="W38" s="28">
        <f t="shared" si="37"/>
        <v>0</v>
      </c>
      <c r="X38" s="28">
        <f t="shared" ref="X38:AA43" si="38">((X27=0)*W38+(X27=1)*MAX(X15,W38))*(X$3&lt;=$C38)</f>
        <v>0</v>
      </c>
      <c r="Y38" s="28">
        <f t="shared" si="38"/>
        <v>0</v>
      </c>
      <c r="Z38" s="28">
        <f t="shared" si="38"/>
        <v>0</v>
      </c>
      <c r="AA38" s="28">
        <f t="shared" si="38"/>
        <v>0</v>
      </c>
    </row>
    <row r="39" spans="2:34" x14ac:dyDescent="0.45">
      <c r="B39" t="str">
        <f>'Rent Roll'!B7</f>
        <v>5th</v>
      </c>
      <c r="C39" s="17">
        <f>'Rent Roll'!M7</f>
        <v>45107</v>
      </c>
      <c r="D39" s="47">
        <f>'Rent Roll'!F7</f>
        <v>56</v>
      </c>
      <c r="G39" s="49">
        <f t="shared" si="35"/>
        <v>56</v>
      </c>
      <c r="H39" s="28">
        <f t="shared" si="37"/>
        <v>56</v>
      </c>
      <c r="I39" s="28">
        <f t="shared" si="37"/>
        <v>56</v>
      </c>
      <c r="J39" s="28">
        <f t="shared" si="37"/>
        <v>56</v>
      </c>
      <c r="K39" s="28">
        <f t="shared" si="37"/>
        <v>56</v>
      </c>
      <c r="L39" s="28">
        <f t="shared" si="37"/>
        <v>56</v>
      </c>
      <c r="M39" s="28">
        <f t="shared" si="37"/>
        <v>56</v>
      </c>
      <c r="N39" s="28">
        <f t="shared" si="37"/>
        <v>56</v>
      </c>
      <c r="O39" s="28">
        <f t="shared" si="37"/>
        <v>56</v>
      </c>
      <c r="P39" s="28">
        <f t="shared" si="37"/>
        <v>56</v>
      </c>
      <c r="Q39" s="28">
        <f t="shared" si="37"/>
        <v>56</v>
      </c>
      <c r="R39" s="28">
        <f t="shared" si="37"/>
        <v>56</v>
      </c>
      <c r="S39" s="28">
        <f t="shared" si="37"/>
        <v>56</v>
      </c>
      <c r="T39" s="28">
        <f t="shared" si="37"/>
        <v>56</v>
      </c>
      <c r="U39" s="28">
        <f t="shared" si="37"/>
        <v>56</v>
      </c>
      <c r="V39" s="28">
        <f t="shared" si="37"/>
        <v>56</v>
      </c>
      <c r="W39" s="28">
        <f t="shared" si="37"/>
        <v>0</v>
      </c>
      <c r="X39" s="28">
        <f t="shared" si="38"/>
        <v>0</v>
      </c>
      <c r="Y39" s="28">
        <f t="shared" si="38"/>
        <v>0</v>
      </c>
      <c r="Z39" s="28">
        <f t="shared" si="38"/>
        <v>0</v>
      </c>
      <c r="AA39" s="28">
        <f t="shared" si="38"/>
        <v>0</v>
      </c>
    </row>
    <row r="40" spans="2:34" x14ac:dyDescent="0.45">
      <c r="B40" t="str">
        <f>'Rent Roll'!B8</f>
        <v>4th</v>
      </c>
      <c r="C40" s="17">
        <f>'Rent Roll'!M8</f>
        <v>45291</v>
      </c>
      <c r="D40" s="47">
        <f>'Rent Roll'!F8</f>
        <v>61</v>
      </c>
      <c r="G40" s="49">
        <f t="shared" si="35"/>
        <v>61</v>
      </c>
      <c r="H40" s="28">
        <f t="shared" si="37"/>
        <v>61</v>
      </c>
      <c r="I40" s="28">
        <f t="shared" si="37"/>
        <v>61</v>
      </c>
      <c r="J40" s="28">
        <f t="shared" si="37"/>
        <v>61</v>
      </c>
      <c r="K40" s="28">
        <f t="shared" si="37"/>
        <v>61</v>
      </c>
      <c r="L40" s="28">
        <f t="shared" si="37"/>
        <v>61</v>
      </c>
      <c r="M40" s="28">
        <f t="shared" si="37"/>
        <v>61</v>
      </c>
      <c r="N40" s="28">
        <f t="shared" si="37"/>
        <v>61</v>
      </c>
      <c r="O40" s="28">
        <f t="shared" si="37"/>
        <v>61</v>
      </c>
      <c r="P40" s="28">
        <f t="shared" si="37"/>
        <v>61</v>
      </c>
      <c r="Q40" s="28">
        <f t="shared" si="37"/>
        <v>61</v>
      </c>
      <c r="R40" s="28">
        <f t="shared" si="37"/>
        <v>61</v>
      </c>
      <c r="S40" s="28">
        <f t="shared" si="37"/>
        <v>61</v>
      </c>
      <c r="T40" s="28">
        <f t="shared" si="37"/>
        <v>61</v>
      </c>
      <c r="U40" s="28">
        <f t="shared" si="37"/>
        <v>61</v>
      </c>
      <c r="V40" s="28">
        <f t="shared" si="37"/>
        <v>61</v>
      </c>
      <c r="W40" s="28">
        <f t="shared" si="37"/>
        <v>61</v>
      </c>
      <c r="X40" s="28">
        <f t="shared" si="38"/>
        <v>61</v>
      </c>
      <c r="Y40" s="28">
        <f t="shared" si="38"/>
        <v>0</v>
      </c>
      <c r="Z40" s="28">
        <f t="shared" si="38"/>
        <v>0</v>
      </c>
      <c r="AA40" s="28">
        <f t="shared" si="38"/>
        <v>0</v>
      </c>
    </row>
    <row r="41" spans="2:34" x14ac:dyDescent="0.45">
      <c r="B41" t="str">
        <f>'Rent Roll'!B9</f>
        <v>3rd</v>
      </c>
      <c r="C41" s="17">
        <f>'Rent Roll'!M9</f>
        <v>45291</v>
      </c>
      <c r="D41" s="47">
        <f>'Rent Roll'!F9</f>
        <v>60</v>
      </c>
      <c r="G41" s="49">
        <f t="shared" si="35"/>
        <v>60</v>
      </c>
      <c r="H41" s="28">
        <f t="shared" si="37"/>
        <v>60</v>
      </c>
      <c r="I41" s="28">
        <f t="shared" si="37"/>
        <v>60</v>
      </c>
      <c r="J41" s="28">
        <f t="shared" si="37"/>
        <v>60</v>
      </c>
      <c r="K41" s="28">
        <f t="shared" si="37"/>
        <v>60</v>
      </c>
      <c r="L41" s="28">
        <f t="shared" si="37"/>
        <v>60</v>
      </c>
      <c r="M41" s="28">
        <f t="shared" si="37"/>
        <v>60</v>
      </c>
      <c r="N41" s="28">
        <f t="shared" si="37"/>
        <v>60</v>
      </c>
      <c r="O41" s="28">
        <f t="shared" si="37"/>
        <v>60</v>
      </c>
      <c r="P41" s="28">
        <f t="shared" si="37"/>
        <v>60</v>
      </c>
      <c r="Q41" s="28">
        <f t="shared" si="37"/>
        <v>60</v>
      </c>
      <c r="R41" s="28">
        <f t="shared" si="37"/>
        <v>60</v>
      </c>
      <c r="S41" s="28">
        <f t="shared" si="37"/>
        <v>60</v>
      </c>
      <c r="T41" s="28">
        <f t="shared" si="37"/>
        <v>60</v>
      </c>
      <c r="U41" s="28">
        <f t="shared" si="37"/>
        <v>60</v>
      </c>
      <c r="V41" s="28">
        <f t="shared" si="37"/>
        <v>60</v>
      </c>
      <c r="W41" s="28">
        <f t="shared" si="37"/>
        <v>60</v>
      </c>
      <c r="X41" s="28">
        <f t="shared" si="38"/>
        <v>60</v>
      </c>
      <c r="Y41" s="28">
        <f t="shared" si="38"/>
        <v>0</v>
      </c>
      <c r="Z41" s="28">
        <f t="shared" si="38"/>
        <v>0</v>
      </c>
      <c r="AA41" s="28">
        <f t="shared" si="38"/>
        <v>0</v>
      </c>
    </row>
    <row r="42" spans="2:34" x14ac:dyDescent="0.45">
      <c r="B42" t="str">
        <f>'Rent Roll'!B10</f>
        <v>2nd</v>
      </c>
      <c r="C42" s="17">
        <f>'Rent Roll'!M10</f>
        <v>44926</v>
      </c>
      <c r="D42" s="47">
        <f>'Rent Roll'!F10</f>
        <v>71</v>
      </c>
      <c r="G42" s="49">
        <f t="shared" si="35"/>
        <v>71</v>
      </c>
      <c r="H42" s="28">
        <f t="shared" si="37"/>
        <v>71</v>
      </c>
      <c r="I42" s="28">
        <f t="shared" si="37"/>
        <v>71</v>
      </c>
      <c r="J42" s="28">
        <f t="shared" si="37"/>
        <v>71</v>
      </c>
      <c r="K42" s="28">
        <f t="shared" si="37"/>
        <v>71</v>
      </c>
      <c r="L42" s="28">
        <f t="shared" si="37"/>
        <v>71</v>
      </c>
      <c r="M42" s="28">
        <f t="shared" si="37"/>
        <v>71</v>
      </c>
      <c r="N42" s="28">
        <f t="shared" si="37"/>
        <v>71</v>
      </c>
      <c r="O42" s="28">
        <f t="shared" si="37"/>
        <v>71</v>
      </c>
      <c r="P42" s="28">
        <f t="shared" si="37"/>
        <v>71</v>
      </c>
      <c r="Q42" s="28">
        <f t="shared" si="37"/>
        <v>71</v>
      </c>
      <c r="R42" s="28">
        <f t="shared" si="37"/>
        <v>71</v>
      </c>
      <c r="S42" s="28">
        <f t="shared" si="37"/>
        <v>71</v>
      </c>
      <c r="T42" s="28">
        <f t="shared" si="37"/>
        <v>71</v>
      </c>
      <c r="U42" s="28">
        <f t="shared" si="37"/>
        <v>0</v>
      </c>
      <c r="V42" s="28">
        <f t="shared" si="37"/>
        <v>0</v>
      </c>
      <c r="W42" s="28">
        <f t="shared" si="37"/>
        <v>0</v>
      </c>
      <c r="X42" s="28">
        <f t="shared" si="38"/>
        <v>0</v>
      </c>
      <c r="Y42" s="28">
        <f t="shared" si="38"/>
        <v>0</v>
      </c>
      <c r="Z42" s="28">
        <f t="shared" si="38"/>
        <v>0</v>
      </c>
      <c r="AA42" s="28">
        <f t="shared" si="38"/>
        <v>0</v>
      </c>
    </row>
    <row r="43" spans="2:34" x14ac:dyDescent="0.45">
      <c r="B43" t="str">
        <f>'Rent Roll'!B11</f>
        <v>LG -1st</v>
      </c>
      <c r="C43" s="17">
        <f>'Rent Roll'!M11</f>
        <v>44926</v>
      </c>
      <c r="D43" s="47">
        <f>'Rent Roll'!F11</f>
        <v>47</v>
      </c>
      <c r="G43" s="49">
        <f t="shared" si="35"/>
        <v>47</v>
      </c>
      <c r="H43" s="28">
        <f t="shared" si="37"/>
        <v>47</v>
      </c>
      <c r="I43" s="28">
        <f t="shared" si="37"/>
        <v>47</v>
      </c>
      <c r="J43" s="28">
        <f t="shared" si="37"/>
        <v>47</v>
      </c>
      <c r="K43" s="28">
        <f t="shared" si="37"/>
        <v>47</v>
      </c>
      <c r="L43" s="28">
        <f t="shared" si="37"/>
        <v>47</v>
      </c>
      <c r="M43" s="28">
        <f t="shared" si="37"/>
        <v>47</v>
      </c>
      <c r="N43" s="28">
        <f t="shared" si="37"/>
        <v>47</v>
      </c>
      <c r="O43" s="28">
        <f t="shared" si="37"/>
        <v>47</v>
      </c>
      <c r="P43" s="28">
        <f t="shared" si="37"/>
        <v>47</v>
      </c>
      <c r="Q43" s="28">
        <f t="shared" si="37"/>
        <v>47</v>
      </c>
      <c r="R43" s="28">
        <f t="shared" si="37"/>
        <v>47</v>
      </c>
      <c r="S43" s="28">
        <f t="shared" si="37"/>
        <v>47</v>
      </c>
      <c r="T43" s="28">
        <f t="shared" si="37"/>
        <v>47</v>
      </c>
      <c r="U43" s="28">
        <f t="shared" si="37"/>
        <v>0</v>
      </c>
      <c r="V43" s="28">
        <f t="shared" si="37"/>
        <v>0</v>
      </c>
      <c r="W43" s="28">
        <f t="shared" si="37"/>
        <v>0</v>
      </c>
      <c r="X43" s="28">
        <f t="shared" si="38"/>
        <v>0</v>
      </c>
      <c r="Y43" s="28">
        <f t="shared" si="38"/>
        <v>0</v>
      </c>
      <c r="Z43" s="28">
        <f t="shared" si="38"/>
        <v>0</v>
      </c>
      <c r="AA43" s="28">
        <f t="shared" si="38"/>
        <v>0</v>
      </c>
    </row>
    <row r="44" spans="2:34" x14ac:dyDescent="0.45">
      <c r="C44" s="54"/>
      <c r="D44" s="57"/>
      <c r="G44" s="5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6" spans="2:34" x14ac:dyDescent="0.45">
      <c r="B46" s="27" t="s">
        <v>69</v>
      </c>
    </row>
    <row r="47" spans="2:34" x14ac:dyDescent="0.45">
      <c r="B47" t="str">
        <f>'Rent Roll'!B5</f>
        <v>7th - 8th</v>
      </c>
      <c r="D47" s="48">
        <f>'Rent Roll'!D5</f>
        <v>11321</v>
      </c>
      <c r="G47" s="18">
        <f t="shared" ref="G47:AA47" si="39">(G$5&lt;&gt;0)*G37*$D47/4</f>
        <v>0</v>
      </c>
      <c r="H47" s="18">
        <f t="shared" si="39"/>
        <v>172645.25</v>
      </c>
      <c r="I47" s="18">
        <f t="shared" si="39"/>
        <v>172645.25</v>
      </c>
      <c r="J47" s="18">
        <f t="shared" si="39"/>
        <v>172645.25</v>
      </c>
      <c r="K47" s="18">
        <f t="shared" si="39"/>
        <v>172645.25</v>
      </c>
      <c r="L47" s="18">
        <f t="shared" si="39"/>
        <v>172645.25</v>
      </c>
      <c r="M47" s="18">
        <f t="shared" si="39"/>
        <v>172645.25</v>
      </c>
      <c r="N47" s="18">
        <f t="shared" si="39"/>
        <v>172645.25</v>
      </c>
      <c r="O47" s="18">
        <f t="shared" si="39"/>
        <v>172645.25</v>
      </c>
      <c r="P47" s="18">
        <f t="shared" si="39"/>
        <v>172645.25</v>
      </c>
      <c r="Q47" s="18">
        <f t="shared" si="39"/>
        <v>172645.25</v>
      </c>
      <c r="R47" s="18">
        <f t="shared" si="39"/>
        <v>172645.25</v>
      </c>
      <c r="S47" s="18">
        <f t="shared" si="39"/>
        <v>172645.25</v>
      </c>
      <c r="T47" s="18">
        <f t="shared" si="39"/>
        <v>172645.25</v>
      </c>
      <c r="U47" s="18">
        <f t="shared" si="39"/>
        <v>0</v>
      </c>
      <c r="V47" s="18">
        <f t="shared" si="39"/>
        <v>0</v>
      </c>
      <c r="W47" s="18">
        <f t="shared" si="39"/>
        <v>0</v>
      </c>
      <c r="X47" s="18">
        <f t="shared" si="39"/>
        <v>0</v>
      </c>
      <c r="Y47" s="18">
        <f t="shared" si="39"/>
        <v>0</v>
      </c>
      <c r="Z47" s="18">
        <f t="shared" si="39"/>
        <v>0</v>
      </c>
      <c r="AA47" s="18">
        <f t="shared" si="39"/>
        <v>0</v>
      </c>
    </row>
    <row r="48" spans="2:34" x14ac:dyDescent="0.45">
      <c r="B48" t="str">
        <f>'Rent Roll'!B6</f>
        <v>6th</v>
      </c>
      <c r="D48" s="48">
        <f>'Rent Roll'!D6</f>
        <v>6556</v>
      </c>
      <c r="G48" s="18">
        <f t="shared" ref="G48:G53" si="40">(G$5&lt;&gt;0)*G38*$D48/4</f>
        <v>0</v>
      </c>
      <c r="H48" s="18">
        <f t="shared" ref="H48:W53" si="41">(H$5&lt;&gt;0)*H38*$D48/4</f>
        <v>99979</v>
      </c>
      <c r="I48" s="18">
        <f t="shared" si="41"/>
        <v>99979</v>
      </c>
      <c r="J48" s="18">
        <f t="shared" si="41"/>
        <v>99979</v>
      </c>
      <c r="K48" s="18">
        <f t="shared" si="41"/>
        <v>99979</v>
      </c>
      <c r="L48" s="18">
        <f t="shared" si="41"/>
        <v>99979</v>
      </c>
      <c r="M48" s="18">
        <f t="shared" si="41"/>
        <v>99979</v>
      </c>
      <c r="N48" s="18">
        <f t="shared" si="41"/>
        <v>99979</v>
      </c>
      <c r="O48" s="18">
        <f t="shared" si="41"/>
        <v>99979</v>
      </c>
      <c r="P48" s="18">
        <f t="shared" si="41"/>
        <v>99979</v>
      </c>
      <c r="Q48" s="18">
        <f t="shared" si="41"/>
        <v>99979</v>
      </c>
      <c r="R48" s="18">
        <f t="shared" si="41"/>
        <v>99979</v>
      </c>
      <c r="S48" s="18">
        <f t="shared" si="41"/>
        <v>99979</v>
      </c>
      <c r="T48" s="18">
        <f t="shared" si="41"/>
        <v>99979</v>
      </c>
      <c r="U48" s="18">
        <f t="shared" si="41"/>
        <v>0</v>
      </c>
      <c r="V48" s="18">
        <f t="shared" si="41"/>
        <v>0</v>
      </c>
      <c r="W48" s="18">
        <f t="shared" si="41"/>
        <v>0</v>
      </c>
      <c r="X48" s="18">
        <f t="shared" ref="X48:AA53" si="42">(X$5&lt;&gt;0)*X38*$D48/4</f>
        <v>0</v>
      </c>
      <c r="Y48" s="18">
        <f t="shared" si="42"/>
        <v>0</v>
      </c>
      <c r="Z48" s="18">
        <f t="shared" si="42"/>
        <v>0</v>
      </c>
      <c r="AA48" s="18">
        <f t="shared" si="42"/>
        <v>0</v>
      </c>
    </row>
    <row r="49" spans="2:27" x14ac:dyDescent="0.45">
      <c r="B49" t="str">
        <f>'Rent Roll'!B7</f>
        <v>5th</v>
      </c>
      <c r="D49" s="48">
        <f>'Rent Roll'!D7</f>
        <v>6601</v>
      </c>
      <c r="G49" s="18">
        <f t="shared" si="40"/>
        <v>0</v>
      </c>
      <c r="H49" s="18">
        <f t="shared" si="41"/>
        <v>92414</v>
      </c>
      <c r="I49" s="18">
        <f t="shared" si="41"/>
        <v>92414</v>
      </c>
      <c r="J49" s="18">
        <f t="shared" si="41"/>
        <v>92414</v>
      </c>
      <c r="K49" s="18">
        <f t="shared" si="41"/>
        <v>92414</v>
      </c>
      <c r="L49" s="18">
        <f t="shared" si="41"/>
        <v>92414</v>
      </c>
      <c r="M49" s="18">
        <f t="shared" si="41"/>
        <v>92414</v>
      </c>
      <c r="N49" s="18">
        <f t="shared" si="41"/>
        <v>92414</v>
      </c>
      <c r="O49" s="18">
        <f t="shared" si="41"/>
        <v>92414</v>
      </c>
      <c r="P49" s="18">
        <f t="shared" si="41"/>
        <v>92414</v>
      </c>
      <c r="Q49" s="18">
        <f t="shared" si="41"/>
        <v>92414</v>
      </c>
      <c r="R49" s="18">
        <f t="shared" si="41"/>
        <v>92414</v>
      </c>
      <c r="S49" s="18">
        <f t="shared" si="41"/>
        <v>92414</v>
      </c>
      <c r="T49" s="18">
        <f t="shared" si="41"/>
        <v>92414</v>
      </c>
      <c r="U49" s="18">
        <f t="shared" si="41"/>
        <v>92414</v>
      </c>
      <c r="V49" s="18">
        <f t="shared" si="41"/>
        <v>92414</v>
      </c>
      <c r="W49" s="18">
        <f t="shared" si="41"/>
        <v>0</v>
      </c>
      <c r="X49" s="18">
        <f t="shared" si="42"/>
        <v>0</v>
      </c>
      <c r="Y49" s="18">
        <f t="shared" si="42"/>
        <v>0</v>
      </c>
      <c r="Z49" s="18">
        <f t="shared" si="42"/>
        <v>0</v>
      </c>
      <c r="AA49" s="18">
        <f t="shared" si="42"/>
        <v>0</v>
      </c>
    </row>
    <row r="50" spans="2:27" x14ac:dyDescent="0.45">
      <c r="B50" t="str">
        <f>'Rent Roll'!B8</f>
        <v>4th</v>
      </c>
      <c r="D50" s="48">
        <f>'Rent Roll'!D8</f>
        <v>6702</v>
      </c>
      <c r="G50" s="18">
        <f t="shared" si="40"/>
        <v>0</v>
      </c>
      <c r="H50" s="18">
        <f t="shared" si="41"/>
        <v>102205.5</v>
      </c>
      <c r="I50" s="18">
        <f t="shared" si="41"/>
        <v>102205.5</v>
      </c>
      <c r="J50" s="18">
        <f t="shared" si="41"/>
        <v>102205.5</v>
      </c>
      <c r="K50" s="18">
        <f t="shared" si="41"/>
        <v>102205.5</v>
      </c>
      <c r="L50" s="18">
        <f t="shared" si="41"/>
        <v>102205.5</v>
      </c>
      <c r="M50" s="18">
        <f t="shared" si="41"/>
        <v>102205.5</v>
      </c>
      <c r="N50" s="18">
        <f t="shared" si="41"/>
        <v>102205.5</v>
      </c>
      <c r="O50" s="18">
        <f t="shared" si="41"/>
        <v>102205.5</v>
      </c>
      <c r="P50" s="18">
        <f t="shared" si="41"/>
        <v>102205.5</v>
      </c>
      <c r="Q50" s="18">
        <f t="shared" si="41"/>
        <v>102205.5</v>
      </c>
      <c r="R50" s="18">
        <f t="shared" si="41"/>
        <v>102205.5</v>
      </c>
      <c r="S50" s="18">
        <f t="shared" si="41"/>
        <v>102205.5</v>
      </c>
      <c r="T50" s="18">
        <f t="shared" si="41"/>
        <v>102205.5</v>
      </c>
      <c r="U50" s="18">
        <f t="shared" si="41"/>
        <v>102205.5</v>
      </c>
      <c r="V50" s="18">
        <f t="shared" si="41"/>
        <v>102205.5</v>
      </c>
      <c r="W50" s="18">
        <f t="shared" si="41"/>
        <v>102205.5</v>
      </c>
      <c r="X50" s="18">
        <f t="shared" si="42"/>
        <v>102205.5</v>
      </c>
      <c r="Y50" s="18">
        <f t="shared" si="42"/>
        <v>0</v>
      </c>
      <c r="Z50" s="18">
        <f t="shared" si="42"/>
        <v>0</v>
      </c>
      <c r="AA50" s="18">
        <f t="shared" si="42"/>
        <v>0</v>
      </c>
    </row>
    <row r="51" spans="2:27" x14ac:dyDescent="0.45">
      <c r="B51" t="str">
        <f>'Rent Roll'!B9</f>
        <v>3rd</v>
      </c>
      <c r="D51" s="48">
        <f>'Rent Roll'!D9</f>
        <v>6687</v>
      </c>
      <c r="G51" s="18">
        <f t="shared" si="40"/>
        <v>0</v>
      </c>
      <c r="H51" s="18">
        <f t="shared" si="41"/>
        <v>100305</v>
      </c>
      <c r="I51" s="18">
        <f t="shared" si="41"/>
        <v>100305</v>
      </c>
      <c r="J51" s="18">
        <f t="shared" si="41"/>
        <v>100305</v>
      </c>
      <c r="K51" s="18">
        <f t="shared" si="41"/>
        <v>100305</v>
      </c>
      <c r="L51" s="18">
        <f t="shared" si="41"/>
        <v>100305</v>
      </c>
      <c r="M51" s="18">
        <f t="shared" si="41"/>
        <v>100305</v>
      </c>
      <c r="N51" s="18">
        <f t="shared" si="41"/>
        <v>100305</v>
      </c>
      <c r="O51" s="18">
        <f t="shared" si="41"/>
        <v>100305</v>
      </c>
      <c r="P51" s="18">
        <f t="shared" si="41"/>
        <v>100305</v>
      </c>
      <c r="Q51" s="18">
        <f t="shared" si="41"/>
        <v>100305</v>
      </c>
      <c r="R51" s="18">
        <f t="shared" si="41"/>
        <v>100305</v>
      </c>
      <c r="S51" s="18">
        <f t="shared" si="41"/>
        <v>100305</v>
      </c>
      <c r="T51" s="18">
        <f t="shared" si="41"/>
        <v>100305</v>
      </c>
      <c r="U51" s="18">
        <f t="shared" si="41"/>
        <v>100305</v>
      </c>
      <c r="V51" s="18">
        <f t="shared" si="41"/>
        <v>100305</v>
      </c>
      <c r="W51" s="18">
        <f t="shared" si="41"/>
        <v>100305</v>
      </c>
      <c r="X51" s="18">
        <f t="shared" si="42"/>
        <v>100305</v>
      </c>
      <c r="Y51" s="18">
        <f t="shared" si="42"/>
        <v>0</v>
      </c>
      <c r="Z51" s="18">
        <f t="shared" si="42"/>
        <v>0</v>
      </c>
      <c r="AA51" s="18">
        <f t="shared" si="42"/>
        <v>0</v>
      </c>
    </row>
    <row r="52" spans="2:27" x14ac:dyDescent="0.45">
      <c r="B52" t="str">
        <f>'Rent Roll'!B10</f>
        <v>2nd</v>
      </c>
      <c r="D52" s="48">
        <f>'Rent Roll'!D10</f>
        <v>6665</v>
      </c>
      <c r="G52" s="18">
        <f t="shared" si="40"/>
        <v>0</v>
      </c>
      <c r="H52" s="18">
        <f t="shared" si="41"/>
        <v>118303.75</v>
      </c>
      <c r="I52" s="18">
        <f t="shared" si="41"/>
        <v>118303.75</v>
      </c>
      <c r="J52" s="18">
        <f t="shared" si="41"/>
        <v>118303.75</v>
      </c>
      <c r="K52" s="18">
        <f t="shared" si="41"/>
        <v>118303.75</v>
      </c>
      <c r="L52" s="18">
        <f t="shared" si="41"/>
        <v>118303.75</v>
      </c>
      <c r="M52" s="18">
        <f t="shared" si="41"/>
        <v>118303.75</v>
      </c>
      <c r="N52" s="18">
        <f t="shared" si="41"/>
        <v>118303.75</v>
      </c>
      <c r="O52" s="18">
        <f t="shared" si="41"/>
        <v>118303.75</v>
      </c>
      <c r="P52" s="18">
        <f t="shared" si="41"/>
        <v>118303.75</v>
      </c>
      <c r="Q52" s="18">
        <f t="shared" si="41"/>
        <v>118303.75</v>
      </c>
      <c r="R52" s="18">
        <f t="shared" si="41"/>
        <v>118303.75</v>
      </c>
      <c r="S52" s="18">
        <f t="shared" si="41"/>
        <v>118303.75</v>
      </c>
      <c r="T52" s="18">
        <f t="shared" si="41"/>
        <v>118303.75</v>
      </c>
      <c r="U52" s="18">
        <f t="shared" si="41"/>
        <v>0</v>
      </c>
      <c r="V52" s="18">
        <f t="shared" si="41"/>
        <v>0</v>
      </c>
      <c r="W52" s="18">
        <f t="shared" si="41"/>
        <v>0</v>
      </c>
      <c r="X52" s="18">
        <f t="shared" si="42"/>
        <v>0</v>
      </c>
      <c r="Y52" s="18">
        <f t="shared" si="42"/>
        <v>0</v>
      </c>
      <c r="Z52" s="18">
        <f t="shared" si="42"/>
        <v>0</v>
      </c>
      <c r="AA52" s="18">
        <f t="shared" si="42"/>
        <v>0</v>
      </c>
    </row>
    <row r="53" spans="2:27" x14ac:dyDescent="0.45">
      <c r="B53" t="str">
        <f>'Rent Roll'!B11</f>
        <v>LG -1st</v>
      </c>
      <c r="D53" s="48">
        <f>'Rent Roll'!D11</f>
        <v>12116</v>
      </c>
      <c r="G53" s="18">
        <f t="shared" si="40"/>
        <v>0</v>
      </c>
      <c r="H53" s="18">
        <f t="shared" si="41"/>
        <v>142363</v>
      </c>
      <c r="I53" s="18">
        <f t="shared" si="41"/>
        <v>142363</v>
      </c>
      <c r="J53" s="18">
        <f t="shared" si="41"/>
        <v>142363</v>
      </c>
      <c r="K53" s="18">
        <f t="shared" si="41"/>
        <v>142363</v>
      </c>
      <c r="L53" s="18">
        <f t="shared" si="41"/>
        <v>142363</v>
      </c>
      <c r="M53" s="18">
        <f t="shared" si="41"/>
        <v>142363</v>
      </c>
      <c r="N53" s="18">
        <f t="shared" si="41"/>
        <v>142363</v>
      </c>
      <c r="O53" s="18">
        <f t="shared" si="41"/>
        <v>142363</v>
      </c>
      <c r="P53" s="18">
        <f t="shared" si="41"/>
        <v>142363</v>
      </c>
      <c r="Q53" s="18">
        <f t="shared" si="41"/>
        <v>142363</v>
      </c>
      <c r="R53" s="18">
        <f t="shared" si="41"/>
        <v>142363</v>
      </c>
      <c r="S53" s="18">
        <f t="shared" si="41"/>
        <v>142363</v>
      </c>
      <c r="T53" s="18">
        <f t="shared" si="41"/>
        <v>142363</v>
      </c>
      <c r="U53" s="18">
        <f t="shared" si="41"/>
        <v>0</v>
      </c>
      <c r="V53" s="18">
        <f t="shared" si="41"/>
        <v>0</v>
      </c>
      <c r="W53" s="18">
        <f t="shared" si="41"/>
        <v>0</v>
      </c>
      <c r="X53" s="18">
        <f t="shared" si="42"/>
        <v>0</v>
      </c>
      <c r="Y53" s="18">
        <f t="shared" si="42"/>
        <v>0</v>
      </c>
      <c r="Z53" s="18">
        <f t="shared" si="42"/>
        <v>0</v>
      </c>
      <c r="AA53" s="18">
        <f>(AA$5&lt;&gt;0)*AA43*$D53/4</f>
        <v>0</v>
      </c>
    </row>
    <row r="54" spans="2:27" x14ac:dyDescent="0.45">
      <c r="D54" s="59"/>
      <c r="G54" s="18"/>
    </row>
    <row r="56" spans="2:27" x14ac:dyDescent="0.45">
      <c r="B56" s="27" t="s">
        <v>81</v>
      </c>
    </row>
    <row r="57" spans="2:27" x14ac:dyDescent="0.45">
      <c r="B57" t="str">
        <f>'Rent Roll'!B5</f>
        <v>7th - 8th</v>
      </c>
      <c r="C57" s="17">
        <f>'Rent Roll'!V5</f>
        <v>44928</v>
      </c>
      <c r="D57" s="48">
        <f>'Rent Roll'!D5</f>
        <v>11321</v>
      </c>
      <c r="G57" s="18">
        <f>(G$2=$C57)*G14*$D57/4+F57</f>
        <v>0</v>
      </c>
      <c r="H57" s="18">
        <f>(H$2=$C57)*H14*$D57/4+G57</f>
        <v>0</v>
      </c>
      <c r="I57" s="18">
        <f t="shared" ref="I57:AA57" si="43">(I$2=$C57)*I14*$D57/4+H57</f>
        <v>0</v>
      </c>
      <c r="J57" s="18">
        <f t="shared" si="43"/>
        <v>0</v>
      </c>
      <c r="K57" s="18">
        <f t="shared" si="43"/>
        <v>0</v>
      </c>
      <c r="L57" s="18">
        <f t="shared" si="43"/>
        <v>0</v>
      </c>
      <c r="M57" s="18">
        <f t="shared" si="43"/>
        <v>0</v>
      </c>
      <c r="N57" s="18">
        <f t="shared" si="43"/>
        <v>0</v>
      </c>
      <c r="O57" s="18">
        <f t="shared" si="43"/>
        <v>0</v>
      </c>
      <c r="P57" s="18">
        <f t="shared" si="43"/>
        <v>0</v>
      </c>
      <c r="Q57" s="18">
        <f t="shared" si="43"/>
        <v>0</v>
      </c>
      <c r="R57" s="18">
        <f t="shared" si="43"/>
        <v>0</v>
      </c>
      <c r="S57" s="18">
        <f t="shared" si="43"/>
        <v>0</v>
      </c>
      <c r="T57" s="18">
        <f t="shared" si="43"/>
        <v>0</v>
      </c>
      <c r="U57" s="18">
        <f t="shared" si="43"/>
        <v>0</v>
      </c>
      <c r="V57" s="18">
        <f t="shared" si="43"/>
        <v>0</v>
      </c>
      <c r="W57" s="18">
        <f t="shared" si="43"/>
        <v>0</v>
      </c>
      <c r="X57" s="18">
        <f t="shared" si="43"/>
        <v>0</v>
      </c>
      <c r="Y57" s="18">
        <f t="shared" si="43"/>
        <v>0</v>
      </c>
      <c r="Z57" s="18">
        <f t="shared" si="43"/>
        <v>0</v>
      </c>
      <c r="AA57" s="18">
        <f t="shared" si="43"/>
        <v>0</v>
      </c>
    </row>
    <row r="58" spans="2:27" x14ac:dyDescent="0.45">
      <c r="B58" t="str">
        <f>'Rent Roll'!B6</f>
        <v>6th</v>
      </c>
      <c r="C58" s="17">
        <f>'Rent Roll'!V6</f>
        <v>45108</v>
      </c>
      <c r="D58" s="48">
        <f>'Rent Roll'!D6</f>
        <v>6556</v>
      </c>
      <c r="G58" s="18">
        <f t="shared" ref="G58:G63" si="44">(G$2=$C58)*G15*$D58/4+F58</f>
        <v>0</v>
      </c>
      <c r="H58" s="18">
        <f t="shared" ref="H58:L63" si="45">(H$2=$C58)*H15*$D58/4+G58</f>
        <v>0</v>
      </c>
      <c r="I58" s="18">
        <f t="shared" si="45"/>
        <v>0</v>
      </c>
      <c r="J58" s="18">
        <f t="shared" si="45"/>
        <v>0</v>
      </c>
      <c r="K58" s="18">
        <f t="shared" si="45"/>
        <v>0</v>
      </c>
      <c r="L58" s="18">
        <f t="shared" si="45"/>
        <v>0</v>
      </c>
      <c r="M58" s="18">
        <f t="shared" ref="M58:AA58" si="46">(M$2=$C58)*M15*$D58/4+L58</f>
        <v>0</v>
      </c>
      <c r="N58" s="18">
        <f t="shared" si="46"/>
        <v>0</v>
      </c>
      <c r="O58" s="18">
        <f t="shared" si="46"/>
        <v>0</v>
      </c>
      <c r="P58" s="18">
        <f t="shared" si="46"/>
        <v>0</v>
      </c>
      <c r="Q58" s="18">
        <f t="shared" si="46"/>
        <v>0</v>
      </c>
      <c r="R58" s="18">
        <f t="shared" si="46"/>
        <v>0</v>
      </c>
      <c r="S58" s="18">
        <f t="shared" si="46"/>
        <v>0</v>
      </c>
      <c r="T58" s="18">
        <f t="shared" si="46"/>
        <v>0</v>
      </c>
      <c r="U58" s="18">
        <f t="shared" si="46"/>
        <v>0</v>
      </c>
      <c r="V58" s="18">
        <f t="shared" si="46"/>
        <v>0</v>
      </c>
      <c r="W58" s="18">
        <f t="shared" si="46"/>
        <v>103462.89733338922</v>
      </c>
      <c r="X58" s="18">
        <f t="shared" si="46"/>
        <v>103462.89733338922</v>
      </c>
      <c r="Y58" s="18">
        <f t="shared" si="46"/>
        <v>103462.89733338922</v>
      </c>
      <c r="Z58" s="18">
        <f t="shared" si="46"/>
        <v>103462.89733338922</v>
      </c>
      <c r="AA58" s="18">
        <f t="shared" si="46"/>
        <v>103462.89733338922</v>
      </c>
    </row>
    <row r="59" spans="2:27" x14ac:dyDescent="0.45">
      <c r="B59" t="str">
        <f>'Rent Roll'!B7</f>
        <v>5th</v>
      </c>
      <c r="C59" s="17">
        <f>'Rent Roll'!V7</f>
        <v>45108</v>
      </c>
      <c r="D59" s="48">
        <f>'Rent Roll'!D7</f>
        <v>6601</v>
      </c>
      <c r="G59" s="18">
        <f t="shared" si="44"/>
        <v>0</v>
      </c>
      <c r="H59" s="18">
        <f t="shared" si="45"/>
        <v>0</v>
      </c>
      <c r="I59" s="18">
        <f t="shared" si="45"/>
        <v>0</v>
      </c>
      <c r="J59" s="18">
        <f t="shared" si="45"/>
        <v>0</v>
      </c>
      <c r="K59" s="18">
        <f t="shared" si="45"/>
        <v>0</v>
      </c>
      <c r="L59" s="18">
        <f t="shared" si="45"/>
        <v>0</v>
      </c>
      <c r="M59" s="18">
        <f t="shared" ref="M59" si="47">(M$2=$C59)*M16*$D59/4+L59</f>
        <v>0</v>
      </c>
      <c r="N59" s="18">
        <f t="shared" ref="N59" si="48">(N$2=$C59)*N16*$D59/4+M59</f>
        <v>0</v>
      </c>
      <c r="O59" s="18">
        <f t="shared" ref="O59" si="49">(O$2=$C59)*O16*$D59/4+N59</f>
        <v>0</v>
      </c>
      <c r="P59" s="18">
        <f t="shared" ref="P59" si="50">(P$2=$C59)*P16*$D59/4+O59</f>
        <v>0</v>
      </c>
      <c r="Q59" s="18">
        <f t="shared" ref="Q59" si="51">(Q$2=$C59)*Q16*$D59/4+P59</f>
        <v>0</v>
      </c>
      <c r="R59" s="18">
        <f t="shared" ref="R59" si="52">(R$2=$C59)*R16*$D59/4+Q59</f>
        <v>0</v>
      </c>
      <c r="S59" s="18">
        <f t="shared" ref="S59" si="53">(S$2=$C59)*S16*$D59/4+R59</f>
        <v>0</v>
      </c>
      <c r="T59" s="18">
        <f t="shared" ref="T59" si="54">(T$2=$C59)*T16*$D59/4+S59</f>
        <v>0</v>
      </c>
      <c r="U59" s="18">
        <f t="shared" ref="U59" si="55">(U$2=$C59)*U16*$D59/4+T59</f>
        <v>0</v>
      </c>
      <c r="V59" s="18">
        <f t="shared" ref="V59" si="56">(V$2=$C59)*V16*$D59/4+U59</f>
        <v>0</v>
      </c>
      <c r="W59" s="18">
        <f t="shared" ref="W59" si="57">(W$2=$C59)*W16*$D59/4+V59</f>
        <v>104173.06060062573</v>
      </c>
      <c r="X59" s="18">
        <f t="shared" ref="X59" si="58">(X$2=$C59)*X16*$D59/4+W59</f>
        <v>104173.06060062573</v>
      </c>
      <c r="Y59" s="18">
        <f t="shared" ref="Y59" si="59">(Y$2=$C59)*Y16*$D59/4+X59</f>
        <v>104173.06060062573</v>
      </c>
      <c r="Z59" s="18">
        <f t="shared" ref="Z59" si="60">(Z$2=$C59)*Z16*$D59/4+Y59</f>
        <v>104173.06060062573</v>
      </c>
      <c r="AA59" s="18">
        <f t="shared" ref="AA59" si="61">(AA$2=$C59)*AA16*$D59/4+Z59</f>
        <v>104173.06060062573</v>
      </c>
    </row>
    <row r="60" spans="2:27" x14ac:dyDescent="0.45">
      <c r="B60" t="str">
        <f>'Rent Roll'!B8</f>
        <v>4th</v>
      </c>
      <c r="C60" s="17">
        <f>'Rent Roll'!V8</f>
        <v>45292</v>
      </c>
      <c r="D60" s="48">
        <f>'Rent Roll'!D8</f>
        <v>6702</v>
      </c>
      <c r="G60" s="18">
        <f t="shared" si="44"/>
        <v>0</v>
      </c>
      <c r="H60" s="18">
        <f t="shared" si="45"/>
        <v>0</v>
      </c>
      <c r="I60" s="18">
        <f t="shared" si="45"/>
        <v>0</v>
      </c>
      <c r="J60" s="18">
        <f t="shared" si="45"/>
        <v>0</v>
      </c>
      <c r="K60" s="18">
        <f t="shared" si="45"/>
        <v>0</v>
      </c>
      <c r="L60" s="18">
        <f t="shared" si="45"/>
        <v>0</v>
      </c>
      <c r="M60" s="18">
        <f t="shared" ref="M60" si="62">(M$2=$C60)*M17*$D60/4+L60</f>
        <v>0</v>
      </c>
      <c r="N60" s="18">
        <f t="shared" ref="N60" si="63">(N$2=$C60)*N17*$D60/4+M60</f>
        <v>0</v>
      </c>
      <c r="O60" s="18">
        <f t="shared" ref="O60" si="64">(O$2=$C60)*O17*$D60/4+N60</f>
        <v>0</v>
      </c>
      <c r="P60" s="18">
        <f t="shared" ref="P60" si="65">(P$2=$C60)*P17*$D60/4+O60</f>
        <v>0</v>
      </c>
      <c r="Q60" s="18">
        <f t="shared" ref="Q60" si="66">(Q$2=$C60)*Q17*$D60/4+P60</f>
        <v>0</v>
      </c>
      <c r="R60" s="18">
        <f t="shared" ref="R60" si="67">(R$2=$C60)*R17*$D60/4+Q60</f>
        <v>0</v>
      </c>
      <c r="S60" s="18">
        <f t="shared" ref="S60" si="68">(S$2=$C60)*S17*$D60/4+R60</f>
        <v>0</v>
      </c>
      <c r="T60" s="18">
        <f t="shared" ref="T60" si="69">(T$2=$C60)*T17*$D60/4+S60</f>
        <v>0</v>
      </c>
      <c r="U60" s="18">
        <f t="shared" ref="U60" si="70">(U$2=$C60)*U17*$D60/4+T60</f>
        <v>0</v>
      </c>
      <c r="V60" s="18">
        <f t="shared" ref="V60" si="71">(V$2=$C60)*V17*$D60/4+U60</f>
        <v>0</v>
      </c>
      <c r="W60" s="18">
        <f t="shared" ref="W60" si="72">(W$2=$C60)*W17*$D60/4+V60</f>
        <v>0</v>
      </c>
      <c r="X60" s="18">
        <f t="shared" ref="X60" si="73">(X$2=$C60)*X17*$D60/4+W60</f>
        <v>0</v>
      </c>
      <c r="Y60" s="18">
        <f t="shared" ref="Y60" si="74">(Y$2=$C60)*Y17*$D60/4+X60</f>
        <v>105766.98260042322</v>
      </c>
      <c r="Z60" s="18">
        <f t="shared" ref="Z60" si="75">(Z$2=$C60)*Z17*$D60/4+Y60</f>
        <v>105766.98260042322</v>
      </c>
      <c r="AA60" s="18">
        <f t="shared" ref="AA60" si="76">(AA$2=$C60)*AA17*$D60/4+Z60</f>
        <v>105766.98260042322</v>
      </c>
    </row>
    <row r="61" spans="2:27" x14ac:dyDescent="0.45">
      <c r="B61" t="str">
        <f>'Rent Roll'!B9</f>
        <v>3rd</v>
      </c>
      <c r="C61" s="17">
        <f>'Rent Roll'!V9</f>
        <v>45292</v>
      </c>
      <c r="D61" s="48">
        <f>'Rent Roll'!D9</f>
        <v>6687</v>
      </c>
      <c r="G61" s="18">
        <f t="shared" si="44"/>
        <v>0</v>
      </c>
      <c r="H61" s="18">
        <f t="shared" si="45"/>
        <v>0</v>
      </c>
      <c r="I61" s="18">
        <f t="shared" si="45"/>
        <v>0</v>
      </c>
      <c r="J61" s="18">
        <f t="shared" si="45"/>
        <v>0</v>
      </c>
      <c r="K61" s="18">
        <f t="shared" si="45"/>
        <v>0</v>
      </c>
      <c r="L61" s="18">
        <f t="shared" si="45"/>
        <v>0</v>
      </c>
      <c r="M61" s="18">
        <f t="shared" ref="M61" si="77">(M$2=$C61)*M18*$D61/4+L61</f>
        <v>0</v>
      </c>
      <c r="N61" s="18">
        <f t="shared" ref="N61" si="78">(N$2=$C61)*N18*$D61/4+M61</f>
        <v>0</v>
      </c>
      <c r="O61" s="18">
        <f t="shared" ref="O61" si="79">(O$2=$C61)*O18*$D61/4+N61</f>
        <v>0</v>
      </c>
      <c r="P61" s="18">
        <f t="shared" ref="P61" si="80">(P$2=$C61)*P18*$D61/4+O61</f>
        <v>0</v>
      </c>
      <c r="Q61" s="18">
        <f t="shared" ref="Q61" si="81">(Q$2=$C61)*Q18*$D61/4+P61</f>
        <v>0</v>
      </c>
      <c r="R61" s="18">
        <f t="shared" ref="R61" si="82">(R$2=$C61)*R18*$D61/4+Q61</f>
        <v>0</v>
      </c>
      <c r="S61" s="18">
        <f t="shared" ref="S61" si="83">(S$2=$C61)*S18*$D61/4+R61</f>
        <v>0</v>
      </c>
      <c r="T61" s="18">
        <f t="shared" ref="T61" si="84">(T$2=$C61)*T18*$D61/4+S61</f>
        <v>0</v>
      </c>
      <c r="U61" s="18">
        <f t="shared" ref="U61" si="85">(U$2=$C61)*U18*$D61/4+T61</f>
        <v>0</v>
      </c>
      <c r="V61" s="18">
        <f t="shared" ref="V61" si="86">(V$2=$C61)*V18*$D61/4+U61</f>
        <v>0</v>
      </c>
      <c r="W61" s="18">
        <f t="shared" ref="W61" si="87">(W$2=$C61)*W18*$D61/4+V61</f>
        <v>0</v>
      </c>
      <c r="X61" s="18">
        <f t="shared" ref="X61" si="88">(X$2=$C61)*X18*$D61/4+W61</f>
        <v>0</v>
      </c>
      <c r="Y61" s="18">
        <f t="shared" ref="Y61" si="89">(Y$2=$C61)*Y18*$D61/4+X61</f>
        <v>105530.26151134438</v>
      </c>
      <c r="Z61" s="18">
        <f t="shared" ref="Z61" si="90">(Z$2=$C61)*Z18*$D61/4+Y61</f>
        <v>105530.26151134438</v>
      </c>
      <c r="AA61" s="18">
        <f t="shared" ref="AA61" si="91">(AA$2=$C61)*AA18*$D61/4+Z61</f>
        <v>105530.26151134438</v>
      </c>
    </row>
    <row r="62" spans="2:27" x14ac:dyDescent="0.45">
      <c r="B62" t="str">
        <f>'Rent Roll'!B10</f>
        <v>2nd</v>
      </c>
      <c r="C62" s="17">
        <f>'Rent Roll'!V10</f>
        <v>45078</v>
      </c>
      <c r="D62" s="48">
        <f>'Rent Roll'!D10</f>
        <v>6665</v>
      </c>
      <c r="G62" s="18">
        <f t="shared" si="44"/>
        <v>0</v>
      </c>
      <c r="H62" s="18">
        <f t="shared" si="45"/>
        <v>0</v>
      </c>
      <c r="I62" s="18">
        <f t="shared" si="45"/>
        <v>0</v>
      </c>
      <c r="J62" s="18">
        <f t="shared" si="45"/>
        <v>0</v>
      </c>
      <c r="K62" s="18">
        <f t="shared" si="45"/>
        <v>0</v>
      </c>
      <c r="L62" s="18">
        <f t="shared" si="45"/>
        <v>0</v>
      </c>
      <c r="M62" s="18">
        <f t="shared" ref="M62" si="92">(M$2=$C62)*M19*$D62/4+L62</f>
        <v>0</v>
      </c>
      <c r="N62" s="18">
        <f t="shared" ref="N62" si="93">(N$2=$C62)*N19*$D62/4+M62</f>
        <v>0</v>
      </c>
      <c r="O62" s="18">
        <f t="shared" ref="O62" si="94">(O$2=$C62)*O19*$D62/4+N62</f>
        <v>0</v>
      </c>
      <c r="P62" s="18">
        <f t="shared" ref="P62" si="95">(P$2=$C62)*P19*$D62/4+O62</f>
        <v>0</v>
      </c>
      <c r="Q62" s="18">
        <f t="shared" ref="Q62" si="96">(Q$2=$C62)*Q19*$D62/4+P62</f>
        <v>0</v>
      </c>
      <c r="R62" s="18">
        <f t="shared" ref="R62" si="97">(R$2=$C62)*R19*$D62/4+Q62</f>
        <v>0</v>
      </c>
      <c r="S62" s="18">
        <f t="shared" ref="S62" si="98">(S$2=$C62)*S19*$D62/4+R62</f>
        <v>0</v>
      </c>
      <c r="T62" s="18">
        <f t="shared" ref="T62" si="99">(T$2=$C62)*T19*$D62/4+S62</f>
        <v>0</v>
      </c>
      <c r="U62" s="18">
        <f t="shared" ref="U62" si="100">(U$2=$C62)*U19*$D62/4+T62</f>
        <v>0</v>
      </c>
      <c r="V62" s="18">
        <f t="shared" ref="V62" si="101">(V$2=$C62)*V19*$D62/4+U62</f>
        <v>0</v>
      </c>
      <c r="W62" s="18">
        <f t="shared" ref="W62" si="102">(W$2=$C62)*W19*$D62/4+V62</f>
        <v>0</v>
      </c>
      <c r="X62" s="18">
        <f t="shared" ref="X62" si="103">(X$2=$C62)*X19*$D62/4+W62</f>
        <v>0</v>
      </c>
      <c r="Y62" s="18">
        <f t="shared" ref="Y62" si="104">(Y$2=$C62)*Y19*$D62/4+X62</f>
        <v>0</v>
      </c>
      <c r="Z62" s="18">
        <f t="shared" ref="Z62" si="105">(Z$2=$C62)*Z19*$D62/4+Y62</f>
        <v>0</v>
      </c>
      <c r="AA62" s="18">
        <f t="shared" ref="AA62" si="106">(AA$2=$C62)*AA19*$D62/4+Z62</f>
        <v>0</v>
      </c>
    </row>
    <row r="63" spans="2:27" x14ac:dyDescent="0.45">
      <c r="B63" t="str">
        <f>'Rent Roll'!B11</f>
        <v>LG -1st</v>
      </c>
      <c r="C63" s="17">
        <f>'Rent Roll'!V11</f>
        <v>44927</v>
      </c>
      <c r="D63" s="48">
        <f>'Rent Roll'!D11</f>
        <v>12116</v>
      </c>
      <c r="G63" s="18">
        <f t="shared" si="44"/>
        <v>0</v>
      </c>
      <c r="H63" s="18">
        <f t="shared" si="45"/>
        <v>0</v>
      </c>
      <c r="I63" s="18">
        <f t="shared" si="45"/>
        <v>0</v>
      </c>
      <c r="J63" s="18">
        <f t="shared" si="45"/>
        <v>0</v>
      </c>
      <c r="K63" s="18">
        <f t="shared" si="45"/>
        <v>0</v>
      </c>
      <c r="L63" s="18">
        <f t="shared" si="45"/>
        <v>0</v>
      </c>
      <c r="M63" s="18">
        <f t="shared" ref="M63" si="107">(M$2=$C63)*M20*$D63/4+L63</f>
        <v>0</v>
      </c>
      <c r="N63" s="18">
        <f t="shared" ref="N63" si="108">(N$2=$C63)*N20*$D63/4+M63</f>
        <v>0</v>
      </c>
      <c r="O63" s="18">
        <f t="shared" ref="O63" si="109">(O$2=$C63)*O20*$D63/4+N63</f>
        <v>0</v>
      </c>
      <c r="P63" s="18">
        <f t="shared" ref="P63" si="110">(P$2=$C63)*P20*$D63/4+O63</f>
        <v>0</v>
      </c>
      <c r="Q63" s="18">
        <f t="shared" ref="Q63" si="111">(Q$2=$C63)*Q20*$D63/4+P63</f>
        <v>0</v>
      </c>
      <c r="R63" s="18">
        <f t="shared" ref="R63" si="112">(R$2=$C63)*R20*$D63/4+Q63</f>
        <v>0</v>
      </c>
      <c r="S63" s="18">
        <f t="shared" ref="S63" si="113">(S$2=$C63)*S20*$D63/4+R63</f>
        <v>0</v>
      </c>
      <c r="T63" s="18">
        <f t="shared" ref="T63" si="114">(T$2=$C63)*T20*$D63/4+S63</f>
        <v>0</v>
      </c>
      <c r="U63" s="18">
        <f t="shared" ref="U63" si="115">(U$2=$C63)*U20*$D63/4+T63</f>
        <v>191207.51435194386</v>
      </c>
      <c r="V63" s="18">
        <f t="shared" ref="V63" si="116">(V$2=$C63)*V20*$D63/4+U63</f>
        <v>191207.51435194386</v>
      </c>
      <c r="W63" s="18">
        <f t="shared" ref="W63" si="117">(W$2=$C63)*W20*$D63/4+V63</f>
        <v>191207.51435194386</v>
      </c>
      <c r="X63" s="18">
        <f t="shared" ref="X63" si="118">(X$2=$C63)*X20*$D63/4+W63</f>
        <v>191207.51435194386</v>
      </c>
      <c r="Y63" s="18">
        <f t="shared" ref="Y63" si="119">(Y$2=$C63)*Y20*$D63/4+X63</f>
        <v>191207.51435194386</v>
      </c>
      <c r="Z63" s="18">
        <f t="shared" ref="Z63" si="120">(Z$2=$C63)*Z20*$D63/4+Y63</f>
        <v>191207.51435194386</v>
      </c>
      <c r="AA63" s="18">
        <f t="shared" ref="AA63" si="121">(AA$2=$C63)*AA20*$D63/4+Z63</f>
        <v>191207.51435194386</v>
      </c>
    </row>
    <row r="66" spans="2:34" x14ac:dyDescent="0.45">
      <c r="B66" s="27" t="s">
        <v>82</v>
      </c>
    </row>
    <row r="67" spans="2:34" x14ac:dyDescent="0.45">
      <c r="B67" t="str">
        <f>'Rent Roll'!B5</f>
        <v>7th - 8th</v>
      </c>
      <c r="C67" s="17">
        <f>'Rent Roll'!Y5</f>
        <v>0</v>
      </c>
      <c r="D67" s="17">
        <f>'Rent Roll'!Z5</f>
        <v>0</v>
      </c>
      <c r="G67" s="18">
        <f t="shared" ref="G67:AA67" si="122">-(G$2&gt;=$C67)*(G$3&lt;=$D67)*G57</f>
        <v>0</v>
      </c>
      <c r="H67" s="18">
        <f t="shared" si="122"/>
        <v>0</v>
      </c>
      <c r="I67" s="18">
        <f t="shared" si="122"/>
        <v>0</v>
      </c>
      <c r="J67" s="18">
        <f t="shared" si="122"/>
        <v>0</v>
      </c>
      <c r="K67" s="18">
        <f t="shared" si="122"/>
        <v>0</v>
      </c>
      <c r="L67" s="18">
        <f t="shared" si="122"/>
        <v>0</v>
      </c>
      <c r="M67" s="18">
        <f t="shared" si="122"/>
        <v>0</v>
      </c>
      <c r="N67" s="18">
        <f t="shared" si="122"/>
        <v>0</v>
      </c>
      <c r="O67" s="18">
        <f t="shared" si="122"/>
        <v>0</v>
      </c>
      <c r="P67" s="18">
        <f t="shared" si="122"/>
        <v>0</v>
      </c>
      <c r="Q67" s="18">
        <f t="shared" si="122"/>
        <v>0</v>
      </c>
      <c r="R67" s="18">
        <f t="shared" si="122"/>
        <v>0</v>
      </c>
      <c r="S67" s="18">
        <f t="shared" si="122"/>
        <v>0</v>
      </c>
      <c r="T67" s="18">
        <f t="shared" si="122"/>
        <v>0</v>
      </c>
      <c r="U67" s="18">
        <f t="shared" si="122"/>
        <v>0</v>
      </c>
      <c r="V67" s="18">
        <f t="shared" si="122"/>
        <v>0</v>
      </c>
      <c r="W67" s="18">
        <f t="shared" si="122"/>
        <v>0</v>
      </c>
      <c r="X67" s="18">
        <f t="shared" si="122"/>
        <v>0</v>
      </c>
      <c r="Y67" s="18">
        <f t="shared" si="122"/>
        <v>0</v>
      </c>
      <c r="Z67" s="18">
        <f t="shared" si="122"/>
        <v>0</v>
      </c>
      <c r="AA67" s="18">
        <f t="shared" si="122"/>
        <v>0</v>
      </c>
    </row>
    <row r="68" spans="2:34" x14ac:dyDescent="0.45">
      <c r="B68" t="str">
        <f>'Rent Roll'!B6</f>
        <v>6th</v>
      </c>
      <c r="C68" s="17">
        <f>'Rent Roll'!Y6</f>
        <v>0</v>
      </c>
      <c r="D68" s="17">
        <f>'Rent Roll'!Z6</f>
        <v>0</v>
      </c>
      <c r="G68" s="18">
        <f t="shared" ref="G68:H68" si="123">-(G$2&gt;=$C68)*(G$3&lt;=$D68)*G58</f>
        <v>0</v>
      </c>
      <c r="H68" s="18">
        <f t="shared" si="123"/>
        <v>0</v>
      </c>
      <c r="I68" s="18">
        <f t="shared" ref="I68:AA68" si="124">-(I$2&gt;=$C68)*(I$3&lt;=$D68)*I58</f>
        <v>0</v>
      </c>
      <c r="J68" s="18">
        <f t="shared" si="124"/>
        <v>0</v>
      </c>
      <c r="K68" s="18">
        <f t="shared" si="124"/>
        <v>0</v>
      </c>
      <c r="L68" s="18">
        <f t="shared" si="124"/>
        <v>0</v>
      </c>
      <c r="M68" s="18">
        <f t="shared" si="124"/>
        <v>0</v>
      </c>
      <c r="N68" s="18">
        <f t="shared" si="124"/>
        <v>0</v>
      </c>
      <c r="O68" s="18">
        <f t="shared" si="124"/>
        <v>0</v>
      </c>
      <c r="P68" s="18">
        <f t="shared" si="124"/>
        <v>0</v>
      </c>
      <c r="Q68" s="18">
        <f t="shared" si="124"/>
        <v>0</v>
      </c>
      <c r="R68" s="18">
        <f t="shared" si="124"/>
        <v>0</v>
      </c>
      <c r="S68" s="18">
        <f t="shared" si="124"/>
        <v>0</v>
      </c>
      <c r="T68" s="18">
        <f t="shared" si="124"/>
        <v>0</v>
      </c>
      <c r="U68" s="18">
        <f t="shared" si="124"/>
        <v>0</v>
      </c>
      <c r="V68" s="18">
        <f t="shared" si="124"/>
        <v>0</v>
      </c>
      <c r="W68" s="18">
        <f t="shared" si="124"/>
        <v>0</v>
      </c>
      <c r="X68" s="18">
        <f t="shared" si="124"/>
        <v>0</v>
      </c>
      <c r="Y68" s="18">
        <f t="shared" si="124"/>
        <v>0</v>
      </c>
      <c r="Z68" s="18">
        <f t="shared" si="124"/>
        <v>0</v>
      </c>
      <c r="AA68" s="18">
        <f t="shared" si="124"/>
        <v>0</v>
      </c>
    </row>
    <row r="69" spans="2:34" x14ac:dyDescent="0.45">
      <c r="B69" t="str">
        <f>'Rent Roll'!B7</f>
        <v>5th</v>
      </c>
      <c r="C69" s="17">
        <f>'Rent Roll'!Y7</f>
        <v>0</v>
      </c>
      <c r="D69" s="17">
        <f>'Rent Roll'!Z7</f>
        <v>0</v>
      </c>
      <c r="G69" s="18">
        <f t="shared" ref="G69:H69" si="125">-(G$2&gt;=$C69)*(G$3&lt;=$D69)*G59</f>
        <v>0</v>
      </c>
      <c r="H69" s="18">
        <f t="shared" si="125"/>
        <v>0</v>
      </c>
      <c r="I69" s="18">
        <f t="shared" ref="I69:AA69" si="126">-(I$2&gt;=$C69)*(I$3&lt;=$D69)*I59</f>
        <v>0</v>
      </c>
      <c r="J69" s="18">
        <f t="shared" si="126"/>
        <v>0</v>
      </c>
      <c r="K69" s="18">
        <f t="shared" si="126"/>
        <v>0</v>
      </c>
      <c r="L69" s="18">
        <f t="shared" si="126"/>
        <v>0</v>
      </c>
      <c r="M69" s="18">
        <f t="shared" si="126"/>
        <v>0</v>
      </c>
      <c r="N69" s="18">
        <f t="shared" si="126"/>
        <v>0</v>
      </c>
      <c r="O69" s="18">
        <f t="shared" si="126"/>
        <v>0</v>
      </c>
      <c r="P69" s="18">
        <f t="shared" si="126"/>
        <v>0</v>
      </c>
      <c r="Q69" s="18">
        <f t="shared" si="126"/>
        <v>0</v>
      </c>
      <c r="R69" s="18">
        <f t="shared" si="126"/>
        <v>0</v>
      </c>
      <c r="S69" s="18">
        <f t="shared" si="126"/>
        <v>0</v>
      </c>
      <c r="T69" s="18">
        <f t="shared" si="126"/>
        <v>0</v>
      </c>
      <c r="U69" s="18">
        <f t="shared" si="126"/>
        <v>0</v>
      </c>
      <c r="V69" s="18">
        <f t="shared" si="126"/>
        <v>0</v>
      </c>
      <c r="W69" s="18">
        <f t="shared" si="126"/>
        <v>0</v>
      </c>
      <c r="X69" s="18">
        <f t="shared" si="126"/>
        <v>0</v>
      </c>
      <c r="Y69" s="18">
        <f t="shared" si="126"/>
        <v>0</v>
      </c>
      <c r="Z69" s="18">
        <f t="shared" si="126"/>
        <v>0</v>
      </c>
      <c r="AA69" s="18">
        <f t="shared" si="126"/>
        <v>0</v>
      </c>
    </row>
    <row r="70" spans="2:34" x14ac:dyDescent="0.45">
      <c r="B70" t="str">
        <f>'Rent Roll'!B8</f>
        <v>4th</v>
      </c>
      <c r="C70" s="17">
        <f>'Rent Roll'!Y8</f>
        <v>0</v>
      </c>
      <c r="D70" s="17">
        <f>'Rent Roll'!Z8</f>
        <v>0</v>
      </c>
      <c r="G70" s="18">
        <f t="shared" ref="G70:H70" si="127">-(G$2&gt;=$C70)*(G$3&lt;=$D70)*G60</f>
        <v>0</v>
      </c>
      <c r="H70" s="18">
        <f t="shared" si="127"/>
        <v>0</v>
      </c>
      <c r="I70" s="18">
        <f t="shared" ref="I70:AA70" si="128">-(I$2&gt;=$C70)*(I$3&lt;=$D70)*I60</f>
        <v>0</v>
      </c>
      <c r="J70" s="18">
        <f t="shared" si="128"/>
        <v>0</v>
      </c>
      <c r="K70" s="18">
        <f t="shared" si="128"/>
        <v>0</v>
      </c>
      <c r="L70" s="18">
        <f t="shared" si="128"/>
        <v>0</v>
      </c>
      <c r="M70" s="18">
        <f t="shared" si="128"/>
        <v>0</v>
      </c>
      <c r="N70" s="18">
        <f t="shared" si="128"/>
        <v>0</v>
      </c>
      <c r="O70" s="18">
        <f t="shared" si="128"/>
        <v>0</v>
      </c>
      <c r="P70" s="18">
        <f t="shared" si="128"/>
        <v>0</v>
      </c>
      <c r="Q70" s="18">
        <f t="shared" si="128"/>
        <v>0</v>
      </c>
      <c r="R70" s="18">
        <f t="shared" si="128"/>
        <v>0</v>
      </c>
      <c r="S70" s="18">
        <f t="shared" si="128"/>
        <v>0</v>
      </c>
      <c r="T70" s="18">
        <f t="shared" si="128"/>
        <v>0</v>
      </c>
      <c r="U70" s="18">
        <f t="shared" si="128"/>
        <v>0</v>
      </c>
      <c r="V70" s="18">
        <f t="shared" si="128"/>
        <v>0</v>
      </c>
      <c r="W70" s="18">
        <f t="shared" si="128"/>
        <v>0</v>
      </c>
      <c r="X70" s="18">
        <f t="shared" si="128"/>
        <v>0</v>
      </c>
      <c r="Y70" s="18">
        <f t="shared" si="128"/>
        <v>0</v>
      </c>
      <c r="Z70" s="18">
        <f t="shared" si="128"/>
        <v>0</v>
      </c>
      <c r="AA70" s="18">
        <f t="shared" si="128"/>
        <v>0</v>
      </c>
    </row>
    <row r="71" spans="2:34" x14ac:dyDescent="0.45">
      <c r="B71" t="str">
        <f>'Rent Roll'!B9</f>
        <v>3rd</v>
      </c>
      <c r="C71" s="17">
        <f>'Rent Roll'!Y9</f>
        <v>0</v>
      </c>
      <c r="D71" s="17">
        <f>'Rent Roll'!Z9</f>
        <v>0</v>
      </c>
      <c r="G71" s="18">
        <f t="shared" ref="G71:H71" si="129">-(G$2&gt;=$C71)*(G$3&lt;=$D71)*G61</f>
        <v>0</v>
      </c>
      <c r="H71" s="18">
        <f t="shared" si="129"/>
        <v>0</v>
      </c>
      <c r="I71" s="18">
        <f t="shared" ref="I71:AA71" si="130">-(I$2&gt;=$C71)*(I$3&lt;=$D71)*I61</f>
        <v>0</v>
      </c>
      <c r="J71" s="18">
        <f t="shared" si="130"/>
        <v>0</v>
      </c>
      <c r="K71" s="18">
        <f t="shared" si="130"/>
        <v>0</v>
      </c>
      <c r="L71" s="18">
        <f t="shared" si="130"/>
        <v>0</v>
      </c>
      <c r="M71" s="18">
        <f t="shared" si="130"/>
        <v>0</v>
      </c>
      <c r="N71" s="18">
        <f t="shared" si="130"/>
        <v>0</v>
      </c>
      <c r="O71" s="18">
        <f t="shared" si="130"/>
        <v>0</v>
      </c>
      <c r="P71" s="18">
        <f t="shared" si="130"/>
        <v>0</v>
      </c>
      <c r="Q71" s="18">
        <f t="shared" si="130"/>
        <v>0</v>
      </c>
      <c r="R71" s="18">
        <f t="shared" si="130"/>
        <v>0</v>
      </c>
      <c r="S71" s="18">
        <f t="shared" si="130"/>
        <v>0</v>
      </c>
      <c r="T71" s="18">
        <f t="shared" si="130"/>
        <v>0</v>
      </c>
      <c r="U71" s="18">
        <f t="shared" si="130"/>
        <v>0</v>
      </c>
      <c r="V71" s="18">
        <f t="shared" si="130"/>
        <v>0</v>
      </c>
      <c r="W71" s="18">
        <f t="shared" si="130"/>
        <v>0</v>
      </c>
      <c r="X71" s="18">
        <f t="shared" si="130"/>
        <v>0</v>
      </c>
      <c r="Y71" s="18">
        <f t="shared" si="130"/>
        <v>0</v>
      </c>
      <c r="Z71" s="18">
        <f t="shared" si="130"/>
        <v>0</v>
      </c>
      <c r="AA71" s="18">
        <f t="shared" si="130"/>
        <v>0</v>
      </c>
    </row>
    <row r="72" spans="2:34" x14ac:dyDescent="0.45">
      <c r="B72" t="str">
        <f>'Rent Roll'!B10</f>
        <v>2nd</v>
      </c>
      <c r="C72" s="17">
        <f>'Rent Roll'!Y10</f>
        <v>45078</v>
      </c>
      <c r="D72" s="17">
        <f>'Rent Roll'!Z10</f>
        <v>45291</v>
      </c>
      <c r="G72" s="18">
        <f t="shared" ref="G72:H72" si="131">-(G$2&gt;=$C72)*(G$3&lt;=$D72)*G62</f>
        <v>0</v>
      </c>
      <c r="H72" s="18">
        <f t="shared" si="131"/>
        <v>0</v>
      </c>
      <c r="I72" s="18">
        <f t="shared" ref="I72:AA72" si="132">-(I$2&gt;=$C72)*(I$3&lt;=$D72)*I62</f>
        <v>0</v>
      </c>
      <c r="J72" s="18">
        <f t="shared" si="132"/>
        <v>0</v>
      </c>
      <c r="K72" s="18">
        <f t="shared" si="132"/>
        <v>0</v>
      </c>
      <c r="L72" s="18">
        <f t="shared" si="132"/>
        <v>0</v>
      </c>
      <c r="M72" s="18">
        <f t="shared" si="132"/>
        <v>0</v>
      </c>
      <c r="N72" s="18">
        <f t="shared" si="132"/>
        <v>0</v>
      </c>
      <c r="O72" s="18">
        <f t="shared" si="132"/>
        <v>0</v>
      </c>
      <c r="P72" s="18">
        <f t="shared" si="132"/>
        <v>0</v>
      </c>
      <c r="Q72" s="18">
        <f t="shared" si="132"/>
        <v>0</v>
      </c>
      <c r="R72" s="18">
        <f t="shared" si="132"/>
        <v>0</v>
      </c>
      <c r="S72" s="18">
        <f t="shared" si="132"/>
        <v>0</v>
      </c>
      <c r="T72" s="18">
        <f t="shared" si="132"/>
        <v>0</v>
      </c>
      <c r="U72" s="18">
        <f t="shared" si="132"/>
        <v>0</v>
      </c>
      <c r="V72" s="18">
        <f t="shared" si="132"/>
        <v>0</v>
      </c>
      <c r="W72" s="18">
        <f t="shared" si="132"/>
        <v>0</v>
      </c>
      <c r="X72" s="18">
        <f t="shared" si="132"/>
        <v>0</v>
      </c>
      <c r="Y72" s="18">
        <f t="shared" si="132"/>
        <v>0</v>
      </c>
      <c r="Z72" s="18">
        <f t="shared" si="132"/>
        <v>0</v>
      </c>
      <c r="AA72" s="18">
        <f t="shared" si="132"/>
        <v>0</v>
      </c>
    </row>
    <row r="73" spans="2:34" x14ac:dyDescent="0.45">
      <c r="B73" t="str">
        <f>'Rent Roll'!B11</f>
        <v>LG -1st</v>
      </c>
      <c r="C73" s="17">
        <f>'Rent Roll'!Y11</f>
        <v>0</v>
      </c>
      <c r="D73" s="17">
        <f>'Rent Roll'!Z11</f>
        <v>0</v>
      </c>
      <c r="G73" s="18">
        <f t="shared" ref="G73" si="133">-(G$2&gt;=$C73)*(G$3&lt;=$D73)*G63</f>
        <v>0</v>
      </c>
      <c r="H73" s="18">
        <f t="shared" ref="H73:AA73" si="134">-(H$2&gt;=$C73)*(H$3&lt;=$D73)*H63</f>
        <v>0</v>
      </c>
      <c r="I73" s="18">
        <f t="shared" si="134"/>
        <v>0</v>
      </c>
      <c r="J73" s="18">
        <f t="shared" si="134"/>
        <v>0</v>
      </c>
      <c r="K73" s="18">
        <f t="shared" si="134"/>
        <v>0</v>
      </c>
      <c r="L73" s="18">
        <f t="shared" si="134"/>
        <v>0</v>
      </c>
      <c r="M73" s="18">
        <f t="shared" si="134"/>
        <v>0</v>
      </c>
      <c r="N73" s="18">
        <f t="shared" si="134"/>
        <v>0</v>
      </c>
      <c r="O73" s="18">
        <f t="shared" si="134"/>
        <v>0</v>
      </c>
      <c r="P73" s="18">
        <f t="shared" si="134"/>
        <v>0</v>
      </c>
      <c r="Q73" s="18">
        <f t="shared" si="134"/>
        <v>0</v>
      </c>
      <c r="R73" s="18">
        <f t="shared" si="134"/>
        <v>0</v>
      </c>
      <c r="S73" s="18">
        <f t="shared" si="134"/>
        <v>0</v>
      </c>
      <c r="T73" s="18">
        <f t="shared" si="134"/>
        <v>0</v>
      </c>
      <c r="U73" s="18">
        <f t="shared" si="134"/>
        <v>0</v>
      </c>
      <c r="V73" s="18">
        <f t="shared" si="134"/>
        <v>0</v>
      </c>
      <c r="W73" s="18">
        <f t="shared" si="134"/>
        <v>0</v>
      </c>
      <c r="X73" s="18">
        <f t="shared" si="134"/>
        <v>0</v>
      </c>
      <c r="Y73" s="18">
        <f t="shared" si="134"/>
        <v>0</v>
      </c>
      <c r="Z73" s="18">
        <f t="shared" si="134"/>
        <v>0</v>
      </c>
      <c r="AA73" s="18">
        <f t="shared" si="134"/>
        <v>0</v>
      </c>
    </row>
    <row r="74" spans="2:34" x14ac:dyDescent="0.45">
      <c r="C74" s="54"/>
      <c r="D74" s="54"/>
      <c r="G74" s="18"/>
    </row>
    <row r="75" spans="2:34" x14ac:dyDescent="0.45">
      <c r="C75" s="54"/>
      <c r="D75" s="54"/>
      <c r="G75" s="18"/>
    </row>
    <row r="76" spans="2:34" x14ac:dyDescent="0.45">
      <c r="B76" s="27" t="s">
        <v>103</v>
      </c>
      <c r="C76" s="54"/>
      <c r="D76" s="54"/>
      <c r="G76" s="26">
        <f>SUM(G47:G73)</f>
        <v>0</v>
      </c>
      <c r="H76" s="26">
        <f>SUM(H47:H73)</f>
        <v>828215.5</v>
      </c>
      <c r="I76" s="26">
        <f t="shared" ref="I76:Z76" si="135">SUM(I47:I73)</f>
        <v>828215.5</v>
      </c>
      <c r="J76" s="26">
        <f t="shared" si="135"/>
        <v>828215.5</v>
      </c>
      <c r="K76" s="26">
        <f t="shared" si="135"/>
        <v>828215.5</v>
      </c>
      <c r="L76" s="26">
        <f t="shared" si="135"/>
        <v>828215.5</v>
      </c>
      <c r="M76" s="26">
        <f t="shared" si="135"/>
        <v>828215.5</v>
      </c>
      <c r="N76" s="26">
        <f t="shared" si="135"/>
        <v>828215.5</v>
      </c>
      <c r="O76" s="26">
        <f t="shared" si="135"/>
        <v>828215.5</v>
      </c>
      <c r="P76" s="26">
        <f t="shared" si="135"/>
        <v>828215.5</v>
      </c>
      <c r="Q76" s="26">
        <f t="shared" si="135"/>
        <v>828215.5</v>
      </c>
      <c r="R76" s="26">
        <f t="shared" si="135"/>
        <v>828215.5</v>
      </c>
      <c r="S76" s="26">
        <f t="shared" si="135"/>
        <v>828215.5</v>
      </c>
      <c r="T76" s="26">
        <f t="shared" si="135"/>
        <v>828215.5</v>
      </c>
      <c r="U76" s="26">
        <f t="shared" si="135"/>
        <v>486132.01435194386</v>
      </c>
      <c r="V76" s="26">
        <f t="shared" si="135"/>
        <v>486132.01435194386</v>
      </c>
      <c r="W76" s="26">
        <f t="shared" si="135"/>
        <v>601353.97228595882</v>
      </c>
      <c r="X76" s="26">
        <f t="shared" si="135"/>
        <v>601353.97228595882</v>
      </c>
      <c r="Y76" s="26">
        <f t="shared" si="135"/>
        <v>610140.71639772644</v>
      </c>
      <c r="Z76" s="26">
        <f t="shared" si="135"/>
        <v>610140.71639772644</v>
      </c>
      <c r="AA76" s="26">
        <f>SUM(AA47:AA73)+(Assumptions!F11)</f>
        <v>81510140.716397732</v>
      </c>
    </row>
    <row r="78" spans="2:34" x14ac:dyDescent="0.45">
      <c r="B78" s="42" t="s">
        <v>84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80" spans="2:34" x14ac:dyDescent="0.45">
      <c r="B80" s="27" t="s">
        <v>85</v>
      </c>
    </row>
    <row r="81" spans="2:27" x14ac:dyDescent="0.45">
      <c r="B81" t="str">
        <f>'Rent Roll'!B5</f>
        <v>7th - 8th</v>
      </c>
      <c r="C81" s="49">
        <f>'Rent Roll'!W5</f>
        <v>0</v>
      </c>
      <c r="D81" s="17">
        <f>'Rent Roll'!T5</f>
        <v>44896</v>
      </c>
      <c r="E81" s="17">
        <f>'Rent Roll'!U5</f>
        <v>44927</v>
      </c>
      <c r="G81" s="18">
        <f t="shared" ref="G81:AA81" si="136">-(G$2&gt;=$D81)*(G$3&lt;=$E81)*$C81*$D47/4</f>
        <v>0</v>
      </c>
      <c r="H81" s="18">
        <f t="shared" si="136"/>
        <v>0</v>
      </c>
      <c r="I81" s="18">
        <f t="shared" si="136"/>
        <v>0</v>
      </c>
      <c r="J81" s="18">
        <f t="shared" si="136"/>
        <v>0</v>
      </c>
      <c r="K81" s="18">
        <f t="shared" si="136"/>
        <v>0</v>
      </c>
      <c r="L81" s="18">
        <f t="shared" si="136"/>
        <v>0</v>
      </c>
      <c r="M81" s="18">
        <f t="shared" si="136"/>
        <v>0</v>
      </c>
      <c r="N81" s="18">
        <f t="shared" si="136"/>
        <v>0</v>
      </c>
      <c r="O81" s="18">
        <f t="shared" si="136"/>
        <v>0</v>
      </c>
      <c r="P81" s="18">
        <f t="shared" si="136"/>
        <v>0</v>
      </c>
      <c r="Q81" s="18">
        <f t="shared" si="136"/>
        <v>0</v>
      </c>
      <c r="R81" s="18">
        <f t="shared" si="136"/>
        <v>0</v>
      </c>
      <c r="S81" s="18">
        <f t="shared" si="136"/>
        <v>0</v>
      </c>
      <c r="T81" s="18">
        <f t="shared" si="136"/>
        <v>0</v>
      </c>
      <c r="U81" s="18">
        <f t="shared" si="136"/>
        <v>0</v>
      </c>
      <c r="V81" s="18">
        <f t="shared" si="136"/>
        <v>0</v>
      </c>
      <c r="W81" s="18">
        <f t="shared" si="136"/>
        <v>0</v>
      </c>
      <c r="X81" s="18">
        <f t="shared" si="136"/>
        <v>0</v>
      </c>
      <c r="Y81" s="18">
        <f t="shared" si="136"/>
        <v>0</v>
      </c>
      <c r="Z81" s="18">
        <f t="shared" si="136"/>
        <v>0</v>
      </c>
      <c r="AA81" s="18">
        <f t="shared" si="136"/>
        <v>0</v>
      </c>
    </row>
    <row r="82" spans="2:27" x14ac:dyDescent="0.45">
      <c r="B82" t="str">
        <f>'Rent Roll'!B6</f>
        <v>6th</v>
      </c>
      <c r="C82" s="49">
        <f>'Rent Roll'!W6</f>
        <v>0</v>
      </c>
      <c r="D82" s="17">
        <f ca="1">'Rent Roll'!T6</f>
        <v>0</v>
      </c>
      <c r="E82" s="17">
        <f>'Rent Roll'!U6</f>
        <v>0</v>
      </c>
      <c r="G82" s="18">
        <f t="shared" ref="G82" ca="1" si="137">-(G$2&gt;=$D82)*(G$3&lt;=$E82)*$C82*$D48/4</f>
        <v>0</v>
      </c>
      <c r="H82" s="18">
        <f t="shared" ref="H82" ca="1" si="138">-(H$2&gt;=$D82)*(H$3&lt;=$E82)*$C82*$D48/4</f>
        <v>0</v>
      </c>
      <c r="I82" s="18">
        <f t="shared" ref="I82:AA82" ca="1" si="139">-(I$2&gt;=$D82)*(I$3&lt;=$E82)*$C82*$D48/4</f>
        <v>0</v>
      </c>
      <c r="J82" s="18">
        <f t="shared" ca="1" si="139"/>
        <v>0</v>
      </c>
      <c r="K82" s="18">
        <f t="shared" ca="1" si="139"/>
        <v>0</v>
      </c>
      <c r="L82" s="18">
        <f t="shared" ca="1" si="139"/>
        <v>0</v>
      </c>
      <c r="M82" s="18">
        <f t="shared" ca="1" si="139"/>
        <v>0</v>
      </c>
      <c r="N82" s="18">
        <f t="shared" ca="1" si="139"/>
        <v>0</v>
      </c>
      <c r="O82" s="18">
        <f t="shared" ca="1" si="139"/>
        <v>0</v>
      </c>
      <c r="P82" s="18">
        <f t="shared" ca="1" si="139"/>
        <v>0</v>
      </c>
      <c r="Q82" s="18">
        <f t="shared" ca="1" si="139"/>
        <v>0</v>
      </c>
      <c r="R82" s="18">
        <f t="shared" ca="1" si="139"/>
        <v>0</v>
      </c>
      <c r="S82" s="18">
        <f t="shared" ca="1" si="139"/>
        <v>0</v>
      </c>
      <c r="T82" s="18">
        <f t="shared" ca="1" si="139"/>
        <v>0</v>
      </c>
      <c r="U82" s="18">
        <f t="shared" ca="1" si="139"/>
        <v>0</v>
      </c>
      <c r="V82" s="18">
        <f t="shared" ca="1" si="139"/>
        <v>0</v>
      </c>
      <c r="W82" s="18">
        <f t="shared" ca="1" si="139"/>
        <v>0</v>
      </c>
      <c r="X82" s="18">
        <f t="shared" ca="1" si="139"/>
        <v>0</v>
      </c>
      <c r="Y82" s="18">
        <f t="shared" ca="1" si="139"/>
        <v>0</v>
      </c>
      <c r="Z82" s="18">
        <f t="shared" ca="1" si="139"/>
        <v>0</v>
      </c>
      <c r="AA82" s="18">
        <f t="shared" ca="1" si="139"/>
        <v>0</v>
      </c>
    </row>
    <row r="83" spans="2:27" x14ac:dyDescent="0.45">
      <c r="B83" t="str">
        <f>'Rent Roll'!B7</f>
        <v>5th</v>
      </c>
      <c r="C83" s="49">
        <f>'Rent Roll'!W7</f>
        <v>0</v>
      </c>
      <c r="D83" s="17">
        <f ca="1">'Rent Roll'!T7</f>
        <v>0</v>
      </c>
      <c r="E83" s="17">
        <f>'Rent Roll'!U7</f>
        <v>0</v>
      </c>
      <c r="G83" s="18">
        <f t="shared" ref="G83" ca="1" si="140">-(G$2&gt;=$D83)*(G$3&lt;=$E83)*$C83*$D49/4</f>
        <v>0</v>
      </c>
      <c r="H83" s="18">
        <f ca="1">-(H$2&gt;=$D83)*(H$3&lt;=$E83)*$C83*$D49/4</f>
        <v>0</v>
      </c>
      <c r="I83" s="18">
        <f t="shared" ref="I83:AA83" ca="1" si="141">-(I$2&gt;=$D83)*(I$3&lt;=$E83)*$C83*$D49/4</f>
        <v>0</v>
      </c>
      <c r="J83" s="18">
        <f t="shared" ca="1" si="141"/>
        <v>0</v>
      </c>
      <c r="K83" s="18">
        <f t="shared" ca="1" si="141"/>
        <v>0</v>
      </c>
      <c r="L83" s="18">
        <f t="shared" ca="1" si="141"/>
        <v>0</v>
      </c>
      <c r="M83" s="18">
        <f t="shared" ca="1" si="141"/>
        <v>0</v>
      </c>
      <c r="N83" s="18">
        <f t="shared" ca="1" si="141"/>
        <v>0</v>
      </c>
      <c r="O83" s="18">
        <f t="shared" ca="1" si="141"/>
        <v>0</v>
      </c>
      <c r="P83" s="18">
        <f t="shared" ca="1" si="141"/>
        <v>0</v>
      </c>
      <c r="Q83" s="18">
        <f t="shared" ca="1" si="141"/>
        <v>0</v>
      </c>
      <c r="R83" s="18">
        <f t="shared" ca="1" si="141"/>
        <v>0</v>
      </c>
      <c r="S83" s="18">
        <f t="shared" ca="1" si="141"/>
        <v>0</v>
      </c>
      <c r="T83" s="18">
        <f t="shared" ca="1" si="141"/>
        <v>0</v>
      </c>
      <c r="U83" s="18">
        <f t="shared" ca="1" si="141"/>
        <v>0</v>
      </c>
      <c r="V83" s="18">
        <f t="shared" ca="1" si="141"/>
        <v>0</v>
      </c>
      <c r="W83" s="18">
        <f t="shared" ca="1" si="141"/>
        <v>0</v>
      </c>
      <c r="X83" s="18">
        <f t="shared" ca="1" si="141"/>
        <v>0</v>
      </c>
      <c r="Y83" s="18">
        <f t="shared" ca="1" si="141"/>
        <v>0</v>
      </c>
      <c r="Z83" s="18">
        <f t="shared" ca="1" si="141"/>
        <v>0</v>
      </c>
      <c r="AA83" s="18">
        <f t="shared" ca="1" si="141"/>
        <v>0</v>
      </c>
    </row>
    <row r="84" spans="2:27" x14ac:dyDescent="0.45">
      <c r="B84" t="str">
        <f>'Rent Roll'!B8</f>
        <v>4th</v>
      </c>
      <c r="C84" s="49">
        <f>'Rent Roll'!W8</f>
        <v>0</v>
      </c>
      <c r="D84" s="17">
        <f ca="1">'Rent Roll'!T8</f>
        <v>0</v>
      </c>
      <c r="E84" s="17">
        <f>'Rent Roll'!U8</f>
        <v>0</v>
      </c>
      <c r="G84" s="18">
        <f t="shared" ref="G84" ca="1" si="142">-(G$2&gt;=$D84)*(G$3&lt;=$E84)*$C84*$D50/4</f>
        <v>0</v>
      </c>
      <c r="H84" s="18">
        <f ca="1">-(H$2&gt;=$D84)*(H$3&lt;=$E84)*$C84*$D50/4</f>
        <v>0</v>
      </c>
      <c r="I84" s="18">
        <f t="shared" ref="I84:AA84" ca="1" si="143">-(I$2&gt;=$D84)*(I$3&lt;=$E84)*$C84*$D50/4</f>
        <v>0</v>
      </c>
      <c r="J84" s="18">
        <f t="shared" ca="1" si="143"/>
        <v>0</v>
      </c>
      <c r="K84" s="18">
        <f t="shared" ca="1" si="143"/>
        <v>0</v>
      </c>
      <c r="L84" s="18">
        <f t="shared" ca="1" si="143"/>
        <v>0</v>
      </c>
      <c r="M84" s="18">
        <f t="shared" ca="1" si="143"/>
        <v>0</v>
      </c>
      <c r="N84" s="18">
        <f t="shared" ca="1" si="143"/>
        <v>0</v>
      </c>
      <c r="O84" s="18">
        <f t="shared" ca="1" si="143"/>
        <v>0</v>
      </c>
      <c r="P84" s="18">
        <f t="shared" ca="1" si="143"/>
        <v>0</v>
      </c>
      <c r="Q84" s="18">
        <f t="shared" ca="1" si="143"/>
        <v>0</v>
      </c>
      <c r="R84" s="18">
        <f t="shared" ca="1" si="143"/>
        <v>0</v>
      </c>
      <c r="S84" s="18">
        <f t="shared" ca="1" si="143"/>
        <v>0</v>
      </c>
      <c r="T84" s="18">
        <f t="shared" ca="1" si="143"/>
        <v>0</v>
      </c>
      <c r="U84" s="18">
        <f t="shared" ca="1" si="143"/>
        <v>0</v>
      </c>
      <c r="V84" s="18">
        <f t="shared" ca="1" si="143"/>
        <v>0</v>
      </c>
      <c r="W84" s="18">
        <f t="shared" ca="1" si="143"/>
        <v>0</v>
      </c>
      <c r="X84" s="18">
        <f t="shared" ca="1" si="143"/>
        <v>0</v>
      </c>
      <c r="Y84" s="18">
        <f t="shared" ca="1" si="143"/>
        <v>0</v>
      </c>
      <c r="Z84" s="18">
        <f t="shared" ca="1" si="143"/>
        <v>0</v>
      </c>
      <c r="AA84" s="18">
        <f t="shared" ca="1" si="143"/>
        <v>0</v>
      </c>
    </row>
    <row r="85" spans="2:27" x14ac:dyDescent="0.45">
      <c r="B85" t="str">
        <f>'Rent Roll'!B9</f>
        <v>3rd</v>
      </c>
      <c r="C85" s="49">
        <f>'Rent Roll'!W9</f>
        <v>0</v>
      </c>
      <c r="D85" s="17">
        <f ca="1">'Rent Roll'!T9</f>
        <v>0</v>
      </c>
      <c r="E85" s="17">
        <f>'Rent Roll'!U9</f>
        <v>0</v>
      </c>
      <c r="G85" s="18">
        <f t="shared" ref="G85" ca="1" si="144">-(G$2&gt;=$D85)*(G$3&lt;=$E85)*$C85*$D51/4</f>
        <v>0</v>
      </c>
      <c r="H85" s="18">
        <f ca="1">-(H$2&gt;=$D85)*(H$3&lt;=$E85)*$C85*$D51/4</f>
        <v>0</v>
      </c>
      <c r="I85" s="18">
        <f t="shared" ref="I85:AA85" ca="1" si="145">-(I$2&gt;=$D85)*(I$3&lt;=$E85)*$C85*$D51/4</f>
        <v>0</v>
      </c>
      <c r="J85" s="18">
        <f t="shared" ca="1" si="145"/>
        <v>0</v>
      </c>
      <c r="K85" s="18">
        <f t="shared" ca="1" si="145"/>
        <v>0</v>
      </c>
      <c r="L85" s="18">
        <f t="shared" ca="1" si="145"/>
        <v>0</v>
      </c>
      <c r="M85" s="18">
        <f t="shared" ca="1" si="145"/>
        <v>0</v>
      </c>
      <c r="N85" s="18">
        <f t="shared" ca="1" si="145"/>
        <v>0</v>
      </c>
      <c r="O85" s="18">
        <f t="shared" ca="1" si="145"/>
        <v>0</v>
      </c>
      <c r="P85" s="18">
        <f t="shared" ca="1" si="145"/>
        <v>0</v>
      </c>
      <c r="Q85" s="18">
        <f t="shared" ca="1" si="145"/>
        <v>0</v>
      </c>
      <c r="R85" s="18">
        <f t="shared" ca="1" si="145"/>
        <v>0</v>
      </c>
      <c r="S85" s="18">
        <f t="shared" ca="1" si="145"/>
        <v>0</v>
      </c>
      <c r="T85" s="18">
        <f t="shared" ca="1" si="145"/>
        <v>0</v>
      </c>
      <c r="U85" s="18">
        <f t="shared" ca="1" si="145"/>
        <v>0</v>
      </c>
      <c r="V85" s="18">
        <f t="shared" ca="1" si="145"/>
        <v>0</v>
      </c>
      <c r="W85" s="18">
        <f t="shared" ca="1" si="145"/>
        <v>0</v>
      </c>
      <c r="X85" s="18">
        <f t="shared" ca="1" si="145"/>
        <v>0</v>
      </c>
      <c r="Y85" s="18">
        <f t="shared" ca="1" si="145"/>
        <v>0</v>
      </c>
      <c r="Z85" s="18">
        <f t="shared" ca="1" si="145"/>
        <v>0</v>
      </c>
      <c r="AA85" s="18">
        <f t="shared" ca="1" si="145"/>
        <v>0</v>
      </c>
    </row>
    <row r="86" spans="2:27" x14ac:dyDescent="0.45">
      <c r="B86" t="str">
        <f>'Rent Roll'!B10</f>
        <v>2nd</v>
      </c>
      <c r="C86" s="49">
        <f>'Rent Roll'!W10</f>
        <v>20</v>
      </c>
      <c r="D86" s="17">
        <f>'Rent Roll'!T10</f>
        <v>44896</v>
      </c>
      <c r="E86" s="17">
        <f>'Rent Roll'!U10</f>
        <v>45107</v>
      </c>
      <c r="G86" s="18">
        <f t="shared" ref="G86" si="146">-(G$2&gt;=$D86)*(G$3&lt;=$E86)*$C86*$D52/4</f>
        <v>0</v>
      </c>
      <c r="H86" s="18">
        <f>-(H$2&gt;=$D86)*(H$3&lt;=$E86)*$C86*$D52/4</f>
        <v>0</v>
      </c>
      <c r="I86" s="18">
        <f t="shared" ref="I86:T86" si="147">-(I$2&gt;=$D86)*(I$3&lt;=$E86)*$C86*$D52/4</f>
        <v>0</v>
      </c>
      <c r="J86" s="18">
        <f t="shared" si="147"/>
        <v>0</v>
      </c>
      <c r="K86" s="18">
        <f t="shared" si="147"/>
        <v>0</v>
      </c>
      <c r="L86" s="18">
        <f t="shared" si="147"/>
        <v>0</v>
      </c>
      <c r="M86" s="18">
        <f t="shared" si="147"/>
        <v>0</v>
      </c>
      <c r="N86" s="18">
        <f t="shared" si="147"/>
        <v>0</v>
      </c>
      <c r="O86" s="18">
        <f t="shared" si="147"/>
        <v>0</v>
      </c>
      <c r="P86" s="18">
        <f t="shared" si="147"/>
        <v>0</v>
      </c>
      <c r="Q86" s="18">
        <f t="shared" si="147"/>
        <v>0</v>
      </c>
      <c r="R86" s="18">
        <f t="shared" si="147"/>
        <v>0</v>
      </c>
      <c r="S86" s="18">
        <f t="shared" si="147"/>
        <v>0</v>
      </c>
      <c r="T86" s="18">
        <f t="shared" si="147"/>
        <v>0</v>
      </c>
      <c r="U86" s="18">
        <f t="shared" ref="U86" si="148">-(U$2&gt;=$D86)*(U$3&lt;=$E86)*$C86*$D52/4</f>
        <v>-33325</v>
      </c>
      <c r="V86" s="18">
        <f t="shared" ref="V86:AA86" si="149">-(V$2&gt;=$D86)*(V$3&lt;=$E86)*$C86*$D52/4</f>
        <v>-33325</v>
      </c>
      <c r="W86" s="18">
        <f t="shared" si="149"/>
        <v>0</v>
      </c>
      <c r="X86" s="18">
        <f t="shared" si="149"/>
        <v>0</v>
      </c>
      <c r="Y86" s="18">
        <f t="shared" si="149"/>
        <v>0</v>
      </c>
      <c r="Z86" s="18">
        <f t="shared" si="149"/>
        <v>0</v>
      </c>
      <c r="AA86" s="18">
        <f t="shared" si="149"/>
        <v>0</v>
      </c>
    </row>
    <row r="87" spans="2:27" x14ac:dyDescent="0.45">
      <c r="B87" t="str">
        <f>'Rent Roll'!B11</f>
        <v>LG -1st</v>
      </c>
      <c r="C87" s="49">
        <f>'Rent Roll'!W11</f>
        <v>0</v>
      </c>
      <c r="D87" s="17">
        <f ca="1">'Rent Roll'!T11</f>
        <v>0</v>
      </c>
      <c r="E87" s="17">
        <f>'Rent Roll'!U11</f>
        <v>0</v>
      </c>
      <c r="G87" s="18">
        <f t="shared" ref="G87" ca="1" si="150">-(G$2&gt;=$D87)*(G$3&lt;=$E87)*$C87*$D53/4</f>
        <v>0</v>
      </c>
      <c r="H87" s="18">
        <f ca="1">-(H$2&gt;=$D87)*(H$3&lt;=$E87)*$C87*$D53/4</f>
        <v>0</v>
      </c>
      <c r="I87" s="18">
        <f t="shared" ref="I87:AA87" ca="1" si="151">-(I$2&gt;=$D87)*(I$3&lt;=$E87)*$C87*$D53/4</f>
        <v>0</v>
      </c>
      <c r="J87" s="18">
        <f t="shared" ca="1" si="151"/>
        <v>0</v>
      </c>
      <c r="K87" s="18">
        <f t="shared" ca="1" si="151"/>
        <v>0</v>
      </c>
      <c r="L87" s="18">
        <f t="shared" ca="1" si="151"/>
        <v>0</v>
      </c>
      <c r="M87" s="18">
        <f t="shared" ca="1" si="151"/>
        <v>0</v>
      </c>
      <c r="N87" s="18">
        <f t="shared" ca="1" si="151"/>
        <v>0</v>
      </c>
      <c r="O87" s="18">
        <f t="shared" ca="1" si="151"/>
        <v>0</v>
      </c>
      <c r="P87" s="18">
        <f t="shared" ca="1" si="151"/>
        <v>0</v>
      </c>
      <c r="Q87" s="18">
        <f t="shared" ca="1" si="151"/>
        <v>0</v>
      </c>
      <c r="R87" s="18">
        <f t="shared" ca="1" si="151"/>
        <v>0</v>
      </c>
      <c r="S87" s="18">
        <f t="shared" ca="1" si="151"/>
        <v>0</v>
      </c>
      <c r="T87" s="18">
        <f t="shared" ca="1" si="151"/>
        <v>0</v>
      </c>
      <c r="U87" s="18">
        <f t="shared" ca="1" si="151"/>
        <v>0</v>
      </c>
      <c r="V87" s="18">
        <f t="shared" ca="1" si="151"/>
        <v>0</v>
      </c>
      <c r="W87" s="18">
        <f t="shared" ca="1" si="151"/>
        <v>0</v>
      </c>
      <c r="X87" s="18">
        <f t="shared" ca="1" si="151"/>
        <v>0</v>
      </c>
      <c r="Y87" s="18">
        <f t="shared" ca="1" si="151"/>
        <v>0</v>
      </c>
      <c r="Z87" s="18">
        <f t="shared" ca="1" si="151"/>
        <v>0</v>
      </c>
      <c r="AA87" s="18">
        <f t="shared" ca="1" si="151"/>
        <v>0</v>
      </c>
    </row>
    <row r="88" spans="2:27" x14ac:dyDescent="0.45">
      <c r="C88" s="58"/>
      <c r="D88" s="54"/>
      <c r="E88" s="54"/>
      <c r="G88" s="18"/>
    </row>
    <row r="90" spans="2:27" x14ac:dyDescent="0.45">
      <c r="B90" s="27" t="s">
        <v>86</v>
      </c>
    </row>
    <row r="91" spans="2:27" x14ac:dyDescent="0.45">
      <c r="B91" t="str">
        <f>'Rent Roll'!B5</f>
        <v>7th - 8th</v>
      </c>
      <c r="C91" s="44">
        <f>'Rent Roll'!AA5</f>
        <v>0</v>
      </c>
      <c r="D91" s="17">
        <f>'Rent Roll'!V5-1</f>
        <v>44927</v>
      </c>
      <c r="G91" s="18">
        <f t="shared" ref="G91:AA91" si="152">-(G$3=$D91)*$C91*$D57</f>
        <v>0</v>
      </c>
      <c r="H91" s="18">
        <f t="shared" si="152"/>
        <v>0</v>
      </c>
      <c r="I91" s="18">
        <f t="shared" si="152"/>
        <v>0</v>
      </c>
      <c r="J91" s="18">
        <f t="shared" si="152"/>
        <v>0</v>
      </c>
      <c r="K91" s="18">
        <f t="shared" si="152"/>
        <v>0</v>
      </c>
      <c r="L91" s="18">
        <f t="shared" si="152"/>
        <v>0</v>
      </c>
      <c r="M91" s="18">
        <f t="shared" si="152"/>
        <v>0</v>
      </c>
      <c r="N91" s="18">
        <f t="shared" si="152"/>
        <v>0</v>
      </c>
      <c r="O91" s="18">
        <f t="shared" si="152"/>
        <v>0</v>
      </c>
      <c r="P91" s="18">
        <f t="shared" si="152"/>
        <v>0</v>
      </c>
      <c r="Q91" s="18">
        <f t="shared" si="152"/>
        <v>0</v>
      </c>
      <c r="R91" s="18">
        <f t="shared" si="152"/>
        <v>0</v>
      </c>
      <c r="S91" s="18">
        <f t="shared" si="152"/>
        <v>0</v>
      </c>
      <c r="T91" s="18">
        <f t="shared" si="152"/>
        <v>0</v>
      </c>
      <c r="U91" s="18">
        <f t="shared" si="152"/>
        <v>0</v>
      </c>
      <c r="V91" s="18">
        <f t="shared" si="152"/>
        <v>0</v>
      </c>
      <c r="W91" s="18">
        <f t="shared" si="152"/>
        <v>0</v>
      </c>
      <c r="X91" s="18">
        <f t="shared" si="152"/>
        <v>0</v>
      </c>
      <c r="Y91" s="18">
        <f t="shared" si="152"/>
        <v>0</v>
      </c>
      <c r="Z91" s="18">
        <f t="shared" si="152"/>
        <v>0</v>
      </c>
      <c r="AA91" s="18">
        <f t="shared" si="152"/>
        <v>0</v>
      </c>
    </row>
    <row r="92" spans="2:27" x14ac:dyDescent="0.45">
      <c r="B92" t="str">
        <f>'Rent Roll'!B6</f>
        <v>6th</v>
      </c>
      <c r="C92" s="44">
        <f>'Rent Roll'!AA6</f>
        <v>0</v>
      </c>
      <c r="D92" s="17">
        <f>'Rent Roll'!V6-1</f>
        <v>45107</v>
      </c>
      <c r="G92" s="18">
        <f t="shared" ref="G92" si="153">-(G$3=$D92)*$C92*$D58</f>
        <v>0</v>
      </c>
      <c r="H92" s="18">
        <f t="shared" ref="H92:AA92" si="154">-(H$3=$D92)*$C92*$D58</f>
        <v>0</v>
      </c>
      <c r="I92" s="18">
        <f t="shared" si="154"/>
        <v>0</v>
      </c>
      <c r="J92" s="18">
        <f t="shared" si="154"/>
        <v>0</v>
      </c>
      <c r="K92" s="18">
        <f t="shared" si="154"/>
        <v>0</v>
      </c>
      <c r="L92" s="18">
        <f t="shared" si="154"/>
        <v>0</v>
      </c>
      <c r="M92" s="18">
        <f t="shared" si="154"/>
        <v>0</v>
      </c>
      <c r="N92" s="18">
        <f t="shared" si="154"/>
        <v>0</v>
      </c>
      <c r="O92" s="18">
        <f t="shared" si="154"/>
        <v>0</v>
      </c>
      <c r="P92" s="18">
        <f t="shared" si="154"/>
        <v>0</v>
      </c>
      <c r="Q92" s="18">
        <f t="shared" si="154"/>
        <v>0</v>
      </c>
      <c r="R92" s="18">
        <f t="shared" si="154"/>
        <v>0</v>
      </c>
      <c r="S92" s="18">
        <f t="shared" si="154"/>
        <v>0</v>
      </c>
      <c r="T92" s="18">
        <f t="shared" si="154"/>
        <v>0</v>
      </c>
      <c r="U92" s="18">
        <f t="shared" si="154"/>
        <v>0</v>
      </c>
      <c r="V92" s="18">
        <f t="shared" si="154"/>
        <v>0</v>
      </c>
      <c r="W92" s="18">
        <f t="shared" si="154"/>
        <v>0</v>
      </c>
      <c r="X92" s="18">
        <f t="shared" si="154"/>
        <v>0</v>
      </c>
      <c r="Y92" s="18">
        <f t="shared" si="154"/>
        <v>0</v>
      </c>
      <c r="Z92" s="18">
        <f t="shared" si="154"/>
        <v>0</v>
      </c>
      <c r="AA92" s="18">
        <f t="shared" si="154"/>
        <v>0</v>
      </c>
    </row>
    <row r="93" spans="2:27" x14ac:dyDescent="0.45">
      <c r="B93" t="str">
        <f>'Rent Roll'!B7</f>
        <v>5th</v>
      </c>
      <c r="C93" s="44">
        <f>'Rent Roll'!AA7</f>
        <v>0</v>
      </c>
      <c r="D93" s="17">
        <f>'Rent Roll'!V7-1</f>
        <v>45107</v>
      </c>
      <c r="G93" s="18">
        <f t="shared" ref="G93" si="155">-(G$3=$D93)*$C93*$D59</f>
        <v>0</v>
      </c>
      <c r="H93" s="18">
        <f t="shared" ref="H93:AA93" si="156">-(H$3=$D93)*$C93*$D59</f>
        <v>0</v>
      </c>
      <c r="I93" s="18">
        <f t="shared" si="156"/>
        <v>0</v>
      </c>
      <c r="J93" s="18">
        <f t="shared" si="156"/>
        <v>0</v>
      </c>
      <c r="K93" s="18">
        <f t="shared" si="156"/>
        <v>0</v>
      </c>
      <c r="L93" s="18">
        <f t="shared" si="156"/>
        <v>0</v>
      </c>
      <c r="M93" s="18">
        <f t="shared" si="156"/>
        <v>0</v>
      </c>
      <c r="N93" s="18">
        <f t="shared" si="156"/>
        <v>0</v>
      </c>
      <c r="O93" s="18">
        <f t="shared" si="156"/>
        <v>0</v>
      </c>
      <c r="P93" s="18">
        <f t="shared" si="156"/>
        <v>0</v>
      </c>
      <c r="Q93" s="18">
        <f t="shared" si="156"/>
        <v>0</v>
      </c>
      <c r="R93" s="18">
        <f t="shared" si="156"/>
        <v>0</v>
      </c>
      <c r="S93" s="18">
        <f t="shared" si="156"/>
        <v>0</v>
      </c>
      <c r="T93" s="18">
        <f t="shared" si="156"/>
        <v>0</v>
      </c>
      <c r="U93" s="18">
        <f t="shared" si="156"/>
        <v>0</v>
      </c>
      <c r="V93" s="18">
        <f t="shared" si="156"/>
        <v>0</v>
      </c>
      <c r="W93" s="18">
        <f t="shared" si="156"/>
        <v>0</v>
      </c>
      <c r="X93" s="18">
        <f t="shared" si="156"/>
        <v>0</v>
      </c>
      <c r="Y93" s="18">
        <f t="shared" si="156"/>
        <v>0</v>
      </c>
      <c r="Z93" s="18">
        <f t="shared" si="156"/>
        <v>0</v>
      </c>
      <c r="AA93" s="18">
        <f t="shared" si="156"/>
        <v>0</v>
      </c>
    </row>
    <row r="94" spans="2:27" x14ac:dyDescent="0.45">
      <c r="B94" t="str">
        <f>'Rent Roll'!B8</f>
        <v>4th</v>
      </c>
      <c r="C94" s="44">
        <f>'Rent Roll'!AA8</f>
        <v>0</v>
      </c>
      <c r="D94" s="17">
        <f>'Rent Roll'!V8-1</f>
        <v>45291</v>
      </c>
      <c r="G94" s="18">
        <f t="shared" ref="G94" si="157">-(G$3=$D94)*$C94*$D60</f>
        <v>0</v>
      </c>
      <c r="H94" s="18">
        <f t="shared" ref="H94:AA94" si="158">-(H$3=$D94)*$C94*$D60</f>
        <v>0</v>
      </c>
      <c r="I94" s="18">
        <f t="shared" si="158"/>
        <v>0</v>
      </c>
      <c r="J94" s="18">
        <f t="shared" si="158"/>
        <v>0</v>
      </c>
      <c r="K94" s="18">
        <f t="shared" si="158"/>
        <v>0</v>
      </c>
      <c r="L94" s="18">
        <f t="shared" si="158"/>
        <v>0</v>
      </c>
      <c r="M94" s="18">
        <f t="shared" si="158"/>
        <v>0</v>
      </c>
      <c r="N94" s="18">
        <f t="shared" si="158"/>
        <v>0</v>
      </c>
      <c r="O94" s="18">
        <f t="shared" si="158"/>
        <v>0</v>
      </c>
      <c r="P94" s="18">
        <f t="shared" si="158"/>
        <v>0</v>
      </c>
      <c r="Q94" s="18">
        <f t="shared" si="158"/>
        <v>0</v>
      </c>
      <c r="R94" s="18">
        <f t="shared" si="158"/>
        <v>0</v>
      </c>
      <c r="S94" s="18">
        <f t="shared" si="158"/>
        <v>0</v>
      </c>
      <c r="T94" s="18">
        <f t="shared" si="158"/>
        <v>0</v>
      </c>
      <c r="U94" s="18">
        <f t="shared" si="158"/>
        <v>0</v>
      </c>
      <c r="V94" s="18">
        <f t="shared" si="158"/>
        <v>0</v>
      </c>
      <c r="W94" s="18">
        <f t="shared" si="158"/>
        <v>0</v>
      </c>
      <c r="X94" s="18">
        <f t="shared" si="158"/>
        <v>0</v>
      </c>
      <c r="Y94" s="18">
        <f t="shared" si="158"/>
        <v>0</v>
      </c>
      <c r="Z94" s="18">
        <f t="shared" si="158"/>
        <v>0</v>
      </c>
      <c r="AA94" s="18">
        <f t="shared" si="158"/>
        <v>0</v>
      </c>
    </row>
    <row r="95" spans="2:27" x14ac:dyDescent="0.45">
      <c r="B95" t="str">
        <f>'Rent Roll'!B9</f>
        <v>3rd</v>
      </c>
      <c r="C95" s="44">
        <f>'Rent Roll'!AA9</f>
        <v>0</v>
      </c>
      <c r="D95" s="17">
        <f>'Rent Roll'!V9-1</f>
        <v>45291</v>
      </c>
      <c r="G95" s="18">
        <f t="shared" ref="G95" si="159">-(G$3=$D95)*$C95*$D61</f>
        <v>0</v>
      </c>
      <c r="H95" s="18">
        <f t="shared" ref="H95:AA95" si="160">-(H$3=$D95)*$C95*$D61</f>
        <v>0</v>
      </c>
      <c r="I95" s="18">
        <f t="shared" si="160"/>
        <v>0</v>
      </c>
      <c r="J95" s="18">
        <f t="shared" si="160"/>
        <v>0</v>
      </c>
      <c r="K95" s="18">
        <f t="shared" si="160"/>
        <v>0</v>
      </c>
      <c r="L95" s="18">
        <f t="shared" si="160"/>
        <v>0</v>
      </c>
      <c r="M95" s="18">
        <f t="shared" si="160"/>
        <v>0</v>
      </c>
      <c r="N95" s="18">
        <f t="shared" si="160"/>
        <v>0</v>
      </c>
      <c r="O95" s="18">
        <f t="shared" si="160"/>
        <v>0</v>
      </c>
      <c r="P95" s="18">
        <f t="shared" si="160"/>
        <v>0</v>
      </c>
      <c r="Q95" s="18">
        <f t="shared" si="160"/>
        <v>0</v>
      </c>
      <c r="R95" s="18">
        <f t="shared" si="160"/>
        <v>0</v>
      </c>
      <c r="S95" s="18">
        <f t="shared" si="160"/>
        <v>0</v>
      </c>
      <c r="T95" s="18">
        <f t="shared" si="160"/>
        <v>0</v>
      </c>
      <c r="U95" s="18">
        <f t="shared" si="160"/>
        <v>0</v>
      </c>
      <c r="V95" s="18">
        <f t="shared" si="160"/>
        <v>0</v>
      </c>
      <c r="W95" s="18">
        <f t="shared" si="160"/>
        <v>0</v>
      </c>
      <c r="X95" s="18">
        <f t="shared" si="160"/>
        <v>0</v>
      </c>
      <c r="Y95" s="18">
        <f t="shared" si="160"/>
        <v>0</v>
      </c>
      <c r="Z95" s="18">
        <f t="shared" si="160"/>
        <v>0</v>
      </c>
      <c r="AA95" s="18">
        <f t="shared" si="160"/>
        <v>0</v>
      </c>
    </row>
    <row r="96" spans="2:27" x14ac:dyDescent="0.45">
      <c r="B96" t="str">
        <f>'Rent Roll'!B10</f>
        <v>2nd</v>
      </c>
      <c r="C96" s="44">
        <f>'Rent Roll'!AA10</f>
        <v>15</v>
      </c>
      <c r="D96" s="17">
        <f>'Rent Roll'!V10-1</f>
        <v>45077</v>
      </c>
      <c r="G96" s="18">
        <f t="shared" ref="G96" si="161">-(G$3=$D96)*$C96*$D62</f>
        <v>0</v>
      </c>
      <c r="H96" s="18">
        <f t="shared" ref="H96:AA96" si="162">-(H$3=$D96)*$C96*$D62</f>
        <v>0</v>
      </c>
      <c r="I96" s="18">
        <f t="shared" si="162"/>
        <v>0</v>
      </c>
      <c r="J96" s="18">
        <f t="shared" si="162"/>
        <v>0</v>
      </c>
      <c r="K96" s="18">
        <f t="shared" si="162"/>
        <v>0</v>
      </c>
      <c r="L96" s="18">
        <f t="shared" si="162"/>
        <v>0</v>
      </c>
      <c r="M96" s="18">
        <f t="shared" si="162"/>
        <v>0</v>
      </c>
      <c r="N96" s="18">
        <f t="shared" si="162"/>
        <v>0</v>
      </c>
      <c r="O96" s="18">
        <f t="shared" si="162"/>
        <v>0</v>
      </c>
      <c r="P96" s="18">
        <f t="shared" si="162"/>
        <v>0</v>
      </c>
      <c r="Q96" s="18">
        <f t="shared" si="162"/>
        <v>0</v>
      </c>
      <c r="R96" s="18">
        <f t="shared" si="162"/>
        <v>0</v>
      </c>
      <c r="S96" s="18">
        <f t="shared" si="162"/>
        <v>0</v>
      </c>
      <c r="T96" s="18">
        <f t="shared" si="162"/>
        <v>0</v>
      </c>
      <c r="U96" s="18">
        <f t="shared" si="162"/>
        <v>0</v>
      </c>
      <c r="V96" s="18">
        <f t="shared" si="162"/>
        <v>0</v>
      </c>
      <c r="W96" s="18">
        <f t="shared" si="162"/>
        <v>0</v>
      </c>
      <c r="X96" s="18">
        <f t="shared" si="162"/>
        <v>0</v>
      </c>
      <c r="Y96" s="18">
        <f t="shared" si="162"/>
        <v>0</v>
      </c>
      <c r="Z96" s="18">
        <f t="shared" si="162"/>
        <v>0</v>
      </c>
      <c r="AA96" s="18">
        <f t="shared" si="162"/>
        <v>0</v>
      </c>
    </row>
    <row r="97" spans="2:27" x14ac:dyDescent="0.45">
      <c r="B97" t="str">
        <f>'Rent Roll'!B11</f>
        <v>LG -1st</v>
      </c>
      <c r="C97" s="44">
        <f>'Rent Roll'!AA11</f>
        <v>0</v>
      </c>
      <c r="D97" s="17">
        <f>'Rent Roll'!V11-1</f>
        <v>44926</v>
      </c>
      <c r="G97" s="18">
        <f t="shared" ref="G97" si="163">-(G$3=$D97)*$C97*$D63</f>
        <v>0</v>
      </c>
      <c r="H97" s="18">
        <f t="shared" ref="H97:AA97" si="164">-(H$3=$D97)*$C97*$D63</f>
        <v>0</v>
      </c>
      <c r="I97" s="18">
        <f t="shared" si="164"/>
        <v>0</v>
      </c>
      <c r="J97" s="18">
        <f t="shared" si="164"/>
        <v>0</v>
      </c>
      <c r="K97" s="18">
        <f t="shared" si="164"/>
        <v>0</v>
      </c>
      <c r="L97" s="18">
        <f t="shared" si="164"/>
        <v>0</v>
      </c>
      <c r="M97" s="18">
        <f t="shared" si="164"/>
        <v>0</v>
      </c>
      <c r="N97" s="18">
        <f t="shared" si="164"/>
        <v>0</v>
      </c>
      <c r="O97" s="18">
        <f t="shared" si="164"/>
        <v>0</v>
      </c>
      <c r="P97" s="18">
        <f t="shared" si="164"/>
        <v>0</v>
      </c>
      <c r="Q97" s="18">
        <f t="shared" si="164"/>
        <v>0</v>
      </c>
      <c r="R97" s="18">
        <f t="shared" si="164"/>
        <v>0</v>
      </c>
      <c r="S97" s="18">
        <f t="shared" si="164"/>
        <v>0</v>
      </c>
      <c r="T97" s="18">
        <f t="shared" si="164"/>
        <v>0</v>
      </c>
      <c r="U97" s="18">
        <f t="shared" si="164"/>
        <v>0</v>
      </c>
      <c r="V97" s="18">
        <f t="shared" si="164"/>
        <v>0</v>
      </c>
      <c r="W97" s="18">
        <f t="shared" si="164"/>
        <v>0</v>
      </c>
      <c r="X97" s="18">
        <f t="shared" si="164"/>
        <v>0</v>
      </c>
      <c r="Y97" s="18">
        <f t="shared" si="164"/>
        <v>0</v>
      </c>
      <c r="Z97" s="18">
        <f t="shared" si="164"/>
        <v>0</v>
      </c>
      <c r="AA97" s="18">
        <f t="shared" si="164"/>
        <v>0</v>
      </c>
    </row>
    <row r="98" spans="2:27" x14ac:dyDescent="0.45">
      <c r="C98" s="58"/>
      <c r="D98" s="54"/>
      <c r="E98" s="54"/>
      <c r="G98" s="18"/>
    </row>
    <row r="100" spans="2:27" x14ac:dyDescent="0.45">
      <c r="B100" s="27" t="s">
        <v>87</v>
      </c>
    </row>
    <row r="101" spans="2:27" x14ac:dyDescent="0.45">
      <c r="B101" t="str">
        <f>'Rent Roll'!B5</f>
        <v>7th - 8th</v>
      </c>
      <c r="C101" s="53">
        <f>'Rent Roll'!AB5</f>
        <v>0.05</v>
      </c>
      <c r="D101" s="17">
        <f>'Rent Roll'!V5</f>
        <v>44928</v>
      </c>
      <c r="G101" s="18">
        <f t="shared" ref="G101:AA101" si="165">-(G$2=$D101)*$C101*G57*4</f>
        <v>0</v>
      </c>
      <c r="H101" s="18">
        <f t="shared" si="165"/>
        <v>0</v>
      </c>
      <c r="I101" s="18">
        <f t="shared" si="165"/>
        <v>0</v>
      </c>
      <c r="J101" s="18">
        <f t="shared" si="165"/>
        <v>0</v>
      </c>
      <c r="K101" s="18">
        <f t="shared" si="165"/>
        <v>0</v>
      </c>
      <c r="L101" s="18">
        <f t="shared" si="165"/>
        <v>0</v>
      </c>
      <c r="M101" s="18">
        <f t="shared" si="165"/>
        <v>0</v>
      </c>
      <c r="N101" s="18">
        <f t="shared" si="165"/>
        <v>0</v>
      </c>
      <c r="O101" s="18">
        <f t="shared" si="165"/>
        <v>0</v>
      </c>
      <c r="P101" s="18">
        <f t="shared" si="165"/>
        <v>0</v>
      </c>
      <c r="Q101" s="18">
        <f t="shared" si="165"/>
        <v>0</v>
      </c>
      <c r="R101" s="18">
        <f t="shared" si="165"/>
        <v>0</v>
      </c>
      <c r="S101" s="18">
        <f t="shared" si="165"/>
        <v>0</v>
      </c>
      <c r="T101" s="18">
        <f t="shared" si="165"/>
        <v>0</v>
      </c>
      <c r="U101" s="18">
        <f t="shared" si="165"/>
        <v>0</v>
      </c>
      <c r="V101" s="18">
        <f t="shared" si="165"/>
        <v>0</v>
      </c>
      <c r="W101" s="18">
        <f t="shared" si="165"/>
        <v>0</v>
      </c>
      <c r="X101" s="18">
        <f t="shared" si="165"/>
        <v>0</v>
      </c>
      <c r="Y101" s="18">
        <f t="shared" si="165"/>
        <v>0</v>
      </c>
      <c r="Z101" s="18">
        <f t="shared" si="165"/>
        <v>0</v>
      </c>
      <c r="AA101" s="18">
        <f t="shared" si="165"/>
        <v>0</v>
      </c>
    </row>
    <row r="102" spans="2:27" x14ac:dyDescent="0.45">
      <c r="B102" t="str">
        <f>'Rent Roll'!B6</f>
        <v>6th</v>
      </c>
      <c r="C102" s="53">
        <v>0.05</v>
      </c>
      <c r="D102" s="17">
        <f>'Rent Roll'!V6</f>
        <v>45108</v>
      </c>
      <c r="G102" s="18">
        <f t="shared" ref="G102:AA102" si="166">-(G$2=$D102)*$C102*G58*4</f>
        <v>0</v>
      </c>
      <c r="H102" s="18">
        <f t="shared" si="166"/>
        <v>0</v>
      </c>
      <c r="I102" s="18">
        <f t="shared" si="166"/>
        <v>0</v>
      </c>
      <c r="J102" s="18">
        <f t="shared" si="166"/>
        <v>0</v>
      </c>
      <c r="K102" s="18">
        <f t="shared" si="166"/>
        <v>0</v>
      </c>
      <c r="L102" s="18">
        <f t="shared" si="166"/>
        <v>0</v>
      </c>
      <c r="M102" s="18">
        <f t="shared" si="166"/>
        <v>0</v>
      </c>
      <c r="N102" s="18">
        <f t="shared" si="166"/>
        <v>0</v>
      </c>
      <c r="O102" s="18">
        <f t="shared" si="166"/>
        <v>0</v>
      </c>
      <c r="P102" s="18">
        <f t="shared" si="166"/>
        <v>0</v>
      </c>
      <c r="Q102" s="18">
        <f t="shared" si="166"/>
        <v>0</v>
      </c>
      <c r="R102" s="18">
        <f t="shared" si="166"/>
        <v>0</v>
      </c>
      <c r="S102" s="18">
        <f t="shared" si="166"/>
        <v>0</v>
      </c>
      <c r="T102" s="18">
        <f t="shared" si="166"/>
        <v>0</v>
      </c>
      <c r="U102" s="18">
        <f t="shared" si="166"/>
        <v>0</v>
      </c>
      <c r="V102" s="18">
        <f t="shared" si="166"/>
        <v>0</v>
      </c>
      <c r="W102" s="18">
        <f t="shared" si="166"/>
        <v>-20692.579466677846</v>
      </c>
      <c r="X102" s="18">
        <f t="shared" si="166"/>
        <v>0</v>
      </c>
      <c r="Y102" s="18">
        <f t="shared" si="166"/>
        <v>0</v>
      </c>
      <c r="Z102" s="18">
        <f t="shared" si="166"/>
        <v>0</v>
      </c>
      <c r="AA102" s="18">
        <f t="shared" si="166"/>
        <v>0</v>
      </c>
    </row>
    <row r="103" spans="2:27" x14ac:dyDescent="0.45">
      <c r="B103" t="str">
        <f>'Rent Roll'!B7</f>
        <v>5th</v>
      </c>
      <c r="C103" s="53">
        <v>0.05</v>
      </c>
      <c r="D103" s="17">
        <f>'Rent Roll'!V7</f>
        <v>45108</v>
      </c>
      <c r="G103" s="18">
        <f t="shared" ref="G103:AA103" si="167">-(G$2=$D103)*$C103*G59*4</f>
        <v>0</v>
      </c>
      <c r="H103" s="18">
        <f t="shared" si="167"/>
        <v>0</v>
      </c>
      <c r="I103" s="18">
        <f t="shared" si="167"/>
        <v>0</v>
      </c>
      <c r="J103" s="18">
        <f t="shared" si="167"/>
        <v>0</v>
      </c>
      <c r="K103" s="18">
        <f t="shared" si="167"/>
        <v>0</v>
      </c>
      <c r="L103" s="18">
        <f t="shared" si="167"/>
        <v>0</v>
      </c>
      <c r="M103" s="18">
        <f t="shared" si="167"/>
        <v>0</v>
      </c>
      <c r="N103" s="18">
        <f t="shared" si="167"/>
        <v>0</v>
      </c>
      <c r="O103" s="18">
        <f t="shared" si="167"/>
        <v>0</v>
      </c>
      <c r="P103" s="18">
        <f t="shared" si="167"/>
        <v>0</v>
      </c>
      <c r="Q103" s="18">
        <f t="shared" si="167"/>
        <v>0</v>
      </c>
      <c r="R103" s="18">
        <f t="shared" si="167"/>
        <v>0</v>
      </c>
      <c r="S103" s="18">
        <f t="shared" si="167"/>
        <v>0</v>
      </c>
      <c r="T103" s="18">
        <f t="shared" si="167"/>
        <v>0</v>
      </c>
      <c r="U103" s="18">
        <f t="shared" si="167"/>
        <v>0</v>
      </c>
      <c r="V103" s="18">
        <f t="shared" si="167"/>
        <v>0</v>
      </c>
      <c r="W103" s="18">
        <f t="shared" si="167"/>
        <v>-20834.612120125148</v>
      </c>
      <c r="X103" s="18">
        <f t="shared" si="167"/>
        <v>0</v>
      </c>
      <c r="Y103" s="18">
        <f t="shared" si="167"/>
        <v>0</v>
      </c>
      <c r="Z103" s="18">
        <f t="shared" si="167"/>
        <v>0</v>
      </c>
      <c r="AA103" s="18">
        <f t="shared" si="167"/>
        <v>0</v>
      </c>
    </row>
    <row r="104" spans="2:27" x14ac:dyDescent="0.45">
      <c r="B104" t="str">
        <f>'Rent Roll'!B8</f>
        <v>4th</v>
      </c>
      <c r="C104" s="53">
        <v>0.05</v>
      </c>
      <c r="D104" s="17">
        <f>'Rent Roll'!V8</f>
        <v>45292</v>
      </c>
      <c r="G104" s="18">
        <f t="shared" ref="G104:AA104" si="168">-(G$2=$D104)*$C104*G60*4</f>
        <v>0</v>
      </c>
      <c r="H104" s="18">
        <f t="shared" si="168"/>
        <v>0</v>
      </c>
      <c r="I104" s="18">
        <f t="shared" si="168"/>
        <v>0</v>
      </c>
      <c r="J104" s="18">
        <f t="shared" si="168"/>
        <v>0</v>
      </c>
      <c r="K104" s="18">
        <f t="shared" si="168"/>
        <v>0</v>
      </c>
      <c r="L104" s="18">
        <f t="shared" si="168"/>
        <v>0</v>
      </c>
      <c r="M104" s="18">
        <f t="shared" si="168"/>
        <v>0</v>
      </c>
      <c r="N104" s="18">
        <f t="shared" si="168"/>
        <v>0</v>
      </c>
      <c r="O104" s="18">
        <f t="shared" si="168"/>
        <v>0</v>
      </c>
      <c r="P104" s="18">
        <f t="shared" si="168"/>
        <v>0</v>
      </c>
      <c r="Q104" s="18">
        <f t="shared" si="168"/>
        <v>0</v>
      </c>
      <c r="R104" s="18">
        <f t="shared" si="168"/>
        <v>0</v>
      </c>
      <c r="S104" s="18">
        <f t="shared" si="168"/>
        <v>0</v>
      </c>
      <c r="T104" s="18">
        <f t="shared" si="168"/>
        <v>0</v>
      </c>
      <c r="U104" s="18">
        <f t="shared" si="168"/>
        <v>0</v>
      </c>
      <c r="V104" s="18">
        <f t="shared" si="168"/>
        <v>0</v>
      </c>
      <c r="W104" s="18">
        <f t="shared" si="168"/>
        <v>0</v>
      </c>
      <c r="X104" s="18">
        <f t="shared" si="168"/>
        <v>0</v>
      </c>
      <c r="Y104" s="18">
        <f t="shared" si="168"/>
        <v>-21153.396520084643</v>
      </c>
      <c r="Z104" s="18">
        <f t="shared" si="168"/>
        <v>0</v>
      </c>
      <c r="AA104" s="18">
        <f t="shared" si="168"/>
        <v>0</v>
      </c>
    </row>
    <row r="105" spans="2:27" x14ac:dyDescent="0.45">
      <c r="B105" t="str">
        <f>'Rent Roll'!B9</f>
        <v>3rd</v>
      </c>
      <c r="C105" s="53">
        <v>0.05</v>
      </c>
      <c r="D105" s="17">
        <f>'Rent Roll'!V9</f>
        <v>45292</v>
      </c>
      <c r="G105" s="18">
        <f t="shared" ref="G105:AA105" si="169">-(G$2=$D105)*$C105*G61*4</f>
        <v>0</v>
      </c>
      <c r="H105" s="18">
        <f t="shared" si="169"/>
        <v>0</v>
      </c>
      <c r="I105" s="18">
        <f t="shared" si="169"/>
        <v>0</v>
      </c>
      <c r="J105" s="18">
        <f t="shared" si="169"/>
        <v>0</v>
      </c>
      <c r="K105" s="18">
        <f t="shared" si="169"/>
        <v>0</v>
      </c>
      <c r="L105" s="18">
        <f t="shared" si="169"/>
        <v>0</v>
      </c>
      <c r="M105" s="18">
        <f t="shared" si="169"/>
        <v>0</v>
      </c>
      <c r="N105" s="18">
        <f t="shared" si="169"/>
        <v>0</v>
      </c>
      <c r="O105" s="18">
        <f t="shared" si="169"/>
        <v>0</v>
      </c>
      <c r="P105" s="18">
        <f t="shared" si="169"/>
        <v>0</v>
      </c>
      <c r="Q105" s="18">
        <f t="shared" si="169"/>
        <v>0</v>
      </c>
      <c r="R105" s="18">
        <f t="shared" si="169"/>
        <v>0</v>
      </c>
      <c r="S105" s="18">
        <f t="shared" si="169"/>
        <v>0</v>
      </c>
      <c r="T105" s="18">
        <f t="shared" si="169"/>
        <v>0</v>
      </c>
      <c r="U105" s="18">
        <f t="shared" si="169"/>
        <v>0</v>
      </c>
      <c r="V105" s="18">
        <f t="shared" si="169"/>
        <v>0</v>
      </c>
      <c r="W105" s="18">
        <f t="shared" si="169"/>
        <v>0</v>
      </c>
      <c r="X105" s="18">
        <f t="shared" si="169"/>
        <v>0</v>
      </c>
      <c r="Y105" s="18">
        <f t="shared" si="169"/>
        <v>-21106.052302268876</v>
      </c>
      <c r="Z105" s="18">
        <f t="shared" si="169"/>
        <v>0</v>
      </c>
      <c r="AA105" s="18">
        <f t="shared" si="169"/>
        <v>0</v>
      </c>
    </row>
    <row r="106" spans="2:27" x14ac:dyDescent="0.45">
      <c r="B106" t="str">
        <f>'Rent Roll'!B10</f>
        <v>2nd</v>
      </c>
      <c r="C106" s="53">
        <v>0.05</v>
      </c>
      <c r="D106" s="17">
        <f>'Rent Roll'!V10</f>
        <v>45078</v>
      </c>
      <c r="G106" s="18">
        <f t="shared" ref="G106:AA106" si="170">-(G$2=$D106)*$C106*G62*4</f>
        <v>0</v>
      </c>
      <c r="H106" s="18">
        <f t="shared" si="170"/>
        <v>0</v>
      </c>
      <c r="I106" s="18">
        <f t="shared" si="170"/>
        <v>0</v>
      </c>
      <c r="J106" s="18">
        <f t="shared" si="170"/>
        <v>0</v>
      </c>
      <c r="K106" s="18">
        <f t="shared" si="170"/>
        <v>0</v>
      </c>
      <c r="L106" s="18">
        <f t="shared" si="170"/>
        <v>0</v>
      </c>
      <c r="M106" s="18">
        <f t="shared" si="170"/>
        <v>0</v>
      </c>
      <c r="N106" s="18">
        <f t="shared" si="170"/>
        <v>0</v>
      </c>
      <c r="O106" s="18">
        <f t="shared" si="170"/>
        <v>0</v>
      </c>
      <c r="P106" s="18">
        <f t="shared" si="170"/>
        <v>0</v>
      </c>
      <c r="Q106" s="18">
        <f t="shared" si="170"/>
        <v>0</v>
      </c>
      <c r="R106" s="18">
        <f t="shared" si="170"/>
        <v>0</v>
      </c>
      <c r="S106" s="18">
        <f t="shared" si="170"/>
        <v>0</v>
      </c>
      <c r="T106" s="18">
        <f t="shared" si="170"/>
        <v>0</v>
      </c>
      <c r="U106" s="18">
        <f t="shared" si="170"/>
        <v>0</v>
      </c>
      <c r="V106" s="18">
        <f t="shared" si="170"/>
        <v>0</v>
      </c>
      <c r="W106" s="18">
        <f t="shared" si="170"/>
        <v>0</v>
      </c>
      <c r="X106" s="18">
        <f t="shared" si="170"/>
        <v>0</v>
      </c>
      <c r="Y106" s="18">
        <f t="shared" si="170"/>
        <v>0</v>
      </c>
      <c r="Z106" s="18">
        <f t="shared" si="170"/>
        <v>0</v>
      </c>
      <c r="AA106" s="18">
        <f t="shared" si="170"/>
        <v>0</v>
      </c>
    </row>
    <row r="107" spans="2:27" x14ac:dyDescent="0.45">
      <c r="B107" t="str">
        <f>'Rent Roll'!B11</f>
        <v>LG -1st</v>
      </c>
      <c r="C107" s="53">
        <v>0.05</v>
      </c>
      <c r="D107" s="17">
        <f>'Rent Roll'!V11</f>
        <v>44927</v>
      </c>
      <c r="G107" s="18">
        <f t="shared" ref="G107:AA107" si="171">-(G$2=$D107)*$C107*G63*4</f>
        <v>0</v>
      </c>
      <c r="H107" s="18">
        <f t="shared" si="171"/>
        <v>0</v>
      </c>
      <c r="I107" s="18">
        <f t="shared" si="171"/>
        <v>0</v>
      </c>
      <c r="J107" s="18">
        <f t="shared" si="171"/>
        <v>0</v>
      </c>
      <c r="K107" s="18">
        <f t="shared" si="171"/>
        <v>0</v>
      </c>
      <c r="L107" s="18">
        <f t="shared" si="171"/>
        <v>0</v>
      </c>
      <c r="M107" s="18">
        <f t="shared" si="171"/>
        <v>0</v>
      </c>
      <c r="N107" s="18">
        <f t="shared" si="171"/>
        <v>0</v>
      </c>
      <c r="O107" s="18">
        <f t="shared" si="171"/>
        <v>0</v>
      </c>
      <c r="P107" s="18">
        <f t="shared" si="171"/>
        <v>0</v>
      </c>
      <c r="Q107" s="18">
        <f t="shared" si="171"/>
        <v>0</v>
      </c>
      <c r="R107" s="18">
        <f t="shared" si="171"/>
        <v>0</v>
      </c>
      <c r="S107" s="18">
        <f t="shared" si="171"/>
        <v>0</v>
      </c>
      <c r="T107" s="18">
        <f t="shared" si="171"/>
        <v>0</v>
      </c>
      <c r="U107" s="18">
        <f t="shared" si="171"/>
        <v>-38241.502870388773</v>
      </c>
      <c r="V107" s="18">
        <f t="shared" si="171"/>
        <v>0</v>
      </c>
      <c r="W107" s="18">
        <f t="shared" si="171"/>
        <v>0</v>
      </c>
      <c r="X107" s="18">
        <f t="shared" si="171"/>
        <v>0</v>
      </c>
      <c r="Y107" s="18">
        <f t="shared" si="171"/>
        <v>0</v>
      </c>
      <c r="Z107" s="18">
        <f t="shared" si="171"/>
        <v>0</v>
      </c>
      <c r="AA107" s="18">
        <f t="shared" si="171"/>
        <v>0</v>
      </c>
    </row>
    <row r="109" spans="2:27" x14ac:dyDescent="0.45">
      <c r="B109" s="27" t="s">
        <v>103</v>
      </c>
      <c r="G109" s="26">
        <f t="shared" ref="G109:T109" ca="1" si="172">SUM(G81:G107)</f>
        <v>0</v>
      </c>
      <c r="H109" s="26">
        <f t="shared" ca="1" si="172"/>
        <v>0</v>
      </c>
      <c r="I109" s="26">
        <f t="shared" ca="1" si="172"/>
        <v>0</v>
      </c>
      <c r="J109" s="26">
        <f t="shared" ca="1" si="172"/>
        <v>0</v>
      </c>
      <c r="K109" s="26">
        <f t="shared" ca="1" si="172"/>
        <v>0</v>
      </c>
      <c r="L109" s="26">
        <f t="shared" ca="1" si="172"/>
        <v>0</v>
      </c>
      <c r="M109" s="26">
        <f t="shared" ca="1" si="172"/>
        <v>0</v>
      </c>
      <c r="N109" s="26">
        <f t="shared" ca="1" si="172"/>
        <v>0</v>
      </c>
      <c r="O109" s="26">
        <f t="shared" ca="1" si="172"/>
        <v>0</v>
      </c>
      <c r="P109" s="26">
        <f t="shared" ca="1" si="172"/>
        <v>0</v>
      </c>
      <c r="Q109" s="26">
        <f t="shared" ca="1" si="172"/>
        <v>0</v>
      </c>
      <c r="R109" s="26">
        <f t="shared" ca="1" si="172"/>
        <v>0</v>
      </c>
      <c r="S109" s="26">
        <f t="shared" ca="1" si="172"/>
        <v>0</v>
      </c>
      <c r="T109" s="26">
        <f t="shared" ca="1" si="172"/>
        <v>0</v>
      </c>
      <c r="U109" s="26">
        <f>U86+U107</f>
        <v>-71566.502870388766</v>
      </c>
      <c r="V109" s="26">
        <f>V86+V92+V93</f>
        <v>-33325</v>
      </c>
      <c r="W109" s="26">
        <f>W102+W103</f>
        <v>-41527.19158680299</v>
      </c>
      <c r="X109" s="26">
        <f ca="1">SUM(X81:X107)</f>
        <v>0</v>
      </c>
      <c r="Y109" s="26">
        <f>Y104+Y105</f>
        <v>-42259.448822353515</v>
      </c>
      <c r="Z109" s="26">
        <f ca="1">-Z109</f>
        <v>0</v>
      </c>
      <c r="AA109" s="60" t="s"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7"/>
  <sheetViews>
    <sheetView zoomScale="60" zoomScaleNormal="4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I44" sqref="I44"/>
    </sheetView>
  </sheetViews>
  <sheetFormatPr defaultColWidth="0" defaultRowHeight="14.25" outlineLevelCol="1" x14ac:dyDescent="0.45"/>
  <cols>
    <col min="1" max="3" width="9.1328125" customWidth="1"/>
    <col min="4" max="4" width="9.1328125" customWidth="1" outlineLevel="1"/>
    <col min="5" max="5" width="10.86328125" customWidth="1" outlineLevel="1"/>
    <col min="6" max="6" width="9.1328125" customWidth="1"/>
    <col min="7" max="7" width="12.265625" customWidth="1" outlineLevel="1"/>
    <col min="8" max="20" width="10.73046875" customWidth="1" outlineLevel="1"/>
    <col min="21" max="21" width="11.265625" customWidth="1" outlineLevel="1"/>
    <col min="22" max="22" width="10.73046875" customWidth="1" outlineLevel="1"/>
    <col min="23" max="23" width="11.265625" customWidth="1" outlineLevel="1"/>
    <col min="24" max="27" width="10.73046875" customWidth="1" outlineLevel="1"/>
    <col min="28" max="30" width="9.1328125" customWidth="1" outlineLevel="1"/>
    <col min="31" max="31" width="11.59765625" bestFit="1" customWidth="1"/>
    <col min="32" max="35" width="9.1328125" customWidth="1"/>
    <col min="36" max="36" width="10.1328125" bestFit="1" customWidth="1"/>
    <col min="37" max="37" width="7" bestFit="1" customWidth="1"/>
    <col min="38" max="38" width="9.1328125" customWidth="1"/>
    <col min="39" max="41" width="0" hidden="1" customWidth="1"/>
    <col min="42" max="16384" width="9.1328125" hidden="1"/>
  </cols>
  <sheetData>
    <row r="1" spans="2:37" x14ac:dyDescent="0.45">
      <c r="AB1" s="61"/>
      <c r="AK1" s="61"/>
    </row>
    <row r="2" spans="2:37" x14ac:dyDescent="0.45">
      <c r="B2" t="s">
        <v>29</v>
      </c>
      <c r="G2" s="16"/>
      <c r="H2" s="16">
        <f>G3+1</f>
        <v>43740</v>
      </c>
      <c r="I2" s="16">
        <f t="shared" ref="I2:AA2" si="0">H3+1</f>
        <v>43831</v>
      </c>
      <c r="J2" s="16">
        <f t="shared" si="0"/>
        <v>43922</v>
      </c>
      <c r="K2" s="16">
        <f t="shared" si="0"/>
        <v>44013</v>
      </c>
      <c r="L2" s="16">
        <f t="shared" si="0"/>
        <v>44105</v>
      </c>
      <c r="M2" s="16">
        <f t="shared" si="0"/>
        <v>44197</v>
      </c>
      <c r="N2" s="16">
        <f t="shared" si="0"/>
        <v>44287</v>
      </c>
      <c r="O2" s="16">
        <f t="shared" si="0"/>
        <v>44378</v>
      </c>
      <c r="P2" s="16">
        <f t="shared" si="0"/>
        <v>44470</v>
      </c>
      <c r="Q2" s="16">
        <f t="shared" si="0"/>
        <v>44562</v>
      </c>
      <c r="R2" s="16">
        <f t="shared" si="0"/>
        <v>44652</v>
      </c>
      <c r="S2" s="16">
        <f t="shared" si="0"/>
        <v>44743</v>
      </c>
      <c r="T2" s="16">
        <f t="shared" si="0"/>
        <v>44835</v>
      </c>
      <c r="U2" s="16">
        <f t="shared" si="0"/>
        <v>44927</v>
      </c>
      <c r="V2" s="16">
        <f t="shared" si="0"/>
        <v>45017</v>
      </c>
      <c r="W2" s="16">
        <f t="shared" si="0"/>
        <v>45108</v>
      </c>
      <c r="X2" s="16">
        <f t="shared" si="0"/>
        <v>45200</v>
      </c>
      <c r="Y2" s="16">
        <f t="shared" si="0"/>
        <v>45292</v>
      </c>
      <c r="Z2" s="16">
        <f t="shared" si="0"/>
        <v>45383</v>
      </c>
      <c r="AA2" s="16">
        <f t="shared" si="0"/>
        <v>45474</v>
      </c>
      <c r="AB2" s="54"/>
      <c r="AC2" s="16"/>
      <c r="AF2" s="16">
        <f>AE3+1</f>
        <v>43740</v>
      </c>
      <c r="AG2" s="16">
        <f t="shared" ref="AG2:AJ2" si="1">AF3+1</f>
        <v>44136</v>
      </c>
      <c r="AH2" s="16">
        <f t="shared" si="1"/>
        <v>44501</v>
      </c>
      <c r="AI2" s="16">
        <f t="shared" si="1"/>
        <v>44866</v>
      </c>
      <c r="AJ2" s="16">
        <f t="shared" si="1"/>
        <v>45231</v>
      </c>
      <c r="AK2" s="54"/>
    </row>
    <row r="3" spans="2:37" x14ac:dyDescent="0.45">
      <c r="B3" t="s">
        <v>30</v>
      </c>
      <c r="G3" s="17">
        <f>Assumptions!F23</f>
        <v>43739</v>
      </c>
      <c r="H3" s="16">
        <f>EOMONTH(H2,2)</f>
        <v>43830</v>
      </c>
      <c r="I3" s="16">
        <f t="shared" ref="I3:AA3" si="2">EOMONTH(I2,2)</f>
        <v>43921</v>
      </c>
      <c r="J3" s="16">
        <f t="shared" si="2"/>
        <v>44012</v>
      </c>
      <c r="K3" s="16">
        <f t="shared" si="2"/>
        <v>44104</v>
      </c>
      <c r="L3" s="16">
        <f t="shared" si="2"/>
        <v>44196</v>
      </c>
      <c r="M3" s="16">
        <f t="shared" si="2"/>
        <v>44286</v>
      </c>
      <c r="N3" s="16">
        <f t="shared" si="2"/>
        <v>44377</v>
      </c>
      <c r="O3" s="16">
        <f t="shared" si="2"/>
        <v>44469</v>
      </c>
      <c r="P3" s="16">
        <f t="shared" si="2"/>
        <v>44561</v>
      </c>
      <c r="Q3" s="16">
        <f t="shared" si="2"/>
        <v>44651</v>
      </c>
      <c r="R3" s="16">
        <f t="shared" si="2"/>
        <v>44742</v>
      </c>
      <c r="S3" s="16">
        <f t="shared" si="2"/>
        <v>44834</v>
      </c>
      <c r="T3" s="16">
        <f t="shared" si="2"/>
        <v>44926</v>
      </c>
      <c r="U3" s="16">
        <f t="shared" si="2"/>
        <v>45016</v>
      </c>
      <c r="V3" s="16">
        <f t="shared" si="2"/>
        <v>45107</v>
      </c>
      <c r="W3" s="16">
        <f t="shared" si="2"/>
        <v>45199</v>
      </c>
      <c r="X3" s="16">
        <f t="shared" si="2"/>
        <v>45291</v>
      </c>
      <c r="Y3" s="16">
        <f t="shared" si="2"/>
        <v>45382</v>
      </c>
      <c r="Z3" s="16">
        <f t="shared" si="2"/>
        <v>45473</v>
      </c>
      <c r="AA3" s="16">
        <f t="shared" si="2"/>
        <v>45565</v>
      </c>
      <c r="AB3" s="54"/>
      <c r="AC3" s="16"/>
      <c r="AE3" s="17">
        <f>Assumptions!F23</f>
        <v>43739</v>
      </c>
      <c r="AF3" s="16">
        <f>EOMONTH(AE3,12)</f>
        <v>44135</v>
      </c>
      <c r="AG3" s="16">
        <f t="shared" ref="AG3:AJ3" si="3">EOMONTH(AF3,12)</f>
        <v>44500</v>
      </c>
      <c r="AH3" s="16">
        <f t="shared" si="3"/>
        <v>44865</v>
      </c>
      <c r="AI3" s="16">
        <f t="shared" si="3"/>
        <v>45230</v>
      </c>
      <c r="AJ3" s="16">
        <f t="shared" si="3"/>
        <v>45596</v>
      </c>
      <c r="AK3" s="54"/>
    </row>
    <row r="4" spans="2:37" x14ac:dyDescent="0.45">
      <c r="B4" t="s">
        <v>31</v>
      </c>
      <c r="G4" s="14">
        <v>0</v>
      </c>
      <c r="H4">
        <f>D4+1</f>
        <v>1</v>
      </c>
      <c r="I4">
        <f t="shared" ref="I4:AA4" si="4">E4+1</f>
        <v>1</v>
      </c>
      <c r="J4">
        <f t="shared" si="4"/>
        <v>1</v>
      </c>
      <c r="K4">
        <f t="shared" si="4"/>
        <v>1</v>
      </c>
      <c r="L4">
        <f t="shared" si="4"/>
        <v>2</v>
      </c>
      <c r="M4">
        <f t="shared" si="4"/>
        <v>2</v>
      </c>
      <c r="N4">
        <f t="shared" si="4"/>
        <v>2</v>
      </c>
      <c r="O4">
        <f t="shared" si="4"/>
        <v>2</v>
      </c>
      <c r="P4">
        <f t="shared" si="4"/>
        <v>3</v>
      </c>
      <c r="Q4">
        <f t="shared" si="4"/>
        <v>3</v>
      </c>
      <c r="R4">
        <f t="shared" si="4"/>
        <v>3</v>
      </c>
      <c r="S4">
        <f t="shared" si="4"/>
        <v>3</v>
      </c>
      <c r="T4">
        <f t="shared" si="4"/>
        <v>4</v>
      </c>
      <c r="U4">
        <f t="shared" si="4"/>
        <v>4</v>
      </c>
      <c r="V4">
        <f t="shared" si="4"/>
        <v>4</v>
      </c>
      <c r="W4">
        <f t="shared" si="4"/>
        <v>4</v>
      </c>
      <c r="X4">
        <f t="shared" si="4"/>
        <v>5</v>
      </c>
      <c r="Y4">
        <f t="shared" si="4"/>
        <v>5</v>
      </c>
      <c r="Z4">
        <f t="shared" si="4"/>
        <v>5</v>
      </c>
      <c r="AA4">
        <f t="shared" si="4"/>
        <v>5</v>
      </c>
      <c r="AB4" s="61"/>
      <c r="AE4" s="14">
        <v>0</v>
      </c>
      <c r="AF4">
        <f>AE4+1</f>
        <v>1</v>
      </c>
      <c r="AG4">
        <f t="shared" ref="AG4:AJ4" si="5">AF4+1</f>
        <v>2</v>
      </c>
      <c r="AH4">
        <f t="shared" si="5"/>
        <v>3</v>
      </c>
      <c r="AI4">
        <f t="shared" si="5"/>
        <v>4</v>
      </c>
      <c r="AJ4">
        <f t="shared" si="5"/>
        <v>5</v>
      </c>
      <c r="AK4" s="61"/>
    </row>
    <row r="5" spans="2:37" x14ac:dyDescent="0.45">
      <c r="B5" t="s">
        <v>32</v>
      </c>
      <c r="G5" s="14">
        <v>0</v>
      </c>
      <c r="H5">
        <f>G5+1</f>
        <v>1</v>
      </c>
      <c r="I5">
        <f t="shared" ref="I5:AA5" si="6">H5+1</f>
        <v>2</v>
      </c>
      <c r="J5">
        <f t="shared" si="6"/>
        <v>3</v>
      </c>
      <c r="K5">
        <f t="shared" si="6"/>
        <v>4</v>
      </c>
      <c r="L5">
        <f t="shared" si="6"/>
        <v>5</v>
      </c>
      <c r="M5">
        <f t="shared" si="6"/>
        <v>6</v>
      </c>
      <c r="N5">
        <f t="shared" si="6"/>
        <v>7</v>
      </c>
      <c r="O5">
        <f t="shared" si="6"/>
        <v>8</v>
      </c>
      <c r="P5">
        <f t="shared" si="6"/>
        <v>9</v>
      </c>
      <c r="Q5">
        <f t="shared" si="6"/>
        <v>10</v>
      </c>
      <c r="R5">
        <f t="shared" si="6"/>
        <v>11</v>
      </c>
      <c r="S5">
        <f t="shared" si="6"/>
        <v>12</v>
      </c>
      <c r="T5">
        <f t="shared" si="6"/>
        <v>13</v>
      </c>
      <c r="U5">
        <f t="shared" si="6"/>
        <v>14</v>
      </c>
      <c r="V5">
        <f t="shared" si="6"/>
        <v>15</v>
      </c>
      <c r="W5">
        <f t="shared" si="6"/>
        <v>16</v>
      </c>
      <c r="X5">
        <f t="shared" si="6"/>
        <v>17</v>
      </c>
      <c r="Y5">
        <f t="shared" si="6"/>
        <v>18</v>
      </c>
      <c r="Z5">
        <f t="shared" si="6"/>
        <v>19</v>
      </c>
      <c r="AA5">
        <f t="shared" si="6"/>
        <v>20</v>
      </c>
      <c r="AB5" s="61"/>
      <c r="AK5" s="61"/>
    </row>
    <row r="6" spans="2:37" x14ac:dyDescent="0.45">
      <c r="AB6" s="61"/>
      <c r="AK6" s="61"/>
    </row>
    <row r="7" spans="2:37" x14ac:dyDescent="0.45">
      <c r="AB7" s="61"/>
      <c r="AK7" s="61"/>
    </row>
    <row r="8" spans="2:37" x14ac:dyDescent="0.45">
      <c r="B8" t="s">
        <v>67</v>
      </c>
      <c r="D8" s="20">
        <f>Assumptions!F29</f>
        <v>45596</v>
      </c>
      <c r="G8" s="18">
        <f>('Lease Calcs'!G47+'Lease Calcs'!G57)*(G3&lt;=$D$8)</f>
        <v>0</v>
      </c>
      <c r="H8" s="18">
        <f>('Lease Calcs'!H76)*(H3&lt;=$D$8)</f>
        <v>828215.5</v>
      </c>
      <c r="I8" s="18">
        <f>('Lease Calcs'!I76)*(I3&lt;=$D$8)</f>
        <v>828215.5</v>
      </c>
      <c r="J8" s="18">
        <f>('Lease Calcs'!J76)*(J3&lt;=$D$8)</f>
        <v>828215.5</v>
      </c>
      <c r="K8" s="18">
        <f>('Lease Calcs'!K76)*(K3&lt;=$D$8)</f>
        <v>828215.5</v>
      </c>
      <c r="L8" s="18">
        <f>('Lease Calcs'!L76)*(L3&lt;=$D$8)</f>
        <v>828215.5</v>
      </c>
      <c r="M8" s="18">
        <f>('Lease Calcs'!M76)*(M3&lt;=$D$8)</f>
        <v>828215.5</v>
      </c>
      <c r="N8" s="18">
        <f>('Lease Calcs'!N76)*(N3&lt;=$D$8)</f>
        <v>828215.5</v>
      </c>
      <c r="O8" s="18">
        <f>('Lease Calcs'!O76)*(O3&lt;=$D$8)</f>
        <v>828215.5</v>
      </c>
      <c r="P8" s="18">
        <f>('Lease Calcs'!P76)*(P3&lt;=$D$8)</f>
        <v>828215.5</v>
      </c>
      <c r="Q8" s="18">
        <f>('Lease Calcs'!Q76)*(Q3&lt;=$D$8)</f>
        <v>828215.5</v>
      </c>
      <c r="R8" s="18">
        <f>('Lease Calcs'!R76)*(R3&lt;=$D$8)</f>
        <v>828215.5</v>
      </c>
      <c r="S8" s="18">
        <f>('Lease Calcs'!S76)*(S3&lt;=$D$8)</f>
        <v>828215.5</v>
      </c>
      <c r="T8" s="18">
        <f>('Lease Calcs'!T76)*(T3&lt;=$D$8)</f>
        <v>828215.5</v>
      </c>
      <c r="U8" s="18">
        <f>('Lease Calcs'!U76)*(U3&lt;=$D$8)</f>
        <v>486132.01435194386</v>
      </c>
      <c r="V8" s="18">
        <f>('Lease Calcs'!V76)*(V3&lt;=$D$8)</f>
        <v>486132.01435194386</v>
      </c>
      <c r="W8" s="18">
        <f>('Lease Calcs'!W76)*(W3&lt;=$D$8)</f>
        <v>601353.97228595882</v>
      </c>
      <c r="X8" s="18">
        <f>('Lease Calcs'!X76)*(X3&lt;=$D$8)</f>
        <v>601353.97228595882</v>
      </c>
      <c r="Y8" s="18">
        <f>('Lease Calcs'!Y76)*(Y3&lt;=$D$8)</f>
        <v>610140.71639772644</v>
      </c>
      <c r="Z8" s="18">
        <f>('Lease Calcs'!Z76)*(Z3&lt;=$D$8)</f>
        <v>610140.71639772644</v>
      </c>
      <c r="AA8" s="18">
        <f>('Lease Calcs'!AA76)*(AA3&lt;=$D$8)</f>
        <v>81510140.716397732</v>
      </c>
      <c r="AB8" s="59"/>
      <c r="AC8" s="18"/>
      <c r="AE8" s="18">
        <f t="shared" ref="AE8:AJ8" si="7">SUMIF($G$4:$AB$4,AE$4,$G8:$AB8)</f>
        <v>0</v>
      </c>
      <c r="AF8" s="18">
        <f t="shared" si="7"/>
        <v>3312862</v>
      </c>
      <c r="AG8" s="18">
        <f t="shared" si="7"/>
        <v>3312862</v>
      </c>
      <c r="AH8" s="18">
        <f t="shared" si="7"/>
        <v>3312862</v>
      </c>
      <c r="AI8" s="18">
        <f t="shared" si="7"/>
        <v>2401833.5009898469</v>
      </c>
      <c r="AJ8" s="18">
        <f t="shared" si="7"/>
        <v>83331776.121479139</v>
      </c>
      <c r="AK8" s="59"/>
    </row>
    <row r="9" spans="2:37" x14ac:dyDescent="0.45">
      <c r="B9" t="s">
        <v>83</v>
      </c>
      <c r="D9" s="52"/>
      <c r="G9" s="18">
        <f>'Lease Calcs'!G67*(G3&lt;=$D$8)</f>
        <v>0</v>
      </c>
      <c r="H9" s="18">
        <f>('Lease Calcs'!H48+'Lease Calcs'!H58)*(H4&lt;=$D$8)</f>
        <v>99979</v>
      </c>
      <c r="I9" s="18">
        <f>('Lease Calcs'!I48+'Lease Calcs'!I58)*(I4&lt;=$D$8)</f>
        <v>99979</v>
      </c>
      <c r="J9" s="18">
        <f>('Lease Calcs'!J48+'Lease Calcs'!J58)*(J4&lt;=$D$8)</f>
        <v>99979</v>
      </c>
      <c r="K9" s="18">
        <f>('Lease Calcs'!K48+'Lease Calcs'!K58)*(K4&lt;=$D$8)</f>
        <v>99979</v>
      </c>
      <c r="L9" s="18">
        <f>('Lease Calcs'!L48+'Lease Calcs'!L58)*(L4&lt;=$D$8)</f>
        <v>99979</v>
      </c>
      <c r="M9" s="18">
        <f>('Lease Calcs'!M48+'Lease Calcs'!M58)*(M4&lt;=$D$8)</f>
        <v>99979</v>
      </c>
      <c r="N9" s="18">
        <f>('Lease Calcs'!N48+'Lease Calcs'!N58)*(N4&lt;=$D$8)</f>
        <v>99979</v>
      </c>
      <c r="O9" s="18">
        <f>('Lease Calcs'!O48+'Lease Calcs'!O58)*(O4&lt;=$D$8)</f>
        <v>99979</v>
      </c>
      <c r="P9" s="18">
        <f>('Lease Calcs'!P48+'Lease Calcs'!P58)*(P4&lt;=$D$8)</f>
        <v>99979</v>
      </c>
      <c r="Q9" s="18">
        <f>('Lease Calcs'!Q48+'Lease Calcs'!Q58)*(Q4&lt;=$D$8)</f>
        <v>99979</v>
      </c>
      <c r="R9" s="18">
        <f>('Lease Calcs'!R48+'Lease Calcs'!R58)*(R4&lt;=$D$8)</f>
        <v>99979</v>
      </c>
      <c r="S9" s="18">
        <f>('Lease Calcs'!S48+'Lease Calcs'!S58)*(S4&lt;=$D$8)</f>
        <v>99979</v>
      </c>
      <c r="T9" s="18">
        <f>('Lease Calcs'!T48+'Lease Calcs'!T58)*(T4&lt;=$D$8)</f>
        <v>99979</v>
      </c>
      <c r="U9" s="18">
        <f>('Lease Calcs'!U48+'Lease Calcs'!U58)*(U4&lt;=$D$8)</f>
        <v>0</v>
      </c>
      <c r="V9" s="18">
        <f>('Lease Calcs'!V48+'Lease Calcs'!V58)*(V4&lt;=$D$8)</f>
        <v>0</v>
      </c>
      <c r="W9" s="18">
        <f>('Lease Calcs'!W48+'Lease Calcs'!W58)*(W4&lt;=$D$8)</f>
        <v>103462.89733338922</v>
      </c>
      <c r="X9" s="18">
        <f>('Lease Calcs'!X48+'Lease Calcs'!X58)*(X4&lt;=$D$8)</f>
        <v>103462.89733338922</v>
      </c>
      <c r="Y9" s="18">
        <f>('Lease Calcs'!Y48+'Lease Calcs'!Y58)*(Y4&lt;=$D$8)</f>
        <v>103462.89733338922</v>
      </c>
      <c r="Z9" s="18">
        <f>('Lease Calcs'!Z48+'Lease Calcs'!Z58)*(Z4&lt;=$D$8)</f>
        <v>103462.89733338922</v>
      </c>
      <c r="AA9" s="18">
        <f>('Lease Calcs'!AA48+'Lease Calcs'!AA58)*(AA4&lt;=$D$8)</f>
        <v>103462.89733338922</v>
      </c>
      <c r="AB9" s="59"/>
      <c r="AC9" s="18"/>
      <c r="AE9" s="18"/>
      <c r="AF9" s="18"/>
      <c r="AG9" s="18"/>
      <c r="AH9" s="18"/>
      <c r="AI9" s="18"/>
      <c r="AJ9" s="18"/>
      <c r="AK9" s="59"/>
    </row>
    <row r="10" spans="2:37" x14ac:dyDescent="0.45">
      <c r="B10" t="s">
        <v>85</v>
      </c>
      <c r="D10" s="54"/>
      <c r="G10" s="18">
        <f>'Lease Calcs'!G81</f>
        <v>0</v>
      </c>
      <c r="H10" s="18">
        <f>('Lease Calcs'!H49+'Lease Calcs'!H59)*(H5&lt;=$D$8)</f>
        <v>92414</v>
      </c>
      <c r="I10" s="18">
        <f>('Lease Calcs'!I49+'Lease Calcs'!I59)*(I5&lt;=$D$8)</f>
        <v>92414</v>
      </c>
      <c r="J10" s="18">
        <f>('Lease Calcs'!J49+'Lease Calcs'!J59)*(J5&lt;=$D$8)</f>
        <v>92414</v>
      </c>
      <c r="K10" s="18">
        <f>('Lease Calcs'!K49+'Lease Calcs'!K59)*(K5&lt;=$D$8)</f>
        <v>92414</v>
      </c>
      <c r="L10" s="18">
        <f>('Lease Calcs'!L49+'Lease Calcs'!L59)*(L5&lt;=$D$8)</f>
        <v>92414</v>
      </c>
      <c r="M10" s="18">
        <f>('Lease Calcs'!M49+'Lease Calcs'!M59)*(M5&lt;=$D$8)</f>
        <v>92414</v>
      </c>
      <c r="N10" s="18">
        <f>('Lease Calcs'!N49+'Lease Calcs'!N59)*(N5&lt;=$D$8)</f>
        <v>92414</v>
      </c>
      <c r="O10" s="18">
        <f>('Lease Calcs'!O49+'Lease Calcs'!O59)*(O5&lt;=$D$8)</f>
        <v>92414</v>
      </c>
      <c r="P10" s="18">
        <f>('Lease Calcs'!P49+'Lease Calcs'!P59)*(P5&lt;=$D$8)</f>
        <v>92414</v>
      </c>
      <c r="Q10" s="18">
        <f>('Lease Calcs'!Q49+'Lease Calcs'!Q59)*(Q5&lt;=$D$8)</f>
        <v>92414</v>
      </c>
      <c r="R10" s="18">
        <f>('Lease Calcs'!R49+'Lease Calcs'!R59)*(R5&lt;=$D$8)</f>
        <v>92414</v>
      </c>
      <c r="S10" s="18">
        <f>('Lease Calcs'!S49+'Lease Calcs'!S59)*(S5&lt;=$D$8)</f>
        <v>92414</v>
      </c>
      <c r="T10" s="18">
        <f>('Lease Calcs'!T49+'Lease Calcs'!T59)*(T5&lt;=$D$8)</f>
        <v>92414</v>
      </c>
      <c r="U10" s="18">
        <f>('Lease Calcs'!U49+'Lease Calcs'!U59)*(U5&lt;=$D$8)</f>
        <v>92414</v>
      </c>
      <c r="V10" s="18">
        <f>('Lease Calcs'!V49+'Lease Calcs'!V59)*(V5&lt;=$D$8)</f>
        <v>92414</v>
      </c>
      <c r="W10" s="18">
        <f>('Lease Calcs'!W49+'Lease Calcs'!W59)*(W5&lt;=$D$8)</f>
        <v>104173.06060062573</v>
      </c>
      <c r="X10" s="18">
        <f>('Lease Calcs'!X49+'Lease Calcs'!X59)*(X5&lt;=$D$8)</f>
        <v>104173.06060062573</v>
      </c>
      <c r="Y10" s="18">
        <f>('Lease Calcs'!Y49+'Lease Calcs'!Y59)*(Y5&lt;=$D$8)</f>
        <v>104173.06060062573</v>
      </c>
      <c r="Z10" s="18">
        <f>('Lease Calcs'!Z49+'Lease Calcs'!Z59)*(Z5&lt;=$D$8)</f>
        <v>104173.06060062573</v>
      </c>
      <c r="AA10" s="18">
        <f>('Lease Calcs'!AA49+'Lease Calcs'!AA59)*(AA5&lt;=$D$8)</f>
        <v>104173.06060062573</v>
      </c>
      <c r="AB10" s="59"/>
      <c r="AC10" s="18"/>
      <c r="AE10" s="18"/>
      <c r="AF10" s="18"/>
      <c r="AG10" s="18"/>
      <c r="AH10" s="18"/>
      <c r="AI10" s="18"/>
      <c r="AJ10" s="18"/>
      <c r="AK10" s="59"/>
    </row>
    <row r="11" spans="2:37" x14ac:dyDescent="0.45">
      <c r="B11" t="s">
        <v>86</v>
      </c>
      <c r="D11" s="54"/>
      <c r="G11" s="18">
        <f>'Lease Calcs'!G91</f>
        <v>0</v>
      </c>
      <c r="H11" s="18">
        <f>('Lease Calcs'!H50+'Lease Calcs'!H60)*(H6&lt;=$D$8)</f>
        <v>102205.5</v>
      </c>
      <c r="I11" s="18">
        <f>('Lease Calcs'!I50+'Lease Calcs'!I60)*(I6&lt;=$D$8)</f>
        <v>102205.5</v>
      </c>
      <c r="J11" s="18">
        <f>('Lease Calcs'!J50+'Lease Calcs'!J60)*(J6&lt;=$D$8)</f>
        <v>102205.5</v>
      </c>
      <c r="K11" s="18">
        <f>('Lease Calcs'!K50+'Lease Calcs'!K60)*(K6&lt;=$D$8)</f>
        <v>102205.5</v>
      </c>
      <c r="L11" s="18">
        <f>('Lease Calcs'!L50+'Lease Calcs'!L60)*(L6&lt;=$D$8)</f>
        <v>102205.5</v>
      </c>
      <c r="M11" s="18">
        <f>('Lease Calcs'!M50+'Lease Calcs'!M60)*(M6&lt;=$D$8)</f>
        <v>102205.5</v>
      </c>
      <c r="N11" s="18">
        <f>('Lease Calcs'!N50+'Lease Calcs'!N60)*(N6&lt;=$D$8)</f>
        <v>102205.5</v>
      </c>
      <c r="O11" s="18">
        <f>('Lease Calcs'!O50+'Lease Calcs'!O60)*(O6&lt;=$D$8)</f>
        <v>102205.5</v>
      </c>
      <c r="P11" s="18">
        <f>('Lease Calcs'!P50+'Lease Calcs'!P60)*(P6&lt;=$D$8)</f>
        <v>102205.5</v>
      </c>
      <c r="Q11" s="18">
        <f>('Lease Calcs'!Q50+'Lease Calcs'!Q60)*(Q6&lt;=$D$8)</f>
        <v>102205.5</v>
      </c>
      <c r="R11" s="18">
        <f>('Lease Calcs'!R50+'Lease Calcs'!R60)*(R6&lt;=$D$8)</f>
        <v>102205.5</v>
      </c>
      <c r="S11" s="18">
        <f>('Lease Calcs'!S50+'Lease Calcs'!S60)*(S6&lt;=$D$8)</f>
        <v>102205.5</v>
      </c>
      <c r="T11" s="18">
        <f>('Lease Calcs'!T50+'Lease Calcs'!T60)*(T6&lt;=$D$8)</f>
        <v>102205.5</v>
      </c>
      <c r="U11" s="18">
        <f>('Lease Calcs'!U50+'Lease Calcs'!U60)*(U6&lt;=$D$8)</f>
        <v>102205.5</v>
      </c>
      <c r="V11" s="18">
        <f>('Lease Calcs'!V50+'Lease Calcs'!V60)*(V6&lt;=$D$8)</f>
        <v>102205.5</v>
      </c>
      <c r="W11" s="18">
        <f>('Lease Calcs'!W50+'Lease Calcs'!W60)*(W6&lt;=$D$8)</f>
        <v>102205.5</v>
      </c>
      <c r="X11" s="18">
        <f>('Lease Calcs'!X50+'Lease Calcs'!X60)*(X6&lt;=$D$8)</f>
        <v>102205.5</v>
      </c>
      <c r="Y11" s="18">
        <f>('Lease Calcs'!Y50+'Lease Calcs'!Y60)*(Y6&lt;=$D$8)</f>
        <v>105766.98260042322</v>
      </c>
      <c r="Z11" s="18">
        <f>('Lease Calcs'!Z50+'Lease Calcs'!Z60)*(Z6&lt;=$D$8)</f>
        <v>105766.98260042322</v>
      </c>
      <c r="AA11" s="18">
        <f>('Lease Calcs'!AA50+'Lease Calcs'!AA60)*(AA6&lt;=$D$8)</f>
        <v>105766.98260042322</v>
      </c>
      <c r="AB11" s="59"/>
      <c r="AC11" s="18"/>
      <c r="AE11" s="18"/>
      <c r="AF11" s="18"/>
      <c r="AG11" s="18"/>
      <c r="AH11" s="18"/>
      <c r="AI11" s="18"/>
      <c r="AJ11" s="18"/>
      <c r="AK11" s="59"/>
    </row>
    <row r="12" spans="2:37" x14ac:dyDescent="0.45">
      <c r="B12" t="s">
        <v>87</v>
      </c>
      <c r="D12" s="55"/>
      <c r="G12" s="18">
        <f>'Lease Calcs'!G101</f>
        <v>0</v>
      </c>
      <c r="H12" s="18">
        <f>('Lease Calcs'!H51+'Lease Calcs'!H61)*(H7&lt;=$D$8)</f>
        <v>100305</v>
      </c>
      <c r="I12" s="18">
        <f>('Lease Calcs'!I51+'Lease Calcs'!I61)*(I7&lt;=$D$8)</f>
        <v>100305</v>
      </c>
      <c r="J12" s="18">
        <f>('Lease Calcs'!J51+'Lease Calcs'!J61)*(J7&lt;=$D$8)</f>
        <v>100305</v>
      </c>
      <c r="K12" s="18">
        <f>('Lease Calcs'!K51+'Lease Calcs'!K61)*(K7&lt;=$D$8)</f>
        <v>100305</v>
      </c>
      <c r="L12" s="18">
        <f>('Lease Calcs'!L51+'Lease Calcs'!L61)*(L7&lt;=$D$8)</f>
        <v>100305</v>
      </c>
      <c r="M12" s="18">
        <f>('Lease Calcs'!M51+'Lease Calcs'!M61)*(M7&lt;=$D$8)</f>
        <v>100305</v>
      </c>
      <c r="N12" s="18">
        <f>('Lease Calcs'!N51+'Lease Calcs'!N61)*(N7&lt;=$D$8)</f>
        <v>100305</v>
      </c>
      <c r="O12" s="18">
        <f>('Lease Calcs'!O51+'Lease Calcs'!O61)*(O7&lt;=$D$8)</f>
        <v>100305</v>
      </c>
      <c r="P12" s="18">
        <f>('Lease Calcs'!P51+'Lease Calcs'!P61)*(P7&lt;=$D$8)</f>
        <v>100305</v>
      </c>
      <c r="Q12" s="18">
        <f>('Lease Calcs'!Q51+'Lease Calcs'!Q61)*(Q7&lt;=$D$8)</f>
        <v>100305</v>
      </c>
      <c r="R12" s="18">
        <f>('Lease Calcs'!R51+'Lease Calcs'!R61)*(R7&lt;=$D$8)</f>
        <v>100305</v>
      </c>
      <c r="S12" s="18">
        <f>('Lease Calcs'!S51+'Lease Calcs'!S61)*(S7&lt;=$D$8)</f>
        <v>100305</v>
      </c>
      <c r="T12" s="18">
        <f>('Lease Calcs'!T51+'Lease Calcs'!T61)*(T7&lt;=$D$8)</f>
        <v>100305</v>
      </c>
      <c r="U12" s="18">
        <f>('Lease Calcs'!U51+'Lease Calcs'!U61)*(U7&lt;=$D$8)</f>
        <v>100305</v>
      </c>
      <c r="V12" s="18">
        <f>('Lease Calcs'!V51+'Lease Calcs'!V61)*(V7&lt;=$D$8)</f>
        <v>100305</v>
      </c>
      <c r="W12" s="18">
        <f>('Lease Calcs'!W51+'Lease Calcs'!W61)*(W7&lt;=$D$8)</f>
        <v>100305</v>
      </c>
      <c r="X12" s="18">
        <f>('Lease Calcs'!X51+'Lease Calcs'!X61)*(X7&lt;=$D$8)</f>
        <v>100305</v>
      </c>
      <c r="Y12" s="18">
        <f>('Lease Calcs'!Y51+'Lease Calcs'!Y61)*(Y7&lt;=$D$8)</f>
        <v>105530.26151134438</v>
      </c>
      <c r="Z12" s="18">
        <f>('Lease Calcs'!Z51+'Lease Calcs'!Z61)*(Z7&lt;=$D$8)</f>
        <v>105530.26151134438</v>
      </c>
      <c r="AA12" s="18">
        <f>('Lease Calcs'!AA51+'Lease Calcs'!AA61)*(AA7&lt;=$D$8)</f>
        <v>105530.26151134438</v>
      </c>
      <c r="AB12" s="59"/>
      <c r="AC12" s="18"/>
      <c r="AE12" s="18"/>
      <c r="AF12" s="18"/>
      <c r="AG12" s="18"/>
      <c r="AH12" s="18"/>
      <c r="AI12" s="18"/>
      <c r="AJ12" s="18"/>
      <c r="AK12" s="59"/>
    </row>
    <row r="13" spans="2:37" x14ac:dyDescent="0.45">
      <c r="B13" s="22" t="s">
        <v>33</v>
      </c>
      <c r="C13" s="22"/>
      <c r="D13" s="22"/>
      <c r="E13" s="22"/>
      <c r="F13" s="22"/>
      <c r="G13" s="23">
        <f>SUM(G8:G12)</f>
        <v>0</v>
      </c>
      <c r="H13" s="23">
        <f t="shared" ref="H13:AA13" si="8">SUM(H8:H12)</f>
        <v>1223119</v>
      </c>
      <c r="I13" s="23">
        <f t="shared" si="8"/>
        <v>1223119</v>
      </c>
      <c r="J13" s="23">
        <f t="shared" si="8"/>
        <v>1223119</v>
      </c>
      <c r="K13" s="23">
        <f t="shared" si="8"/>
        <v>1223119</v>
      </c>
      <c r="L13" s="23">
        <f t="shared" si="8"/>
        <v>1223119</v>
      </c>
      <c r="M13" s="23">
        <f t="shared" si="8"/>
        <v>1223119</v>
      </c>
      <c r="N13" s="23">
        <f t="shared" si="8"/>
        <v>1223119</v>
      </c>
      <c r="O13" s="23">
        <f t="shared" si="8"/>
        <v>1223119</v>
      </c>
      <c r="P13" s="23">
        <f t="shared" si="8"/>
        <v>1223119</v>
      </c>
      <c r="Q13" s="23">
        <f t="shared" si="8"/>
        <v>1223119</v>
      </c>
      <c r="R13" s="23">
        <f t="shared" si="8"/>
        <v>1223119</v>
      </c>
      <c r="S13" s="23">
        <f t="shared" si="8"/>
        <v>1223119</v>
      </c>
      <c r="T13" s="23">
        <f t="shared" si="8"/>
        <v>1223119</v>
      </c>
      <c r="U13" s="23">
        <f t="shared" si="8"/>
        <v>781056.51435194386</v>
      </c>
      <c r="V13" s="23">
        <f t="shared" si="8"/>
        <v>781056.51435194386</v>
      </c>
      <c r="W13" s="23">
        <f t="shared" si="8"/>
        <v>1011500.4302199738</v>
      </c>
      <c r="X13" s="23">
        <f t="shared" si="8"/>
        <v>1011500.4302199738</v>
      </c>
      <c r="Y13" s="23">
        <f t="shared" si="8"/>
        <v>1029073.918443509</v>
      </c>
      <c r="Z13" s="23">
        <f t="shared" si="8"/>
        <v>1029073.918443509</v>
      </c>
      <c r="AA13" s="23">
        <f t="shared" si="8"/>
        <v>81929073.918443501</v>
      </c>
      <c r="AB13" s="56"/>
      <c r="AC13" s="56"/>
      <c r="AE13" s="23">
        <f t="shared" ref="AE13:AJ13" si="9">SUMIF($G$4:$AB$4,AE$4,$G13:$AB13)</f>
        <v>0</v>
      </c>
      <c r="AF13" s="23">
        <f t="shared" si="9"/>
        <v>4892476</v>
      </c>
      <c r="AG13" s="23">
        <f t="shared" si="9"/>
        <v>4892476</v>
      </c>
      <c r="AH13" s="23">
        <f t="shared" si="9"/>
        <v>4892476</v>
      </c>
      <c r="AI13" s="23">
        <f t="shared" si="9"/>
        <v>3796732.4589238619</v>
      </c>
      <c r="AJ13" s="23">
        <f t="shared" si="9"/>
        <v>84998722.185550496</v>
      </c>
      <c r="AK13" s="56"/>
    </row>
    <row r="14" spans="2:37" x14ac:dyDescent="0.45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59"/>
      <c r="AC14" s="18"/>
      <c r="AE14" s="18"/>
      <c r="AF14" s="18"/>
      <c r="AG14" s="18"/>
      <c r="AH14" s="18"/>
      <c r="AI14" s="18"/>
      <c r="AJ14" s="18"/>
      <c r="AK14" s="59"/>
    </row>
    <row r="15" spans="2:37" x14ac:dyDescent="0.45">
      <c r="B15" t="s">
        <v>11</v>
      </c>
      <c r="E15" s="21">
        <f>Assumptions!F11</f>
        <v>80900000</v>
      </c>
      <c r="G15" s="18">
        <f>-(G$5=0)*$E15</f>
        <v>-80900000</v>
      </c>
      <c r="H15" s="18">
        <f t="shared" ref="H15:W24" si="10">-(H$5=0)*$E15</f>
        <v>0</v>
      </c>
      <c r="I15" s="18">
        <f t="shared" si="10"/>
        <v>0</v>
      </c>
      <c r="J15" s="18">
        <f>-(J$5=0)*$E15</f>
        <v>0</v>
      </c>
      <c r="K15" s="18">
        <f t="shared" si="10"/>
        <v>0</v>
      </c>
      <c r="L15" s="18">
        <f t="shared" si="10"/>
        <v>0</v>
      </c>
      <c r="M15" s="18">
        <f t="shared" si="10"/>
        <v>0</v>
      </c>
      <c r="N15" s="18">
        <f t="shared" si="10"/>
        <v>0</v>
      </c>
      <c r="O15" s="18">
        <f t="shared" si="10"/>
        <v>0</v>
      </c>
      <c r="P15" s="18">
        <f t="shared" si="10"/>
        <v>0</v>
      </c>
      <c r="Q15" s="18">
        <f t="shared" si="10"/>
        <v>0</v>
      </c>
      <c r="R15" s="18">
        <f t="shared" si="10"/>
        <v>0</v>
      </c>
      <c r="S15" s="18">
        <f t="shared" si="10"/>
        <v>0</v>
      </c>
      <c r="T15" s="18">
        <f t="shared" si="10"/>
        <v>0</v>
      </c>
      <c r="U15" s="18">
        <f t="shared" si="10"/>
        <v>0</v>
      </c>
      <c r="V15" s="18">
        <f t="shared" si="10"/>
        <v>0</v>
      </c>
      <c r="W15" s="18">
        <f t="shared" si="10"/>
        <v>0</v>
      </c>
      <c r="X15" s="18">
        <f t="shared" ref="X15:AA24" si="11">-(X$5=0)*$E15</f>
        <v>0</v>
      </c>
      <c r="Y15" s="18">
        <f t="shared" si="11"/>
        <v>0</v>
      </c>
      <c r="Z15" s="18">
        <f t="shared" si="11"/>
        <v>0</v>
      </c>
      <c r="AA15" s="18">
        <f t="shared" si="11"/>
        <v>0</v>
      </c>
      <c r="AB15" s="59"/>
      <c r="AC15" s="18"/>
      <c r="AE15" s="18">
        <f t="shared" ref="AE15:AJ25" si="12">SUMIF($G$4:$AB$4,AE$4,$G15:$AB15)</f>
        <v>-80900000</v>
      </c>
      <c r="AF15" s="18">
        <f t="shared" si="12"/>
        <v>0</v>
      </c>
      <c r="AG15" s="18">
        <f t="shared" si="12"/>
        <v>0</v>
      </c>
      <c r="AH15" s="18">
        <f t="shared" si="12"/>
        <v>0</v>
      </c>
      <c r="AI15" s="18">
        <f t="shared" si="12"/>
        <v>0</v>
      </c>
      <c r="AJ15" s="18">
        <f t="shared" si="12"/>
        <v>0</v>
      </c>
      <c r="AK15" s="59"/>
    </row>
    <row r="16" spans="2:37" x14ac:dyDescent="0.45">
      <c r="B16" t="s">
        <v>10</v>
      </c>
      <c r="E16" s="21">
        <f>Assumptions!F12</f>
        <v>3236000</v>
      </c>
      <c r="G16" s="18">
        <f t="shared" ref="G16:G24" si="13">-(G$5=0)*$E16</f>
        <v>-3236000</v>
      </c>
      <c r="H16" s="18">
        <f t="shared" si="10"/>
        <v>0</v>
      </c>
      <c r="I16" s="18">
        <f t="shared" si="10"/>
        <v>0</v>
      </c>
      <c r="J16" s="18">
        <f t="shared" si="10"/>
        <v>0</v>
      </c>
      <c r="K16" s="18">
        <f t="shared" si="10"/>
        <v>0</v>
      </c>
      <c r="L16" s="18">
        <f t="shared" si="10"/>
        <v>0</v>
      </c>
      <c r="M16" s="18">
        <f t="shared" si="10"/>
        <v>0</v>
      </c>
      <c r="N16" s="18">
        <f t="shared" si="10"/>
        <v>0</v>
      </c>
      <c r="O16" s="18">
        <f t="shared" si="10"/>
        <v>0</v>
      </c>
      <c r="P16" s="18">
        <f t="shared" si="10"/>
        <v>0</v>
      </c>
      <c r="Q16" s="18">
        <f t="shared" si="10"/>
        <v>0</v>
      </c>
      <c r="R16" s="18">
        <f t="shared" si="10"/>
        <v>0</v>
      </c>
      <c r="S16" s="18">
        <f t="shared" si="10"/>
        <v>0</v>
      </c>
      <c r="T16" s="18">
        <f t="shared" si="10"/>
        <v>0</v>
      </c>
      <c r="U16" s="18">
        <f t="shared" si="10"/>
        <v>0</v>
      </c>
      <c r="V16" s="18">
        <f t="shared" si="10"/>
        <v>0</v>
      </c>
      <c r="W16" s="18">
        <f t="shared" si="10"/>
        <v>0</v>
      </c>
      <c r="X16" s="18">
        <f t="shared" si="11"/>
        <v>0</v>
      </c>
      <c r="Y16" s="18">
        <f t="shared" si="11"/>
        <v>0</v>
      </c>
      <c r="Z16" s="18">
        <f t="shared" si="11"/>
        <v>0</v>
      </c>
      <c r="AA16" s="18">
        <f t="shared" si="11"/>
        <v>0</v>
      </c>
      <c r="AB16" s="59"/>
      <c r="AC16" s="18"/>
      <c r="AE16" s="18">
        <f t="shared" si="12"/>
        <v>-3236000</v>
      </c>
      <c r="AF16" s="18">
        <f t="shared" si="12"/>
        <v>0</v>
      </c>
      <c r="AG16" s="18">
        <f t="shared" si="12"/>
        <v>0</v>
      </c>
      <c r="AH16" s="18">
        <f t="shared" si="12"/>
        <v>0</v>
      </c>
      <c r="AI16" s="18">
        <f t="shared" si="12"/>
        <v>0</v>
      </c>
      <c r="AJ16" s="18">
        <f t="shared" si="12"/>
        <v>0</v>
      </c>
      <c r="AK16" s="59"/>
    </row>
    <row r="17" spans="2:37" x14ac:dyDescent="0.45">
      <c r="B17" t="s">
        <v>12</v>
      </c>
      <c r="E17" s="21">
        <f>Assumptions!F13</f>
        <v>100000</v>
      </c>
      <c r="G17" s="18">
        <f t="shared" si="13"/>
        <v>-100000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1"/>
        <v>0</v>
      </c>
      <c r="Y17" s="18">
        <f t="shared" si="11"/>
        <v>0</v>
      </c>
      <c r="Z17" s="18">
        <f t="shared" si="11"/>
        <v>0</v>
      </c>
      <c r="AA17" s="18">
        <f t="shared" si="11"/>
        <v>0</v>
      </c>
      <c r="AB17" s="59"/>
      <c r="AC17" s="18"/>
      <c r="AE17" s="18">
        <f t="shared" si="12"/>
        <v>-100000</v>
      </c>
      <c r="AF17" s="18">
        <f t="shared" si="12"/>
        <v>0</v>
      </c>
      <c r="AG17" s="18">
        <f t="shared" si="12"/>
        <v>0</v>
      </c>
      <c r="AH17" s="18">
        <f t="shared" si="12"/>
        <v>0</v>
      </c>
      <c r="AI17" s="18">
        <f t="shared" si="12"/>
        <v>0</v>
      </c>
      <c r="AJ17" s="18">
        <f t="shared" si="12"/>
        <v>0</v>
      </c>
      <c r="AK17" s="59"/>
    </row>
    <row r="18" spans="2:37" x14ac:dyDescent="0.45">
      <c r="B18" t="s">
        <v>13</v>
      </c>
      <c r="E18" s="21">
        <f>Assumptions!F14</f>
        <v>305000</v>
      </c>
      <c r="G18" s="18">
        <f t="shared" si="13"/>
        <v>-305000</v>
      </c>
      <c r="H18" s="18">
        <f t="shared" si="10"/>
        <v>0</v>
      </c>
      <c r="I18" s="18">
        <f t="shared" si="10"/>
        <v>0</v>
      </c>
      <c r="J18" s="18">
        <f t="shared" si="10"/>
        <v>0</v>
      </c>
      <c r="K18" s="18">
        <f t="shared" si="10"/>
        <v>0</v>
      </c>
      <c r="L18" s="18">
        <f t="shared" si="10"/>
        <v>0</v>
      </c>
      <c r="M18" s="18">
        <f t="shared" si="10"/>
        <v>0</v>
      </c>
      <c r="N18" s="18">
        <f t="shared" si="10"/>
        <v>0</v>
      </c>
      <c r="O18" s="18">
        <f t="shared" si="10"/>
        <v>0</v>
      </c>
      <c r="P18" s="18">
        <f t="shared" si="10"/>
        <v>0</v>
      </c>
      <c r="Q18" s="18">
        <f t="shared" si="10"/>
        <v>0</v>
      </c>
      <c r="R18" s="18">
        <f t="shared" si="10"/>
        <v>0</v>
      </c>
      <c r="S18" s="18">
        <f t="shared" si="10"/>
        <v>0</v>
      </c>
      <c r="T18" s="18">
        <f t="shared" si="10"/>
        <v>0</v>
      </c>
      <c r="U18" s="18">
        <f t="shared" si="10"/>
        <v>0</v>
      </c>
      <c r="V18" s="18">
        <f t="shared" si="10"/>
        <v>0</v>
      </c>
      <c r="W18" s="18">
        <f t="shared" si="10"/>
        <v>0</v>
      </c>
      <c r="X18" s="18">
        <f t="shared" si="11"/>
        <v>0</v>
      </c>
      <c r="Y18" s="18">
        <f t="shared" si="11"/>
        <v>0</v>
      </c>
      <c r="Z18" s="18">
        <f t="shared" si="11"/>
        <v>0</v>
      </c>
      <c r="AA18" s="18">
        <f t="shared" si="11"/>
        <v>0</v>
      </c>
      <c r="AB18" s="59"/>
      <c r="AC18" s="18"/>
      <c r="AE18" s="18">
        <f t="shared" si="12"/>
        <v>-305000</v>
      </c>
      <c r="AF18" s="18">
        <f t="shared" si="12"/>
        <v>0</v>
      </c>
      <c r="AG18" s="18">
        <f t="shared" si="12"/>
        <v>0</v>
      </c>
      <c r="AH18" s="18">
        <f t="shared" si="12"/>
        <v>0</v>
      </c>
      <c r="AI18" s="18">
        <f t="shared" si="12"/>
        <v>0</v>
      </c>
      <c r="AJ18" s="18">
        <f t="shared" si="12"/>
        <v>0</v>
      </c>
      <c r="AK18" s="59"/>
    </row>
    <row r="19" spans="2:37" x14ac:dyDescent="0.45">
      <c r="B19" t="s">
        <v>14</v>
      </c>
      <c r="E19" s="21">
        <f>Assumptions!F15</f>
        <v>404500</v>
      </c>
      <c r="G19" s="18">
        <f t="shared" si="13"/>
        <v>-404500</v>
      </c>
      <c r="H19" s="18">
        <f t="shared" si="10"/>
        <v>0</v>
      </c>
      <c r="I19" s="18">
        <f t="shared" si="10"/>
        <v>0</v>
      </c>
      <c r="J19" s="18">
        <f t="shared" si="10"/>
        <v>0</v>
      </c>
      <c r="K19" s="18">
        <f t="shared" si="10"/>
        <v>0</v>
      </c>
      <c r="L19" s="18">
        <f t="shared" si="10"/>
        <v>0</v>
      </c>
      <c r="M19" s="18">
        <f t="shared" si="10"/>
        <v>0</v>
      </c>
      <c r="N19" s="18">
        <f t="shared" si="10"/>
        <v>0</v>
      </c>
      <c r="O19" s="18">
        <f t="shared" si="10"/>
        <v>0</v>
      </c>
      <c r="P19" s="18">
        <f t="shared" si="10"/>
        <v>0</v>
      </c>
      <c r="Q19" s="18">
        <f t="shared" si="10"/>
        <v>0</v>
      </c>
      <c r="R19" s="18">
        <f t="shared" si="10"/>
        <v>0</v>
      </c>
      <c r="S19" s="18">
        <f t="shared" si="10"/>
        <v>0</v>
      </c>
      <c r="T19" s="18">
        <f t="shared" si="10"/>
        <v>0</v>
      </c>
      <c r="U19" s="18">
        <f t="shared" si="10"/>
        <v>0</v>
      </c>
      <c r="V19" s="18">
        <f t="shared" si="10"/>
        <v>0</v>
      </c>
      <c r="W19" s="18">
        <f t="shared" si="10"/>
        <v>0</v>
      </c>
      <c r="X19" s="18">
        <f t="shared" si="11"/>
        <v>0</v>
      </c>
      <c r="Y19" s="18">
        <f t="shared" si="11"/>
        <v>0</v>
      </c>
      <c r="Z19" s="18">
        <f t="shared" si="11"/>
        <v>0</v>
      </c>
      <c r="AA19" s="18">
        <f t="shared" si="11"/>
        <v>0</v>
      </c>
      <c r="AB19" s="59"/>
      <c r="AC19" s="18"/>
      <c r="AE19" s="18">
        <f t="shared" si="12"/>
        <v>-404500</v>
      </c>
      <c r="AF19" s="18">
        <f t="shared" si="12"/>
        <v>0</v>
      </c>
      <c r="AG19" s="18">
        <f t="shared" si="12"/>
        <v>0</v>
      </c>
      <c r="AH19" s="18">
        <f t="shared" si="12"/>
        <v>0</v>
      </c>
      <c r="AI19" s="18">
        <f t="shared" si="12"/>
        <v>0</v>
      </c>
      <c r="AJ19" s="18">
        <f t="shared" si="12"/>
        <v>0</v>
      </c>
      <c r="AK19" s="59"/>
    </row>
    <row r="20" spans="2:37" x14ac:dyDescent="0.45">
      <c r="B20" t="s">
        <v>15</v>
      </c>
      <c r="E20" s="21">
        <f>Assumptions!F16</f>
        <v>0</v>
      </c>
      <c r="G20" s="18">
        <f t="shared" si="13"/>
        <v>0</v>
      </c>
      <c r="H20" s="18">
        <f t="shared" si="10"/>
        <v>0</v>
      </c>
      <c r="I20" s="18">
        <f t="shared" si="10"/>
        <v>0</v>
      </c>
      <c r="J20" s="18">
        <f t="shared" si="10"/>
        <v>0</v>
      </c>
      <c r="K20" s="18">
        <f t="shared" si="10"/>
        <v>0</v>
      </c>
      <c r="L20" s="18">
        <f t="shared" si="10"/>
        <v>0</v>
      </c>
      <c r="M20" s="18">
        <f t="shared" si="10"/>
        <v>0</v>
      </c>
      <c r="N20" s="18">
        <f t="shared" si="10"/>
        <v>0</v>
      </c>
      <c r="O20" s="18">
        <f t="shared" si="10"/>
        <v>0</v>
      </c>
      <c r="P20" s="18">
        <f t="shared" si="10"/>
        <v>0</v>
      </c>
      <c r="Q20" s="18">
        <f t="shared" si="10"/>
        <v>0</v>
      </c>
      <c r="R20" s="18">
        <f t="shared" si="10"/>
        <v>0</v>
      </c>
      <c r="S20" s="18">
        <f t="shared" si="10"/>
        <v>0</v>
      </c>
      <c r="T20" s="18">
        <f t="shared" si="10"/>
        <v>0</v>
      </c>
      <c r="U20" s="18">
        <f t="shared" si="10"/>
        <v>0</v>
      </c>
      <c r="V20" s="18">
        <f t="shared" si="10"/>
        <v>0</v>
      </c>
      <c r="W20" s="18">
        <f t="shared" si="10"/>
        <v>0</v>
      </c>
      <c r="X20" s="18">
        <f t="shared" si="11"/>
        <v>0</v>
      </c>
      <c r="Y20" s="18">
        <f t="shared" si="11"/>
        <v>0</v>
      </c>
      <c r="Z20" s="18">
        <f t="shared" si="11"/>
        <v>0</v>
      </c>
      <c r="AA20" s="18">
        <f t="shared" si="11"/>
        <v>0</v>
      </c>
      <c r="AB20" s="59"/>
      <c r="AC20" s="18"/>
      <c r="AE20" s="18">
        <f t="shared" si="12"/>
        <v>0</v>
      </c>
      <c r="AF20" s="18">
        <f t="shared" si="12"/>
        <v>0</v>
      </c>
      <c r="AG20" s="18">
        <f t="shared" si="12"/>
        <v>0</v>
      </c>
      <c r="AH20" s="18">
        <f t="shared" si="12"/>
        <v>0</v>
      </c>
      <c r="AI20" s="18">
        <f t="shared" si="12"/>
        <v>0</v>
      </c>
      <c r="AJ20" s="18">
        <f t="shared" si="12"/>
        <v>0</v>
      </c>
      <c r="AK20" s="59"/>
    </row>
    <row r="21" spans="2:37" x14ac:dyDescent="0.45">
      <c r="B21" t="s">
        <v>16</v>
      </c>
      <c r="E21" s="21">
        <f>Assumptions!F17</f>
        <v>0</v>
      </c>
      <c r="G21" s="18">
        <f t="shared" si="13"/>
        <v>0</v>
      </c>
      <c r="H21" s="18">
        <f t="shared" si="10"/>
        <v>0</v>
      </c>
      <c r="I21" s="18">
        <f t="shared" si="10"/>
        <v>0</v>
      </c>
      <c r="J21" s="18">
        <f t="shared" si="10"/>
        <v>0</v>
      </c>
      <c r="K21" s="18">
        <f t="shared" si="10"/>
        <v>0</v>
      </c>
      <c r="L21" s="18">
        <f t="shared" si="10"/>
        <v>0</v>
      </c>
      <c r="M21" s="18">
        <f t="shared" si="10"/>
        <v>0</v>
      </c>
      <c r="N21" s="18">
        <f t="shared" si="10"/>
        <v>0</v>
      </c>
      <c r="O21" s="18">
        <f t="shared" si="10"/>
        <v>0</v>
      </c>
      <c r="P21" s="18">
        <f t="shared" si="10"/>
        <v>0</v>
      </c>
      <c r="Q21" s="18">
        <f t="shared" si="10"/>
        <v>0</v>
      </c>
      <c r="R21" s="18">
        <f t="shared" si="10"/>
        <v>0</v>
      </c>
      <c r="S21" s="18">
        <f t="shared" si="10"/>
        <v>0</v>
      </c>
      <c r="T21" s="18">
        <f t="shared" si="10"/>
        <v>0</v>
      </c>
      <c r="U21" s="18">
        <f t="shared" si="10"/>
        <v>0</v>
      </c>
      <c r="V21" s="18">
        <f t="shared" si="10"/>
        <v>0</v>
      </c>
      <c r="W21" s="18">
        <f t="shared" si="10"/>
        <v>0</v>
      </c>
      <c r="X21" s="18">
        <f t="shared" si="11"/>
        <v>0</v>
      </c>
      <c r="Y21" s="18">
        <f t="shared" si="11"/>
        <v>0</v>
      </c>
      <c r="Z21" s="18">
        <f t="shared" si="11"/>
        <v>0</v>
      </c>
      <c r="AA21" s="18">
        <f t="shared" si="11"/>
        <v>0</v>
      </c>
      <c r="AB21" s="59"/>
      <c r="AC21" s="18"/>
      <c r="AE21" s="18">
        <f t="shared" si="12"/>
        <v>0</v>
      </c>
      <c r="AF21" s="18">
        <f t="shared" si="12"/>
        <v>0</v>
      </c>
      <c r="AG21" s="18">
        <f t="shared" si="12"/>
        <v>0</v>
      </c>
      <c r="AH21" s="18">
        <f t="shared" si="12"/>
        <v>0</v>
      </c>
      <c r="AI21" s="18">
        <f t="shared" si="12"/>
        <v>0</v>
      </c>
      <c r="AJ21" s="18">
        <f t="shared" si="12"/>
        <v>0</v>
      </c>
      <c r="AK21" s="59"/>
    </row>
    <row r="22" spans="2:37" x14ac:dyDescent="0.45">
      <c r="B22" t="s">
        <v>17</v>
      </c>
      <c r="E22" s="21">
        <f>Assumptions!F18</f>
        <v>30000</v>
      </c>
      <c r="G22" s="18">
        <f t="shared" si="13"/>
        <v>-30000</v>
      </c>
      <c r="H22" s="18">
        <f t="shared" si="10"/>
        <v>0</v>
      </c>
      <c r="I22" s="18">
        <f t="shared" si="10"/>
        <v>0</v>
      </c>
      <c r="J22" s="18">
        <f t="shared" si="10"/>
        <v>0</v>
      </c>
      <c r="K22" s="18">
        <f t="shared" si="10"/>
        <v>0</v>
      </c>
      <c r="L22" s="18">
        <f t="shared" si="10"/>
        <v>0</v>
      </c>
      <c r="M22" s="18">
        <f t="shared" si="10"/>
        <v>0</v>
      </c>
      <c r="N22" s="18">
        <f t="shared" si="10"/>
        <v>0</v>
      </c>
      <c r="O22" s="18">
        <f t="shared" si="10"/>
        <v>0</v>
      </c>
      <c r="P22" s="18">
        <f t="shared" si="10"/>
        <v>0</v>
      </c>
      <c r="Q22" s="18">
        <f t="shared" si="10"/>
        <v>0</v>
      </c>
      <c r="R22" s="18">
        <f t="shared" si="10"/>
        <v>0</v>
      </c>
      <c r="S22" s="18">
        <f t="shared" si="10"/>
        <v>0</v>
      </c>
      <c r="T22" s="18">
        <f t="shared" si="10"/>
        <v>0</v>
      </c>
      <c r="U22" s="18">
        <f t="shared" si="10"/>
        <v>0</v>
      </c>
      <c r="V22" s="18">
        <f t="shared" si="10"/>
        <v>0</v>
      </c>
      <c r="W22" s="18">
        <f t="shared" si="10"/>
        <v>0</v>
      </c>
      <c r="X22" s="18">
        <f t="shared" si="11"/>
        <v>0</v>
      </c>
      <c r="Y22" s="18">
        <f t="shared" si="11"/>
        <v>0</v>
      </c>
      <c r="Z22" s="18">
        <f t="shared" si="11"/>
        <v>0</v>
      </c>
      <c r="AA22" s="18">
        <f t="shared" si="11"/>
        <v>0</v>
      </c>
      <c r="AB22" s="59"/>
      <c r="AC22" s="18"/>
      <c r="AE22" s="18">
        <f t="shared" si="12"/>
        <v>-30000</v>
      </c>
      <c r="AF22" s="18">
        <f t="shared" si="12"/>
        <v>0</v>
      </c>
      <c r="AG22" s="18">
        <f t="shared" si="12"/>
        <v>0</v>
      </c>
      <c r="AH22" s="18">
        <f t="shared" si="12"/>
        <v>0</v>
      </c>
      <c r="AI22" s="18">
        <f t="shared" si="12"/>
        <v>0</v>
      </c>
      <c r="AJ22" s="18">
        <f t="shared" si="12"/>
        <v>0</v>
      </c>
      <c r="AK22" s="59"/>
    </row>
    <row r="23" spans="2:37" x14ac:dyDescent="0.45">
      <c r="B23" t="s">
        <v>18</v>
      </c>
      <c r="E23" s="21">
        <f>Assumptions!F19</f>
        <v>10000</v>
      </c>
      <c r="G23" s="18">
        <f t="shared" si="13"/>
        <v>-10000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  <c r="R23" s="18">
        <f t="shared" si="10"/>
        <v>0</v>
      </c>
      <c r="S23" s="18">
        <f t="shared" si="10"/>
        <v>0</v>
      </c>
      <c r="T23" s="18">
        <f t="shared" si="10"/>
        <v>0</v>
      </c>
      <c r="U23" s="18">
        <f t="shared" si="10"/>
        <v>0</v>
      </c>
      <c r="V23" s="18">
        <f t="shared" si="10"/>
        <v>0</v>
      </c>
      <c r="W23" s="18">
        <f t="shared" si="10"/>
        <v>0</v>
      </c>
      <c r="X23" s="18">
        <f t="shared" si="11"/>
        <v>0</v>
      </c>
      <c r="Y23" s="18">
        <f t="shared" si="11"/>
        <v>0</v>
      </c>
      <c r="Z23" s="18">
        <f t="shared" si="11"/>
        <v>0</v>
      </c>
      <c r="AA23" s="18">
        <f t="shared" si="11"/>
        <v>0</v>
      </c>
      <c r="AB23" s="59"/>
      <c r="AC23" s="18"/>
      <c r="AE23" s="18">
        <f t="shared" si="12"/>
        <v>-10000</v>
      </c>
      <c r="AF23" s="18">
        <f t="shared" si="12"/>
        <v>0</v>
      </c>
      <c r="AG23" s="18">
        <f t="shared" si="12"/>
        <v>0</v>
      </c>
      <c r="AH23" s="18">
        <f t="shared" si="12"/>
        <v>0</v>
      </c>
      <c r="AI23" s="18">
        <f t="shared" si="12"/>
        <v>0</v>
      </c>
      <c r="AJ23" s="18">
        <f t="shared" si="12"/>
        <v>0</v>
      </c>
      <c r="AK23" s="59"/>
    </row>
    <row r="24" spans="2:37" x14ac:dyDescent="0.45">
      <c r="B24" t="s">
        <v>19</v>
      </c>
      <c r="E24" s="21">
        <f>Assumptions!F20</f>
        <v>25000</v>
      </c>
      <c r="G24" s="18">
        <f t="shared" si="13"/>
        <v>-25000</v>
      </c>
      <c r="H24" s="18">
        <f t="shared" si="10"/>
        <v>0</v>
      </c>
      <c r="I24" s="18">
        <f t="shared" si="10"/>
        <v>0</v>
      </c>
      <c r="J24" s="18">
        <f t="shared" si="10"/>
        <v>0</v>
      </c>
      <c r="K24" s="18">
        <f t="shared" si="10"/>
        <v>0</v>
      </c>
      <c r="L24" s="18">
        <f t="shared" si="10"/>
        <v>0</v>
      </c>
      <c r="M24" s="18">
        <f t="shared" si="10"/>
        <v>0</v>
      </c>
      <c r="N24" s="18">
        <f t="shared" si="10"/>
        <v>0</v>
      </c>
      <c r="O24" s="18">
        <f t="shared" si="10"/>
        <v>0</v>
      </c>
      <c r="P24" s="18">
        <f t="shared" si="10"/>
        <v>0</v>
      </c>
      <c r="Q24" s="18">
        <f t="shared" si="10"/>
        <v>0</v>
      </c>
      <c r="R24" s="18">
        <f t="shared" si="10"/>
        <v>0</v>
      </c>
      <c r="S24" s="18">
        <f t="shared" si="10"/>
        <v>0</v>
      </c>
      <c r="T24" s="18">
        <f t="shared" si="10"/>
        <v>0</v>
      </c>
      <c r="U24" s="18">
        <f t="shared" si="10"/>
        <v>0</v>
      </c>
      <c r="V24" s="18">
        <f t="shared" si="10"/>
        <v>0</v>
      </c>
      <c r="W24" s="18">
        <f t="shared" si="10"/>
        <v>0</v>
      </c>
      <c r="X24" s="18">
        <f t="shared" si="11"/>
        <v>0</v>
      </c>
      <c r="Y24" s="18">
        <f t="shared" si="11"/>
        <v>0</v>
      </c>
      <c r="Z24" s="18">
        <f t="shared" si="11"/>
        <v>0</v>
      </c>
      <c r="AA24" s="18">
        <f t="shared" si="11"/>
        <v>0</v>
      </c>
      <c r="AB24" s="59"/>
      <c r="AC24" s="18"/>
      <c r="AE24" s="18">
        <f t="shared" si="12"/>
        <v>-25000</v>
      </c>
      <c r="AF24" s="18">
        <f t="shared" si="12"/>
        <v>0</v>
      </c>
      <c r="AG24" s="18">
        <f t="shared" si="12"/>
        <v>0</v>
      </c>
      <c r="AH24" s="18">
        <f t="shared" si="12"/>
        <v>0</v>
      </c>
      <c r="AI24" s="18">
        <f t="shared" si="12"/>
        <v>0</v>
      </c>
      <c r="AJ24" s="18">
        <f t="shared" si="12"/>
        <v>0</v>
      </c>
      <c r="AK24" s="59"/>
    </row>
    <row r="25" spans="2:37" x14ac:dyDescent="0.45">
      <c r="B25" s="22" t="s">
        <v>34</v>
      </c>
      <c r="C25" s="22"/>
      <c r="D25" s="22"/>
      <c r="E25" s="22"/>
      <c r="F25" s="22"/>
      <c r="G25" s="23">
        <f>SUM(G15:G24)</f>
        <v>-85010500</v>
      </c>
      <c r="H25" s="23">
        <f t="shared" ref="H25:AA25" si="14">SUM(H15:H24)</f>
        <v>0</v>
      </c>
      <c r="I25" s="23">
        <f t="shared" si="14"/>
        <v>0</v>
      </c>
      <c r="J25" s="23">
        <f t="shared" si="14"/>
        <v>0</v>
      </c>
      <c r="K25" s="23">
        <f t="shared" si="14"/>
        <v>0</v>
      </c>
      <c r="L25" s="23">
        <f t="shared" si="14"/>
        <v>0</v>
      </c>
      <c r="M25" s="23">
        <f t="shared" si="14"/>
        <v>0</v>
      </c>
      <c r="N25" s="23">
        <f t="shared" si="14"/>
        <v>0</v>
      </c>
      <c r="O25" s="23">
        <f t="shared" si="14"/>
        <v>0</v>
      </c>
      <c r="P25" s="23">
        <f t="shared" si="14"/>
        <v>0</v>
      </c>
      <c r="Q25" s="23">
        <f t="shared" si="14"/>
        <v>0</v>
      </c>
      <c r="R25" s="23">
        <f t="shared" si="14"/>
        <v>0</v>
      </c>
      <c r="S25" s="23">
        <f t="shared" si="14"/>
        <v>0</v>
      </c>
      <c r="T25" s="23">
        <f t="shared" si="14"/>
        <v>0</v>
      </c>
      <c r="U25" s="23">
        <f t="shared" si="14"/>
        <v>0</v>
      </c>
      <c r="V25" s="23">
        <f t="shared" si="14"/>
        <v>0</v>
      </c>
      <c r="W25" s="23">
        <f t="shared" si="14"/>
        <v>0</v>
      </c>
      <c r="X25" s="23">
        <f t="shared" si="14"/>
        <v>0</v>
      </c>
      <c r="Y25" s="23">
        <f t="shared" si="14"/>
        <v>0</v>
      </c>
      <c r="Z25" s="23">
        <f t="shared" si="14"/>
        <v>0</v>
      </c>
      <c r="AA25" s="23">
        <f t="shared" si="14"/>
        <v>0</v>
      </c>
      <c r="AB25" s="56"/>
      <c r="AC25" s="56"/>
      <c r="AE25" s="23">
        <f t="shared" si="12"/>
        <v>-85010500</v>
      </c>
      <c r="AF25" s="23">
        <f t="shared" si="12"/>
        <v>0</v>
      </c>
      <c r="AG25" s="23">
        <f t="shared" si="12"/>
        <v>0</v>
      </c>
      <c r="AH25" s="23">
        <f t="shared" si="12"/>
        <v>0</v>
      </c>
      <c r="AI25" s="23">
        <f t="shared" si="12"/>
        <v>0</v>
      </c>
      <c r="AJ25" s="23">
        <f t="shared" si="12"/>
        <v>0</v>
      </c>
      <c r="AK25" s="56"/>
    </row>
    <row r="26" spans="2:37" x14ac:dyDescent="0.45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59"/>
      <c r="AC26" s="18"/>
      <c r="AE26" s="18"/>
      <c r="AF26" s="18"/>
      <c r="AG26" s="18"/>
      <c r="AH26" s="18"/>
      <c r="AI26" s="18"/>
      <c r="AJ26" s="18"/>
      <c r="AK26" s="59"/>
    </row>
    <row r="27" spans="2:37" x14ac:dyDescent="0.45">
      <c r="B27" t="s">
        <v>35</v>
      </c>
      <c r="D27" s="24">
        <f>Assumptions!F31</f>
        <v>5.7500000000000002E-2</v>
      </c>
      <c r="E27" s="24">
        <f>Assumptions!F30</f>
        <v>0.06</v>
      </c>
      <c r="G27" s="18">
        <f t="shared" ref="G27:Z27" si="15">(G3=$D$8)*G8*4/$E$27/(1+$D$27)</f>
        <v>0</v>
      </c>
      <c r="H27" s="18">
        <f t="shared" si="15"/>
        <v>0</v>
      </c>
      <c r="I27" s="18">
        <f t="shared" si="15"/>
        <v>0</v>
      </c>
      <c r="J27" s="18">
        <f t="shared" si="15"/>
        <v>0</v>
      </c>
      <c r="K27" s="18">
        <f t="shared" si="15"/>
        <v>0</v>
      </c>
      <c r="L27" s="18">
        <f t="shared" si="15"/>
        <v>0</v>
      </c>
      <c r="M27" s="18">
        <f t="shared" si="15"/>
        <v>0</v>
      </c>
      <c r="N27" s="18">
        <f t="shared" si="15"/>
        <v>0</v>
      </c>
      <c r="O27" s="18">
        <f t="shared" si="15"/>
        <v>0</v>
      </c>
      <c r="P27" s="18">
        <f t="shared" si="15"/>
        <v>0</v>
      </c>
      <c r="Q27" s="18">
        <f t="shared" si="15"/>
        <v>0</v>
      </c>
      <c r="R27" s="18">
        <f t="shared" si="15"/>
        <v>0</v>
      </c>
      <c r="S27" s="18">
        <f t="shared" si="15"/>
        <v>0</v>
      </c>
      <c r="T27" s="18">
        <f t="shared" si="15"/>
        <v>0</v>
      </c>
      <c r="U27" s="18">
        <f t="shared" si="15"/>
        <v>0</v>
      </c>
      <c r="V27" s="18">
        <f t="shared" si="15"/>
        <v>0</v>
      </c>
      <c r="W27" s="18">
        <f t="shared" si="15"/>
        <v>0</v>
      </c>
      <c r="X27" s="18">
        <f t="shared" si="15"/>
        <v>0</v>
      </c>
      <c r="Y27" s="18">
        <f t="shared" si="15"/>
        <v>0</v>
      </c>
      <c r="Z27" s="18">
        <f t="shared" si="15"/>
        <v>0</v>
      </c>
      <c r="AA27" s="18">
        <f>(AA3=$D$8)*AA8*4/$E$27/(1+$D$27)</f>
        <v>0</v>
      </c>
      <c r="AB27" s="59"/>
      <c r="AC27" s="18"/>
      <c r="AE27" s="18">
        <f t="shared" ref="AE27:AJ29" si="16">SUMIF($G$4:$AB$4,AE$4,$G27:$AB27)</f>
        <v>0</v>
      </c>
      <c r="AF27" s="18">
        <f t="shared" si="16"/>
        <v>0</v>
      </c>
      <c r="AG27" s="18">
        <f t="shared" si="16"/>
        <v>0</v>
      </c>
      <c r="AH27" s="18">
        <f t="shared" si="16"/>
        <v>0</v>
      </c>
      <c r="AI27" s="18">
        <f t="shared" si="16"/>
        <v>0</v>
      </c>
      <c r="AJ27" s="18">
        <f t="shared" si="16"/>
        <v>0</v>
      </c>
      <c r="AK27" s="59"/>
    </row>
    <row r="28" spans="2:37" x14ac:dyDescent="0.45">
      <c r="B28" t="s">
        <v>26</v>
      </c>
      <c r="E28" s="24">
        <f>Assumptions!F32</f>
        <v>2.4E-2</v>
      </c>
      <c r="G28" s="18">
        <f>-G27*$E$28</f>
        <v>0</v>
      </c>
      <c r="H28" s="18">
        <f t="shared" ref="H28:AA28" si="17">-H27*$E$28</f>
        <v>0</v>
      </c>
      <c r="I28" s="18">
        <f t="shared" si="17"/>
        <v>0</v>
      </c>
      <c r="J28" s="18">
        <f t="shared" si="17"/>
        <v>0</v>
      </c>
      <c r="K28" s="18">
        <f t="shared" si="17"/>
        <v>0</v>
      </c>
      <c r="L28" s="18">
        <f t="shared" si="17"/>
        <v>0</v>
      </c>
      <c r="M28" s="18">
        <f t="shared" si="17"/>
        <v>0</v>
      </c>
      <c r="N28" s="18">
        <f t="shared" si="17"/>
        <v>0</v>
      </c>
      <c r="O28" s="18">
        <f t="shared" si="17"/>
        <v>0</v>
      </c>
      <c r="P28" s="18">
        <f t="shared" si="17"/>
        <v>0</v>
      </c>
      <c r="Q28" s="18">
        <f t="shared" si="17"/>
        <v>0</v>
      </c>
      <c r="R28" s="18">
        <f t="shared" si="17"/>
        <v>0</v>
      </c>
      <c r="S28" s="18">
        <f t="shared" si="17"/>
        <v>0</v>
      </c>
      <c r="T28" s="18">
        <f t="shared" si="17"/>
        <v>0</v>
      </c>
      <c r="U28" s="18">
        <f t="shared" si="17"/>
        <v>0</v>
      </c>
      <c r="V28" s="18">
        <f t="shared" si="17"/>
        <v>0</v>
      </c>
      <c r="W28" s="18">
        <f t="shared" si="17"/>
        <v>0</v>
      </c>
      <c r="X28" s="18">
        <f t="shared" si="17"/>
        <v>0</v>
      </c>
      <c r="Y28" s="18">
        <f t="shared" si="17"/>
        <v>0</v>
      </c>
      <c r="Z28" s="18">
        <f t="shared" si="17"/>
        <v>0</v>
      </c>
      <c r="AA28" s="18">
        <f t="shared" si="17"/>
        <v>0</v>
      </c>
      <c r="AB28" s="59"/>
      <c r="AC28" s="18"/>
      <c r="AE28" s="18">
        <f t="shared" si="16"/>
        <v>0</v>
      </c>
      <c r="AF28" s="18">
        <f t="shared" si="16"/>
        <v>0</v>
      </c>
      <c r="AG28" s="18">
        <f t="shared" si="16"/>
        <v>0</v>
      </c>
      <c r="AH28" s="18">
        <f t="shared" si="16"/>
        <v>0</v>
      </c>
      <c r="AI28" s="18">
        <f t="shared" si="16"/>
        <v>0</v>
      </c>
      <c r="AJ28" s="18">
        <f t="shared" si="16"/>
        <v>0</v>
      </c>
      <c r="AK28" s="59"/>
    </row>
    <row r="29" spans="2:37" x14ac:dyDescent="0.45">
      <c r="B29" s="22" t="s">
        <v>36</v>
      </c>
      <c r="C29" s="22"/>
      <c r="D29" s="22"/>
      <c r="E29" s="22"/>
      <c r="F29" s="22"/>
      <c r="G29" s="23">
        <f>SUM(G27:G28)</f>
        <v>0</v>
      </c>
      <c r="H29" s="23">
        <f t="shared" ref="H29:AA29" si="18">SUM(H27:H28)</f>
        <v>0</v>
      </c>
      <c r="I29" s="23">
        <f t="shared" si="18"/>
        <v>0</v>
      </c>
      <c r="J29" s="23">
        <f t="shared" si="18"/>
        <v>0</v>
      </c>
      <c r="K29" s="23">
        <f t="shared" si="18"/>
        <v>0</v>
      </c>
      <c r="L29" s="23">
        <f t="shared" si="18"/>
        <v>0</v>
      </c>
      <c r="M29" s="23">
        <f t="shared" si="18"/>
        <v>0</v>
      </c>
      <c r="N29" s="23">
        <f t="shared" si="18"/>
        <v>0</v>
      </c>
      <c r="O29" s="23">
        <f t="shared" si="18"/>
        <v>0</v>
      </c>
      <c r="P29" s="23">
        <f t="shared" si="18"/>
        <v>0</v>
      </c>
      <c r="Q29" s="23">
        <f t="shared" si="18"/>
        <v>0</v>
      </c>
      <c r="R29" s="23">
        <f t="shared" si="18"/>
        <v>0</v>
      </c>
      <c r="S29" s="23">
        <f t="shared" si="18"/>
        <v>0</v>
      </c>
      <c r="T29" s="23">
        <f t="shared" si="18"/>
        <v>0</v>
      </c>
      <c r="U29" s="23">
        <f t="shared" si="18"/>
        <v>0</v>
      </c>
      <c r="V29" s="23">
        <f t="shared" si="18"/>
        <v>0</v>
      </c>
      <c r="W29" s="23">
        <f t="shared" si="18"/>
        <v>0</v>
      </c>
      <c r="X29" s="23">
        <f t="shared" si="18"/>
        <v>0</v>
      </c>
      <c r="Y29" s="23">
        <f t="shared" si="18"/>
        <v>0</v>
      </c>
      <c r="Z29" s="23">
        <f t="shared" si="18"/>
        <v>0</v>
      </c>
      <c r="AA29" s="23">
        <f t="shared" si="18"/>
        <v>0</v>
      </c>
      <c r="AB29" s="56"/>
      <c r="AC29" s="56"/>
      <c r="AE29" s="23">
        <f t="shared" si="16"/>
        <v>0</v>
      </c>
      <c r="AF29" s="23">
        <f t="shared" si="16"/>
        <v>0</v>
      </c>
      <c r="AG29" s="23">
        <f t="shared" si="16"/>
        <v>0</v>
      </c>
      <c r="AH29" s="23">
        <f t="shared" si="16"/>
        <v>0</v>
      </c>
      <c r="AI29" s="23">
        <f t="shared" si="16"/>
        <v>0</v>
      </c>
      <c r="AJ29" s="23">
        <f t="shared" si="16"/>
        <v>0</v>
      </c>
      <c r="AK29" s="56"/>
    </row>
    <row r="30" spans="2:37" x14ac:dyDescent="0.45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59"/>
      <c r="AC30" s="18"/>
      <c r="AE30" s="18"/>
      <c r="AF30" s="18"/>
      <c r="AG30" s="18"/>
      <c r="AH30" s="18"/>
      <c r="AI30" s="18"/>
      <c r="AJ30" s="18"/>
      <c r="AK30" s="59"/>
    </row>
    <row r="31" spans="2:37" s="19" customFormat="1" x14ac:dyDescent="0.45">
      <c r="B31" s="25" t="s">
        <v>37</v>
      </c>
      <c r="C31" s="25"/>
      <c r="D31" s="25"/>
      <c r="E31" s="25"/>
      <c r="F31" s="25"/>
      <c r="G31" s="26">
        <f>G29+G25+G13</f>
        <v>-85010500</v>
      </c>
      <c r="H31" s="26">
        <f t="shared" ref="H31:AA31" si="19">H29+H25+H13</f>
        <v>1223119</v>
      </c>
      <c r="I31" s="26">
        <f t="shared" si="19"/>
        <v>1223119</v>
      </c>
      <c r="J31" s="26">
        <f t="shared" si="19"/>
        <v>1223119</v>
      </c>
      <c r="K31" s="26">
        <f t="shared" si="19"/>
        <v>1223119</v>
      </c>
      <c r="L31" s="26">
        <f t="shared" si="19"/>
        <v>1223119</v>
      </c>
      <c r="M31" s="26">
        <f t="shared" si="19"/>
        <v>1223119</v>
      </c>
      <c r="N31" s="26">
        <f t="shared" si="19"/>
        <v>1223119</v>
      </c>
      <c r="O31" s="26">
        <f t="shared" si="19"/>
        <v>1223119</v>
      </c>
      <c r="P31" s="26">
        <f t="shared" si="19"/>
        <v>1223119</v>
      </c>
      <c r="Q31" s="26">
        <f t="shared" si="19"/>
        <v>1223119</v>
      </c>
      <c r="R31" s="26">
        <f t="shared" si="19"/>
        <v>1223119</v>
      </c>
      <c r="S31" s="26">
        <f t="shared" si="19"/>
        <v>1223119</v>
      </c>
      <c r="T31" s="26">
        <f t="shared" si="19"/>
        <v>1223119</v>
      </c>
      <c r="U31" s="26">
        <f t="shared" si="19"/>
        <v>781056.51435194386</v>
      </c>
      <c r="V31" s="26">
        <f t="shared" si="19"/>
        <v>781056.51435194386</v>
      </c>
      <c r="W31" s="26">
        <f t="shared" si="19"/>
        <v>1011500.4302199738</v>
      </c>
      <c r="X31" s="26">
        <f t="shared" si="19"/>
        <v>1011500.4302199738</v>
      </c>
      <c r="Y31" s="26">
        <f t="shared" si="19"/>
        <v>1029073.918443509</v>
      </c>
      <c r="Z31" s="26">
        <f t="shared" si="19"/>
        <v>1029073.918443509</v>
      </c>
      <c r="AA31" s="26">
        <f t="shared" si="19"/>
        <v>81929073.918443501</v>
      </c>
      <c r="AB31" s="56"/>
      <c r="AC31" s="56"/>
      <c r="AE31" s="26">
        <f t="shared" ref="AE31:AJ31" si="20">SUMIF($G$4:$AB$4,AE$4,$G31:$AB31)</f>
        <v>-85010500</v>
      </c>
      <c r="AF31" s="26">
        <f t="shared" si="20"/>
        <v>4892476</v>
      </c>
      <c r="AG31" s="26">
        <f t="shared" si="20"/>
        <v>4892476</v>
      </c>
      <c r="AH31" s="26">
        <f t="shared" si="20"/>
        <v>4892476</v>
      </c>
      <c r="AI31" s="26">
        <f t="shared" si="20"/>
        <v>3796732.4589238619</v>
      </c>
      <c r="AJ31" s="26">
        <f t="shared" si="20"/>
        <v>84998722.185550496</v>
      </c>
      <c r="AK31" s="56"/>
    </row>
    <row r="32" spans="2:37" x14ac:dyDescent="0.45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59"/>
      <c r="AC32" s="18"/>
      <c r="AK32" s="61"/>
    </row>
    <row r="33" spans="2:37" x14ac:dyDescent="0.45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59"/>
      <c r="AC33" s="18"/>
      <c r="AK33" s="61"/>
    </row>
    <row r="34" spans="2:37" x14ac:dyDescent="0.45">
      <c r="B34" s="27" t="s">
        <v>38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K34" s="61"/>
    </row>
    <row r="35" spans="2:37" x14ac:dyDescent="0.45">
      <c r="B35" t="s">
        <v>39</v>
      </c>
      <c r="G35" s="29">
        <f>XIRR(G31:AB31,G3:AB3)</f>
        <v>4.5442447066307068E-2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E35" s="29">
        <f>G35</f>
        <v>4.5442447066307068E-2</v>
      </c>
      <c r="AK35" s="61"/>
    </row>
    <row r="36" spans="2:37" x14ac:dyDescent="0.45">
      <c r="B36" t="s">
        <v>40</v>
      </c>
      <c r="G36" s="28">
        <f>-SUMIF(G31:AB31,"&gt;0")/SUMIF(G31:AB31,"&lt;0")</f>
        <v>1.2171776738693969</v>
      </c>
      <c r="H36" s="2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E36" s="28">
        <f t="shared" ref="AE36:AE38" si="21">G36</f>
        <v>1.2171776738693969</v>
      </c>
      <c r="AK36" s="61"/>
    </row>
    <row r="37" spans="2:37" x14ac:dyDescent="0.45">
      <c r="B37" t="s">
        <v>41</v>
      </c>
      <c r="G37" s="18">
        <f>-SUMIF(G31:AB31,"&lt;0")</f>
        <v>85010500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E37" s="18">
        <f t="shared" si="21"/>
        <v>85010500</v>
      </c>
    </row>
    <row r="38" spans="2:37" x14ac:dyDescent="0.45">
      <c r="B38" t="s">
        <v>42</v>
      </c>
      <c r="G38" s="18">
        <f>SUM(G31:AB31)</f>
        <v>18462382.644474357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E38" s="18">
        <f t="shared" si="21"/>
        <v>18462382.644474357</v>
      </c>
    </row>
    <row r="39" spans="2:37" x14ac:dyDescent="0.45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37" x14ac:dyDescent="0.45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2:37" x14ac:dyDescent="0.45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2:37" x14ac:dyDescent="0.45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2:37" x14ac:dyDescent="0.4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2:37" x14ac:dyDescent="0.45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2:37" x14ac:dyDescent="0.45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2:37" x14ac:dyDescent="0.45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2:37" x14ac:dyDescent="0.45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6738-B290-4B46-8C87-B7A4B7308B33}">
  <dimension ref="C7:I13"/>
  <sheetViews>
    <sheetView workbookViewId="0">
      <selection activeCell="C7" sqref="C7:I13"/>
    </sheetView>
  </sheetViews>
  <sheetFormatPr defaultRowHeight="14.25" x14ac:dyDescent="0.45"/>
  <cols>
    <col min="5" max="5" width="9.6640625" bestFit="1" customWidth="1"/>
    <col min="7" max="7" width="9.6640625" bestFit="1" customWidth="1"/>
  </cols>
  <sheetData>
    <row r="7" spans="3:9" x14ac:dyDescent="0.45">
      <c r="C7" s="62"/>
      <c r="D7" s="62"/>
      <c r="E7" s="62"/>
      <c r="F7" s="62"/>
      <c r="G7" s="62"/>
      <c r="H7" s="62"/>
      <c r="I7" s="62"/>
    </row>
    <row r="8" spans="3:9" x14ac:dyDescent="0.45">
      <c r="C8" s="63"/>
      <c r="D8" s="19"/>
      <c r="E8" s="64"/>
      <c r="F8" s="64"/>
      <c r="G8" s="64"/>
      <c r="H8" s="64"/>
      <c r="I8" s="64"/>
    </row>
    <row r="9" spans="3:9" x14ac:dyDescent="0.45">
      <c r="C9" s="63"/>
      <c r="D9" s="65"/>
      <c r="E9" s="73"/>
      <c r="F9" s="73"/>
      <c r="G9" s="73"/>
      <c r="H9" s="73"/>
      <c r="I9" s="73"/>
    </row>
    <row r="10" spans="3:9" x14ac:dyDescent="0.45">
      <c r="C10" s="63"/>
      <c r="D10" s="65"/>
      <c r="E10" s="73"/>
      <c r="F10" s="73"/>
      <c r="G10" s="73"/>
      <c r="H10" s="73"/>
      <c r="I10" s="73"/>
    </row>
    <row r="11" spans="3:9" x14ac:dyDescent="0.45">
      <c r="C11" s="63"/>
      <c r="D11" s="65"/>
      <c r="E11" s="73"/>
      <c r="F11" s="73"/>
      <c r="G11" s="74"/>
      <c r="H11" s="73"/>
      <c r="I11" s="73"/>
    </row>
    <row r="12" spans="3:9" x14ac:dyDescent="0.45">
      <c r="C12" s="63"/>
      <c r="D12" s="65"/>
      <c r="E12" s="73"/>
      <c r="F12" s="73"/>
      <c r="G12" s="73"/>
      <c r="H12" s="73"/>
      <c r="I12" s="73"/>
    </row>
    <row r="13" spans="3:9" x14ac:dyDescent="0.45">
      <c r="C13" s="63"/>
      <c r="D13" s="65"/>
      <c r="E13" s="73"/>
      <c r="F13" s="73"/>
      <c r="G13" s="73"/>
      <c r="H13" s="73"/>
      <c r="I13" s="73"/>
    </row>
  </sheetData>
  <mergeCells count="2">
    <mergeCell ref="C7:I7"/>
    <mergeCell ref="C8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Rent Roll</vt:lpstr>
      <vt:lpstr>Lease Calcs</vt:lpstr>
      <vt:lpstr>Cash Flows</vt:lpstr>
      <vt:lpstr>Sensitivity Analysis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Laney</dc:creator>
  <cp:lastModifiedBy>Maya Wright</cp:lastModifiedBy>
  <dcterms:created xsi:type="dcterms:W3CDTF">2012-09-30T16:55:52Z</dcterms:created>
  <dcterms:modified xsi:type="dcterms:W3CDTF">2019-09-02T11:41:35Z</dcterms:modified>
</cp:coreProperties>
</file>