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  <sheet state="visible" name="AA" sheetId="2" r:id="rId5"/>
  </sheets>
  <definedNames/>
  <calcPr/>
</workbook>
</file>

<file path=xl/sharedStrings.xml><?xml version="1.0" encoding="utf-8"?>
<sst xmlns="http://schemas.openxmlformats.org/spreadsheetml/2006/main" count="131" uniqueCount="64">
  <si>
    <t>Awesome Apps</t>
  </si>
  <si>
    <t>Business Questions</t>
  </si>
  <si>
    <t>Formulas</t>
  </si>
  <si>
    <t>Total downloads for Sugar Rush</t>
  </si>
  <si>
    <t>SUMIFS</t>
  </si>
  <si>
    <t>Total downloads for C apps</t>
  </si>
  <si>
    <t>COUNTIFS</t>
  </si>
  <si>
    <t>Uninstalls in December 2021</t>
  </si>
  <si>
    <t>AVERAGEIFS</t>
  </si>
  <si>
    <t>Downloads in Oct, Nov, Dec 2021</t>
  </si>
  <si>
    <t>MAX / MINIFS</t>
  </si>
  <si>
    <t>How many times we had more than 8000 downloads per app month?</t>
  </si>
  <si>
    <t>SMALL / LARGE</t>
  </si>
  <si>
    <t>5 star rating % for Sugar Rush</t>
  </si>
  <si>
    <t>XLOOKUP</t>
  </si>
  <si>
    <t>Average uninstalls for Subway Wafers</t>
  </si>
  <si>
    <t>INDEX / MATCH</t>
  </si>
  <si>
    <t>Which month has highest uninstall ratio?</t>
  </si>
  <si>
    <t>FILTER</t>
  </si>
  <si>
    <t>Average monthly downloads</t>
  </si>
  <si>
    <t>Most downloads in any month / app? 2nd and 3rd places also?</t>
  </si>
  <si>
    <t>Which month and app was that?</t>
  </si>
  <si>
    <t>In October 2021, which app has most 1star ratings?</t>
  </si>
  <si>
    <t>Does it change by December 2021?</t>
  </si>
  <si>
    <t>What are the best download figures for each app?</t>
  </si>
  <si>
    <t>What is the least downloaded app in each month?</t>
  </si>
  <si>
    <t>Month</t>
  </si>
  <si>
    <t>App</t>
  </si>
  <si>
    <t>Downloads</t>
  </si>
  <si>
    <t>Uninstalls</t>
  </si>
  <si>
    <t>5 star ratings</t>
  </si>
  <si>
    <t>1 star ratings</t>
  </si>
  <si>
    <t>Total ratings</t>
  </si>
  <si>
    <t>Crushed by Candies</t>
  </si>
  <si>
    <t>Chocolate Crossing</t>
  </si>
  <si>
    <t>Sugar Rush</t>
  </si>
  <si>
    <t>Angry Bites</t>
  </si>
  <si>
    <t>Where is my Coco?</t>
  </si>
  <si>
    <t>Subway Wafers</t>
  </si>
  <si>
    <t>Temple Bun</t>
  </si>
  <si>
    <t>Starting with</t>
  </si>
  <si>
    <t>c</t>
  </si>
  <si>
    <t>Total Downloads</t>
  </si>
  <si>
    <t>Start</t>
  </si>
  <si>
    <t>End</t>
  </si>
  <si>
    <t>Total 5 star ratings</t>
  </si>
  <si>
    <t>Total Ratings</t>
  </si>
  <si>
    <t>5 star %</t>
  </si>
  <si>
    <t>Average uninstalls</t>
  </si>
  <si>
    <t>Uninstall ratio</t>
  </si>
  <si>
    <t>Highest</t>
  </si>
  <si>
    <t>Month name</t>
  </si>
  <si>
    <t>Avg. Downloads</t>
  </si>
  <si>
    <t>App name</t>
  </si>
  <si>
    <t>month</t>
  </si>
  <si>
    <t>Most downloads</t>
  </si>
  <si>
    <t>2nd</t>
  </si>
  <si>
    <t>3rd</t>
  </si>
  <si>
    <t>Most 1star ratings</t>
  </si>
  <si>
    <t>App name (WRONG)</t>
  </si>
  <si>
    <t>App name (RIGHT)</t>
  </si>
  <si>
    <t>Apps</t>
  </si>
  <si>
    <t>Most downloads ever</t>
  </si>
  <si>
    <t>Least Downloads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</si>
</sst>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-409]mmmm\-yy"/>
    <numFmt numFmtId="165" formatCode="0.0"/>
    <numFmt numFmtId="166" formatCode="0.000%"/>
  </numFmts>
  <fonts count="11">
    <font>
      <sz val="11.0"/>
      <color theme="1"/>
      <name val="Calibri"/>
      <scheme val="minor"/>
    </font>
    <font>
      <sz val="11.0"/>
      <color theme="1"/>
      <name val="Calibri"/>
    </font>
    <font>
      <sz val="28.0"/>
      <color theme="1"/>
      <name val="Quattrocento Sans"/>
    </font>
    <font>
      <b/>
      <sz val="11.0"/>
      <color theme="0"/>
      <name val="Calibri"/>
    </font>
    <font>
      <b/>
      <sz val="11.0"/>
      <color theme="1"/>
      <name val="Calibri"/>
    </font>
    <font>
      <sz val="11.0"/>
      <color rgb="FF0C0C0C"/>
      <name val="Calibri"/>
    </font>
    <font>
      <sz val="11.0"/>
      <color theme="0"/>
      <name val="Calibri"/>
    </font>
    <font>
      <color theme="1"/>
      <name val="Calibri"/>
      <scheme val="minor"/>
    </font>
    <font>
      <sz val="11.0"/>
      <color rgb="FFC00000"/>
      <name val="Calibri"/>
    </font>
    <font>
      <b/>
      <sz val="11.0"/>
      <color rgb="FF00B050"/>
      <name val="Calibri"/>
    </font>
    <font>
      <sz val="11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E7E6E6"/>
        <bgColor rgb="FFE7E6E6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BF9000"/>
        <bgColor rgb="FFBF9000"/>
      </patternFill>
    </fill>
    <fill>
      <patternFill patternType="solid">
        <fgColor rgb="FFFEF2CB"/>
        <bgColor rgb="FFFEF2CB"/>
      </patternFill>
    </fill>
    <fill>
      <patternFill patternType="solid">
        <fgColor theme="8"/>
        <bgColor theme="8"/>
      </patternFill>
    </fill>
    <fill>
      <patternFill patternType="solid">
        <fgColor rgb="FFDEEAF6"/>
        <bgColor rgb="FFDEEAF6"/>
      </patternFill>
    </fill>
  </fills>
  <borders count="9">
    <border/>
    <border>
      <left/>
      <right/>
      <top/>
      <bottom/>
    </border>
    <border>
      <left/>
      <right/>
      <top/>
      <bottom style="thin">
        <color rgb="FF000000"/>
      </bottom>
    </border>
    <border>
      <bottom style="thin">
        <color rgb="FFD8D8D8"/>
      </bottom>
    </border>
    <border>
      <top style="thin">
        <color rgb="FF000000"/>
      </top>
    </border>
    <border>
      <left/>
      <right/>
      <top style="thin">
        <color rgb="FFD8D8D8"/>
      </top>
      <bottom style="thin">
        <color rgb="FFD8D8D8"/>
      </bottom>
    </border>
    <border>
      <top style="thin">
        <color rgb="FFD8D8D8"/>
      </top>
      <bottom style="thin">
        <color rgb="FFD8D8D8"/>
      </bottom>
    </border>
    <border>
      <top style="thin">
        <color rgb="FFD8D8D8"/>
      </top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3" fontId="2" numFmtId="0" xfId="0" applyAlignment="1" applyBorder="1" applyFont="1">
      <alignment vertical="center"/>
    </xf>
    <xf borderId="2" fillId="2" fontId="3" numFmtId="0" xfId="0" applyBorder="1" applyFont="1"/>
    <xf borderId="2" fillId="2" fontId="1" numFmtId="0" xfId="0" applyBorder="1" applyFont="1"/>
    <xf borderId="2" fillId="4" fontId="4" numFmtId="0" xfId="0" applyAlignment="1" applyBorder="1" applyFill="1" applyFont="1">
      <alignment horizontal="center"/>
    </xf>
    <xf borderId="2" fillId="5" fontId="3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3" fillId="0" fontId="1" numFmtId="0" xfId="0" applyBorder="1" applyFont="1"/>
    <xf borderId="0" fillId="0" fontId="5" numFmtId="0" xfId="0" applyAlignment="1" applyFont="1">
      <alignment horizontal="right"/>
    </xf>
    <xf borderId="3" fillId="0" fontId="1" numFmtId="0" xfId="0" applyAlignment="1" applyBorder="1" applyFont="1">
      <alignment horizontal="center"/>
    </xf>
    <xf borderId="4" fillId="0" fontId="6" numFmtId="0" xfId="0" applyAlignment="1" applyBorder="1" applyFont="1">
      <alignment horizontal="center" shrinkToFit="0" vertical="center" wrapText="1"/>
    </xf>
    <xf borderId="5" fillId="6" fontId="1" numFmtId="0" xfId="0" applyBorder="1" applyFill="1" applyFont="1"/>
    <xf borderId="0" fillId="0" fontId="1" numFmtId="0" xfId="0" applyAlignment="1" applyFont="1">
      <alignment horizontal="right"/>
    </xf>
    <xf borderId="5" fillId="6" fontId="1" numFmtId="0" xfId="0" applyAlignment="1" applyBorder="1" applyFont="1">
      <alignment horizontal="center"/>
    </xf>
    <xf borderId="0" fillId="0" fontId="1" numFmtId="14" xfId="0" applyFont="1" applyNumberFormat="1"/>
    <xf borderId="6" fillId="0" fontId="1" numFmtId="0" xfId="0" applyBorder="1" applyFont="1"/>
    <xf borderId="6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1" fillId="6" fontId="1" numFmtId="0" xfId="0" applyAlignment="1" applyBorder="1" applyFont="1">
      <alignment horizontal="center"/>
    </xf>
    <xf borderId="7" fillId="0" fontId="1" numFmtId="0" xfId="0" applyBorder="1" applyFont="1"/>
    <xf borderId="2" fillId="4" fontId="4" numFmtId="0" xfId="0" applyBorder="1" applyFont="1"/>
    <xf borderId="2" fillId="4" fontId="1" numFmtId="0" xfId="0" applyBorder="1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vertical="top" wrapText="1"/>
    </xf>
    <xf borderId="3" fillId="0" fontId="1" numFmtId="0" xfId="0" applyAlignment="1" applyBorder="1" applyFont="1">
      <alignment shrinkToFit="0" vertical="top" wrapText="1"/>
    </xf>
    <xf borderId="0" fillId="0" fontId="1" numFmtId="0" xfId="0" applyAlignment="1" applyFont="1">
      <alignment horizontal="right" shrinkToFit="0" wrapText="1"/>
    </xf>
    <xf borderId="5" fillId="6" fontId="1" numFmtId="0" xfId="0" applyAlignment="1" applyBorder="1" applyFont="1">
      <alignment shrinkToFit="0" vertical="top" wrapText="1"/>
    </xf>
    <xf borderId="6" fillId="0" fontId="1" numFmtId="0" xfId="0" applyAlignment="1" applyBorder="1" applyFont="1">
      <alignment shrinkToFit="0" vertical="top" wrapText="1"/>
    </xf>
    <xf borderId="0" fillId="0" fontId="1" numFmtId="164" xfId="0" applyAlignment="1" applyFont="1" applyNumberFormat="1">
      <alignment horizontal="left"/>
    </xf>
    <xf borderId="1" fillId="7" fontId="1" numFmtId="0" xfId="0" applyBorder="1" applyFill="1" applyFont="1"/>
    <xf borderId="0" fillId="0" fontId="5" numFmtId="164" xfId="0" applyAlignment="1" applyFont="1" applyNumberFormat="1">
      <alignment horizontal="left"/>
    </xf>
    <xf borderId="0" fillId="0" fontId="5" numFmtId="0" xfId="0" applyFont="1"/>
    <xf borderId="0" fillId="0" fontId="5" numFmtId="0" xfId="0" applyAlignment="1" applyFont="1">
      <alignment horizontal="right"/>
    </xf>
    <xf borderId="8" fillId="4" fontId="4" numFmtId="0" xfId="0" applyAlignment="1" applyBorder="1" applyFont="1">
      <alignment horizontal="center"/>
    </xf>
    <xf borderId="0" fillId="0" fontId="7" numFmtId="0" xfId="0" applyFont="1"/>
    <xf borderId="0" fillId="0" fontId="1" numFmtId="164" xfId="0" applyAlignment="1" applyFont="1" applyNumberFormat="1">
      <alignment horizontal="left"/>
    </xf>
    <xf borderId="0" fillId="0" fontId="7" numFmtId="0" xfId="0" applyFont="1"/>
    <xf borderId="0" fillId="0" fontId="1" numFmtId="0" xfId="0" applyAlignment="1" applyFont="1">
      <alignment horizontal="right"/>
    </xf>
    <xf borderId="8" fillId="6" fontId="1" numFmtId="0" xfId="0" applyBorder="1" applyFont="1"/>
    <xf borderId="8" fillId="8" fontId="1" numFmtId="0" xfId="0" applyBorder="1" applyFill="1" applyFont="1"/>
    <xf borderId="8" fillId="6" fontId="1" numFmtId="0" xfId="0" applyAlignment="1" applyBorder="1" applyFont="1">
      <alignment horizontal="center" readingOrder="0"/>
    </xf>
    <xf borderId="8" fillId="8" fontId="1" numFmtId="0" xfId="0" applyAlignment="1" applyBorder="1" applyFont="1">
      <alignment horizontal="center"/>
    </xf>
    <xf borderId="8" fillId="6" fontId="1" numFmtId="17" xfId="0" applyBorder="1" applyFont="1" applyNumberFormat="1"/>
    <xf borderId="8" fillId="6" fontId="1" numFmtId="15" xfId="0" applyBorder="1" applyFont="1" applyNumberFormat="1"/>
    <xf borderId="8" fillId="6" fontId="1" numFmtId="0" xfId="0" applyAlignment="1" applyBorder="1" applyFont="1">
      <alignment horizontal="right"/>
    </xf>
    <xf borderId="8" fillId="0" fontId="1" numFmtId="0" xfId="0" applyBorder="1" applyFont="1"/>
    <xf borderId="8" fillId="0" fontId="1" numFmtId="0" xfId="0" applyAlignment="1" applyBorder="1" applyFont="1">
      <alignment horizontal="right"/>
    </xf>
    <xf borderId="8" fillId="8" fontId="1" numFmtId="9" xfId="0" applyBorder="1" applyFont="1" applyNumberFormat="1"/>
    <xf borderId="8" fillId="8" fontId="1" numFmtId="165" xfId="0" applyBorder="1" applyFont="1" applyNumberFormat="1"/>
    <xf borderId="8" fillId="6" fontId="4" numFmtId="0" xfId="0" applyBorder="1" applyFont="1"/>
    <xf borderId="8" fillId="6" fontId="1" numFmtId="17" xfId="0" applyAlignment="1" applyBorder="1" applyFont="1" applyNumberFormat="1">
      <alignment horizontal="left"/>
    </xf>
    <xf borderId="8" fillId="0" fontId="1" numFmtId="166" xfId="0" applyBorder="1" applyFont="1" applyNumberFormat="1"/>
    <xf borderId="8" fillId="8" fontId="1" numFmtId="166" xfId="0" applyBorder="1" applyFont="1" applyNumberFormat="1"/>
    <xf borderId="8" fillId="4" fontId="1" numFmtId="15" xfId="0" applyBorder="1" applyFont="1" applyNumberFormat="1"/>
    <xf borderId="8" fillId="8" fontId="1" numFmtId="2" xfId="0" applyBorder="1" applyFont="1" applyNumberFormat="1"/>
    <xf borderId="8" fillId="9" fontId="4" numFmtId="0" xfId="0" applyAlignment="1" applyBorder="1" applyFill="1" applyFont="1">
      <alignment horizontal="center"/>
    </xf>
    <xf borderId="8" fillId="6" fontId="4" numFmtId="0" xfId="0" applyAlignment="1" applyBorder="1" applyFont="1">
      <alignment horizontal="right"/>
    </xf>
    <xf borderId="8" fillId="8" fontId="1" numFmtId="0" xfId="0" applyAlignment="1" applyBorder="1" applyFont="1">
      <alignment horizontal="right"/>
    </xf>
    <xf borderId="8" fillId="10" fontId="1" numFmtId="0" xfId="0" applyBorder="1" applyFill="1" applyFont="1"/>
    <xf borderId="8" fillId="10" fontId="1" numFmtId="15" xfId="0" applyBorder="1" applyFont="1" applyNumberFormat="1"/>
    <xf borderId="8" fillId="6" fontId="4" numFmtId="17" xfId="0" applyBorder="1" applyFont="1" applyNumberFormat="1"/>
    <xf borderId="8" fillId="0" fontId="8" numFmtId="0" xfId="0" applyBorder="1" applyFont="1"/>
    <xf borderId="8" fillId="10" fontId="1" numFmtId="0" xfId="0" applyAlignment="1" applyBorder="1" applyFont="1">
      <alignment horizontal="right"/>
    </xf>
    <xf borderId="8" fillId="0" fontId="9" numFmtId="0" xfId="0" applyBorder="1" applyFont="1"/>
    <xf borderId="8" fillId="6" fontId="4" numFmtId="0" xfId="0" applyAlignment="1" applyBorder="1" applyFont="1">
      <alignment horizontal="center"/>
    </xf>
    <xf borderId="8" fillId="0" fontId="10" numFmtId="164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7"/>
          <bgColor theme="7"/>
        </patternFill>
      </fill>
      <border/>
    </dxf>
    <dxf>
      <font/>
      <fill>
        <patternFill patternType="solid">
          <fgColor rgb="FFFEF2CB"/>
          <bgColor rgb="FFFEF2CB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A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I4:O53" displayName="Table_1" id="1">
  <tableColumns count="7">
    <tableColumn name="Month" id="1"/>
    <tableColumn name="App" id="2"/>
    <tableColumn name="Downloads" id="3"/>
    <tableColumn name="Uninstalls" id="4"/>
    <tableColumn name="5 star ratings" id="5"/>
    <tableColumn name="1 star ratings" id="6"/>
    <tableColumn name="Total ratings" id="7"/>
  </tableColumns>
  <tableStyleInfo name="A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3.71"/>
    <col customWidth="1" min="3" max="3" width="4.29"/>
    <col customWidth="1" min="4" max="4" width="75.29"/>
    <col customWidth="1" min="5" max="5" width="4.43"/>
    <col customWidth="1" min="6" max="6" width="16.86"/>
    <col customWidth="1" min="7" max="7" width="4.14"/>
    <col customWidth="1" min="8" max="8" width="32.29"/>
    <col customWidth="1" min="9" max="26" width="8.71"/>
  </cols>
  <sheetData>
    <row r="1" ht="52.5" customHeight="1">
      <c r="A1" s="1"/>
      <c r="B1" s="2"/>
      <c r="C1" s="3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>
      <c r="C3" s="4" t="s">
        <v>1</v>
      </c>
      <c r="D3" s="5"/>
      <c r="F3" s="6" t="s">
        <v>2</v>
      </c>
      <c r="H3" s="7"/>
    </row>
    <row r="4">
      <c r="C4" s="8">
        <v>1.0</v>
      </c>
      <c r="D4" s="9" t="s">
        <v>3</v>
      </c>
      <c r="E4" s="10"/>
      <c r="F4" s="11" t="s">
        <v>4</v>
      </c>
      <c r="H4" s="12"/>
    </row>
    <row r="5">
      <c r="C5" s="8">
        <v>2.0</v>
      </c>
      <c r="D5" s="13" t="s">
        <v>5</v>
      </c>
      <c r="E5" s="14"/>
      <c r="F5" s="15" t="s">
        <v>6</v>
      </c>
      <c r="J5" s="16"/>
    </row>
    <row r="6">
      <c r="C6" s="8">
        <v>3.0</v>
      </c>
      <c r="D6" s="17" t="s">
        <v>7</v>
      </c>
      <c r="E6" s="14"/>
      <c r="F6" s="18" t="s">
        <v>8</v>
      </c>
    </row>
    <row r="7">
      <c r="C7" s="8">
        <v>4.0</v>
      </c>
      <c r="D7" s="13" t="s">
        <v>9</v>
      </c>
      <c r="E7" s="14"/>
      <c r="F7" s="15" t="s">
        <v>10</v>
      </c>
    </row>
    <row r="8">
      <c r="C8" s="8">
        <v>5.0</v>
      </c>
      <c r="D8" s="17" t="s">
        <v>11</v>
      </c>
      <c r="E8" s="14"/>
      <c r="F8" s="19" t="s">
        <v>12</v>
      </c>
    </row>
    <row r="9">
      <c r="C9" s="8">
        <v>6.0</v>
      </c>
      <c r="D9" s="13" t="s">
        <v>13</v>
      </c>
      <c r="E9" s="14"/>
      <c r="F9" s="20" t="s">
        <v>14</v>
      </c>
    </row>
    <row r="10">
      <c r="C10" s="8">
        <v>7.0</v>
      </c>
      <c r="D10" s="17" t="s">
        <v>15</v>
      </c>
      <c r="E10" s="14"/>
      <c r="F10" s="8" t="s">
        <v>16</v>
      </c>
    </row>
    <row r="11">
      <c r="C11" s="8">
        <v>8.0</v>
      </c>
      <c r="D11" s="13" t="s">
        <v>17</v>
      </c>
      <c r="E11" s="14"/>
      <c r="F11" s="20" t="s">
        <v>18</v>
      </c>
    </row>
    <row r="12">
      <c r="C12" s="8">
        <v>9.0</v>
      </c>
      <c r="D12" s="17" t="s">
        <v>19</v>
      </c>
      <c r="E12" s="14"/>
    </row>
    <row r="13">
      <c r="C13" s="8">
        <v>10.0</v>
      </c>
      <c r="D13" s="13" t="s">
        <v>20</v>
      </c>
      <c r="E13" s="14"/>
    </row>
    <row r="14">
      <c r="C14" s="8">
        <v>11.0</v>
      </c>
      <c r="D14" s="17" t="s">
        <v>21</v>
      </c>
      <c r="E14" s="14"/>
    </row>
    <row r="15">
      <c r="C15" s="8">
        <v>12.0</v>
      </c>
      <c r="D15" s="13" t="s">
        <v>22</v>
      </c>
      <c r="E15" s="14"/>
    </row>
    <row r="16">
      <c r="C16" s="8">
        <v>13.0</v>
      </c>
      <c r="D16" s="17" t="s">
        <v>23</v>
      </c>
      <c r="E16" s="14"/>
    </row>
    <row r="17">
      <c r="C17" s="8">
        <v>14.0</v>
      </c>
      <c r="D17" s="13" t="s">
        <v>24</v>
      </c>
      <c r="E17" s="14"/>
    </row>
    <row r="18">
      <c r="C18" s="8">
        <v>15.0</v>
      </c>
      <c r="D18" s="21" t="s">
        <v>25</v>
      </c>
      <c r="E18" s="14"/>
    </row>
    <row r="19">
      <c r="E19" s="14"/>
    </row>
    <row r="20">
      <c r="C20" s="22"/>
      <c r="D20" s="23"/>
      <c r="E20" s="14"/>
    </row>
    <row r="21" ht="15.75" customHeight="1">
      <c r="A21" s="24"/>
      <c r="B21" s="24"/>
      <c r="C21" s="25"/>
      <c r="D21" s="26"/>
      <c r="E21" s="27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5.75" customHeight="1">
      <c r="A22" s="24"/>
      <c r="B22" s="24"/>
      <c r="C22" s="25"/>
      <c r="D22" s="28"/>
      <c r="E22" s="27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5.75" customHeight="1">
      <c r="A23" s="24"/>
      <c r="B23" s="24"/>
      <c r="C23" s="25"/>
      <c r="D23" s="29"/>
      <c r="E23" s="27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15.75" customHeight="1">
      <c r="E24" s="14"/>
    </row>
    <row r="25" ht="15.75" customHeight="1">
      <c r="E25" s="14"/>
    </row>
    <row r="26" ht="15.75" customHeight="1">
      <c r="C26" s="30"/>
      <c r="E26" s="14"/>
    </row>
    <row r="27" ht="15.75" customHeight="1">
      <c r="C27" s="30"/>
      <c r="E27" s="14"/>
    </row>
    <row r="28" ht="15.75" customHeight="1">
      <c r="C28" s="30"/>
      <c r="E28" s="14"/>
    </row>
    <row r="29" ht="15.75" customHeight="1">
      <c r="C29" s="30"/>
      <c r="E29" s="14"/>
    </row>
    <row r="30" ht="15.75" customHeight="1">
      <c r="C30" s="30"/>
      <c r="E30" s="14"/>
    </row>
    <row r="31" ht="15.75" customHeight="1">
      <c r="C31" s="30"/>
      <c r="E31" s="14"/>
    </row>
    <row r="32" ht="15.75" customHeight="1">
      <c r="C32" s="30"/>
      <c r="E32" s="14"/>
    </row>
    <row r="33" ht="15.75" customHeight="1">
      <c r="C33" s="30"/>
      <c r="E33" s="14"/>
    </row>
    <row r="34" ht="15.75" customHeight="1">
      <c r="C34" s="30"/>
      <c r="E34" s="14"/>
    </row>
    <row r="35" ht="15.75" customHeight="1">
      <c r="C35" s="30"/>
      <c r="E35" s="14"/>
    </row>
    <row r="36" ht="15.75" customHeight="1">
      <c r="C36" s="30"/>
      <c r="E36" s="14"/>
    </row>
    <row r="37" ht="15.75" customHeight="1">
      <c r="C37" s="30"/>
      <c r="E37" s="14"/>
    </row>
    <row r="38" ht="15.75" customHeight="1">
      <c r="C38" s="30"/>
      <c r="E38" s="14"/>
    </row>
    <row r="39" ht="15.75" customHeight="1">
      <c r="C39" s="30"/>
      <c r="E39" s="14"/>
    </row>
    <row r="40" ht="15.75" customHeight="1">
      <c r="C40" s="30"/>
      <c r="E40" s="14"/>
    </row>
    <row r="41" ht="15.75" customHeight="1">
      <c r="C41" s="30"/>
      <c r="E41" s="14"/>
    </row>
    <row r="42" ht="15.75" customHeight="1">
      <c r="C42" s="30"/>
      <c r="E42" s="14"/>
    </row>
    <row r="43" ht="15.75" customHeight="1">
      <c r="C43" s="30"/>
      <c r="E43" s="14"/>
    </row>
    <row r="44" ht="15.75" customHeight="1">
      <c r="C44" s="30"/>
      <c r="E44" s="14"/>
    </row>
    <row r="45" ht="15.75" customHeight="1">
      <c r="C45" s="30"/>
      <c r="E45" s="14"/>
    </row>
    <row r="46" ht="15.75" customHeight="1">
      <c r="C46" s="30"/>
      <c r="E46" s="14"/>
    </row>
    <row r="47" ht="15.75" customHeight="1">
      <c r="C47" s="30"/>
      <c r="E47" s="14"/>
    </row>
    <row r="48" ht="15.75" customHeight="1">
      <c r="C48" s="30"/>
      <c r="E48" s="14"/>
    </row>
    <row r="49" ht="15.75" customHeight="1">
      <c r="C49" s="30"/>
      <c r="E49" s="14"/>
    </row>
    <row r="50" ht="15.75" customHeight="1">
      <c r="C50" s="30"/>
      <c r="E50" s="14"/>
    </row>
    <row r="51" ht="15.75" customHeight="1">
      <c r="C51" s="30"/>
      <c r="E51" s="14"/>
    </row>
    <row r="52" ht="15.75" customHeight="1">
      <c r="C52" s="30"/>
      <c r="E52" s="14"/>
    </row>
    <row r="53" ht="15.75" customHeight="1">
      <c r="C53" s="30"/>
      <c r="E53" s="14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H4:H1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4.43"/>
    <col customWidth="1" min="3" max="3" width="17.71"/>
    <col customWidth="1" min="4" max="4" width="21.71"/>
    <col customWidth="1" min="5" max="5" width="20.57"/>
    <col customWidth="1" min="6" max="6" width="13.57"/>
    <col customWidth="1" min="7" max="8" width="5.29"/>
    <col customWidth="1" min="9" max="9" width="13.71"/>
    <col customWidth="1" min="10" max="10" width="18.57"/>
    <col customWidth="1" min="11" max="11" width="10.86"/>
    <col customWidth="1" min="12" max="12" width="9.86"/>
    <col customWidth="1" min="13" max="14" width="12.43"/>
    <col customWidth="1" min="15" max="15" width="11.86"/>
    <col customWidth="1" min="16" max="26" width="8.71"/>
  </cols>
  <sheetData>
    <row r="1" ht="52.5" customHeight="1">
      <c r="A1" s="31"/>
      <c r="B1" s="2"/>
      <c r="C1" s="3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4">
      <c r="I4" s="32" t="s">
        <v>26</v>
      </c>
      <c r="J4" s="33" t="s">
        <v>27</v>
      </c>
      <c r="K4" s="34" t="s">
        <v>28</v>
      </c>
      <c r="L4" s="34" t="s">
        <v>29</v>
      </c>
      <c r="M4" s="34" t="s">
        <v>30</v>
      </c>
      <c r="N4" s="34" t="s">
        <v>31</v>
      </c>
      <c r="O4" s="34" t="s">
        <v>32</v>
      </c>
    </row>
    <row r="5">
      <c r="B5" s="35">
        <v>1.0</v>
      </c>
      <c r="C5" s="36" t="str">
        <f t="array" ref="C5">INDEX(Questions!$D$4:$D$18,B5)</f>
        <v>Total downloads for Sugar Rush</v>
      </c>
      <c r="I5" s="37">
        <v>44348.0</v>
      </c>
      <c r="J5" s="38" t="s">
        <v>33</v>
      </c>
      <c r="K5" s="39">
        <v>7079.0</v>
      </c>
      <c r="L5" s="39">
        <v>141.0</v>
      </c>
      <c r="M5" s="39">
        <v>89.0</v>
      </c>
      <c r="N5" s="39">
        <v>60.0</v>
      </c>
      <c r="O5" s="39">
        <v>879.0</v>
      </c>
    </row>
    <row r="6">
      <c r="I6" s="37">
        <v>44348.0</v>
      </c>
      <c r="J6" s="38" t="s">
        <v>34</v>
      </c>
      <c r="K6" s="39">
        <v>7683.0</v>
      </c>
      <c r="L6" s="39">
        <v>153.0</v>
      </c>
      <c r="M6" s="39">
        <v>78.0</v>
      </c>
      <c r="N6" s="39">
        <v>41.0</v>
      </c>
      <c r="O6" s="39">
        <v>702.0</v>
      </c>
    </row>
    <row r="7">
      <c r="C7" s="40" t="s">
        <v>35</v>
      </c>
      <c r="I7" s="37">
        <v>44348.0</v>
      </c>
      <c r="J7" s="38" t="s">
        <v>36</v>
      </c>
      <c r="K7" s="39">
        <v>4681.0</v>
      </c>
      <c r="L7" s="39">
        <v>93.0</v>
      </c>
      <c r="M7" s="39">
        <v>99.0</v>
      </c>
      <c r="N7" s="39">
        <v>53.0</v>
      </c>
      <c r="O7" s="39">
        <v>897.0</v>
      </c>
    </row>
    <row r="8">
      <c r="C8" s="41">
        <f>SUMIFS(K5:K53, J5:J53, "Sugar Rush")</f>
        <v>43718</v>
      </c>
      <c r="I8" s="37">
        <v>44348.0</v>
      </c>
      <c r="J8" s="38" t="s">
        <v>37</v>
      </c>
      <c r="K8" s="39">
        <v>4373.0</v>
      </c>
      <c r="L8" s="39">
        <v>87.0</v>
      </c>
      <c r="M8" s="39">
        <v>86.0</v>
      </c>
      <c r="N8" s="39">
        <v>51.0</v>
      </c>
      <c r="O8" s="39">
        <v>808.0</v>
      </c>
    </row>
    <row r="9">
      <c r="I9" s="37">
        <v>44348.0</v>
      </c>
      <c r="J9" s="38" t="s">
        <v>35</v>
      </c>
      <c r="K9" s="39">
        <v>3499.0</v>
      </c>
      <c r="L9" s="39">
        <v>69.0</v>
      </c>
      <c r="M9" s="39">
        <v>91.0</v>
      </c>
      <c r="N9" s="39">
        <v>42.0</v>
      </c>
      <c r="O9" s="39">
        <v>785.0</v>
      </c>
    </row>
    <row r="10">
      <c r="B10" s="35">
        <v>2.0</v>
      </c>
      <c r="C10" s="36" t="str">
        <f t="array" ref="C10">INDEX(Questions!$D$4:$D$18,B10)</f>
        <v>Total downloads for C apps</v>
      </c>
      <c r="I10" s="37">
        <v>44348.0</v>
      </c>
      <c r="J10" s="38" t="s">
        <v>38</v>
      </c>
      <c r="K10" s="39">
        <v>5649.0</v>
      </c>
      <c r="L10" s="39">
        <v>112.0</v>
      </c>
      <c r="M10" s="39">
        <v>78.0</v>
      </c>
      <c r="N10" s="39">
        <v>31.0</v>
      </c>
      <c r="O10" s="39">
        <v>643.0</v>
      </c>
    </row>
    <row r="11">
      <c r="I11" s="37">
        <v>44348.0</v>
      </c>
      <c r="J11" s="38" t="s">
        <v>39</v>
      </c>
      <c r="K11" s="39">
        <v>1837.0</v>
      </c>
      <c r="L11" s="39">
        <v>36.0</v>
      </c>
      <c r="M11" s="39">
        <v>111.0</v>
      </c>
      <c r="N11" s="39">
        <v>38.0</v>
      </c>
      <c r="O11" s="39">
        <v>879.0</v>
      </c>
    </row>
    <row r="12">
      <c r="C12" s="40" t="s">
        <v>40</v>
      </c>
      <c r="D12" s="42" t="s">
        <v>41</v>
      </c>
      <c r="I12" s="37">
        <v>44378.0</v>
      </c>
      <c r="J12" s="38" t="s">
        <v>33</v>
      </c>
      <c r="K12" s="39">
        <v>8586.0</v>
      </c>
      <c r="L12" s="39">
        <v>171.0</v>
      </c>
      <c r="M12" s="39">
        <v>81.0</v>
      </c>
      <c r="N12" s="39">
        <v>52.0</v>
      </c>
      <c r="O12" s="39">
        <v>785.0</v>
      </c>
    </row>
    <row r="13">
      <c r="C13" s="41" t="s">
        <v>42</v>
      </c>
      <c r="D13" s="43">
        <f>SUMIFS(K5:K53, J5:J53,D12&amp;"*")</f>
        <v>91536</v>
      </c>
      <c r="I13" s="37">
        <v>44378.0</v>
      </c>
      <c r="J13" s="38" t="s">
        <v>34</v>
      </c>
      <c r="K13" s="39">
        <v>7098.0</v>
      </c>
      <c r="L13" s="39">
        <v>141.0</v>
      </c>
      <c r="M13" s="39">
        <v>96.0</v>
      </c>
      <c r="N13" s="39">
        <v>35.0</v>
      </c>
      <c r="O13" s="39">
        <v>773.0</v>
      </c>
    </row>
    <row r="14">
      <c r="I14" s="37">
        <v>44378.0</v>
      </c>
      <c r="J14" s="38" t="s">
        <v>36</v>
      </c>
      <c r="K14" s="39">
        <v>7066.0</v>
      </c>
      <c r="L14" s="39">
        <v>141.0</v>
      </c>
      <c r="M14" s="39">
        <v>64.0</v>
      </c>
      <c r="N14" s="39">
        <v>32.0</v>
      </c>
      <c r="O14" s="39">
        <v>566.0</v>
      </c>
    </row>
    <row r="15">
      <c r="B15" s="35">
        <v>3.0</v>
      </c>
      <c r="C15" s="36" t="str">
        <f t="array" ref="C15">INDEX(Questions!$D$4:$D$18,B15)</f>
        <v>Uninstalls in December 2021</v>
      </c>
      <c r="I15" s="37">
        <v>44378.0</v>
      </c>
      <c r="J15" s="38" t="s">
        <v>37</v>
      </c>
      <c r="K15" s="39">
        <v>6806.0</v>
      </c>
      <c r="L15" s="39">
        <v>136.0</v>
      </c>
      <c r="M15" s="39">
        <v>83.0</v>
      </c>
      <c r="N15" s="39">
        <v>47.0</v>
      </c>
      <c r="O15" s="39">
        <v>684.0</v>
      </c>
    </row>
    <row r="16">
      <c r="I16" s="37">
        <v>44378.0</v>
      </c>
      <c r="J16" s="38" t="s">
        <v>35</v>
      </c>
      <c r="K16" s="39">
        <v>5702.0</v>
      </c>
      <c r="L16" s="39">
        <v>114.0</v>
      </c>
      <c r="M16" s="39">
        <v>87.0</v>
      </c>
      <c r="N16" s="39">
        <v>46.0</v>
      </c>
      <c r="O16" s="39">
        <v>785.0</v>
      </c>
    </row>
    <row r="17">
      <c r="C17" s="40" t="s">
        <v>26</v>
      </c>
      <c r="D17" s="44">
        <v>44531.0</v>
      </c>
      <c r="I17" s="37">
        <v>44378.0</v>
      </c>
      <c r="J17" s="38" t="s">
        <v>38</v>
      </c>
      <c r="K17" s="39">
        <v>4576.0</v>
      </c>
      <c r="L17" s="39">
        <v>91.0</v>
      </c>
      <c r="M17" s="39">
        <v>76.0</v>
      </c>
      <c r="N17" s="39">
        <v>39.0</v>
      </c>
      <c r="O17" s="39">
        <v>679.0</v>
      </c>
    </row>
    <row r="18">
      <c r="C18" s="41" t="s">
        <v>29</v>
      </c>
      <c r="D18" s="41">
        <f>SUMIFS(L5:L53, I5:I53,D17)</f>
        <v>783</v>
      </c>
      <c r="I18" s="37">
        <v>44378.0</v>
      </c>
      <c r="J18" s="38" t="s">
        <v>39</v>
      </c>
      <c r="K18" s="39">
        <v>5004.0</v>
      </c>
      <c r="L18" s="39">
        <v>100.0</v>
      </c>
      <c r="M18" s="39">
        <v>135.0</v>
      </c>
      <c r="N18" s="39">
        <v>50.0</v>
      </c>
      <c r="O18" s="39">
        <v>1092.0</v>
      </c>
    </row>
    <row r="19">
      <c r="I19" s="37">
        <v>44409.0</v>
      </c>
      <c r="J19" s="38" t="s">
        <v>33</v>
      </c>
      <c r="K19" s="39">
        <v>4856.0</v>
      </c>
      <c r="L19" s="39">
        <v>97.0</v>
      </c>
      <c r="M19" s="39">
        <v>87.0</v>
      </c>
      <c r="N19" s="39">
        <v>25.0</v>
      </c>
      <c r="O19" s="39">
        <v>661.0</v>
      </c>
    </row>
    <row r="20">
      <c r="B20" s="35">
        <v>4.0</v>
      </c>
      <c r="C20" s="36" t="str">
        <f t="array" ref="C20">INDEX(Questions!$D$4:$D$18,B20)</f>
        <v>Downloads in Oct, Nov, Dec 2021</v>
      </c>
      <c r="I20" s="37">
        <v>44409.0</v>
      </c>
      <c r="J20" s="38" t="s">
        <v>34</v>
      </c>
      <c r="K20" s="39">
        <v>10028.0</v>
      </c>
      <c r="L20" s="39">
        <v>200.0</v>
      </c>
      <c r="M20" s="39">
        <v>124.0</v>
      </c>
      <c r="N20" s="39">
        <v>39.0</v>
      </c>
      <c r="O20" s="39">
        <v>962.0</v>
      </c>
    </row>
    <row r="21" ht="15.75" customHeight="1">
      <c r="I21" s="37">
        <v>44409.0</v>
      </c>
      <c r="J21" s="38" t="s">
        <v>36</v>
      </c>
      <c r="K21" s="39">
        <v>7909.0</v>
      </c>
      <c r="L21" s="39">
        <v>158.0</v>
      </c>
      <c r="M21" s="39">
        <v>137.0</v>
      </c>
      <c r="N21" s="39">
        <v>32.0</v>
      </c>
      <c r="O21" s="39">
        <v>997.0</v>
      </c>
    </row>
    <row r="22" ht="15.75" customHeight="1">
      <c r="C22" s="40" t="s">
        <v>43</v>
      </c>
      <c r="D22" s="45">
        <v>44470.0</v>
      </c>
      <c r="I22" s="37">
        <v>44409.0</v>
      </c>
      <c r="J22" s="38" t="s">
        <v>37</v>
      </c>
      <c r="K22" s="39">
        <v>5233.0</v>
      </c>
      <c r="L22" s="39">
        <v>104.0</v>
      </c>
      <c r="M22" s="39">
        <v>78.0</v>
      </c>
      <c r="N22" s="39">
        <v>31.0</v>
      </c>
      <c r="O22" s="39">
        <v>643.0</v>
      </c>
    </row>
    <row r="23" ht="15.75" customHeight="1">
      <c r="C23" s="40" t="s">
        <v>44</v>
      </c>
      <c r="D23" s="45">
        <v>44561.0</v>
      </c>
      <c r="I23" s="37">
        <v>44409.0</v>
      </c>
      <c r="J23" s="38" t="s">
        <v>35</v>
      </c>
      <c r="K23" s="39">
        <v>6782.0</v>
      </c>
      <c r="L23" s="39">
        <v>135.0</v>
      </c>
      <c r="M23" s="39">
        <v>70.0</v>
      </c>
      <c r="N23" s="39">
        <v>45.0</v>
      </c>
      <c r="O23" s="39">
        <v>679.0</v>
      </c>
    </row>
    <row r="24" ht="15.75" customHeight="1">
      <c r="I24" s="37">
        <v>44409.0</v>
      </c>
      <c r="J24" s="38" t="s">
        <v>38</v>
      </c>
      <c r="K24" s="39">
        <v>5429.0</v>
      </c>
      <c r="L24" s="39">
        <v>108.0</v>
      </c>
      <c r="M24" s="39">
        <v>81.0</v>
      </c>
      <c r="N24" s="39">
        <v>35.0</v>
      </c>
      <c r="O24" s="39">
        <v>684.0</v>
      </c>
    </row>
    <row r="25" ht="15.75" customHeight="1">
      <c r="C25" s="41" t="s">
        <v>42</v>
      </c>
      <c r="D25" s="41">
        <f>SUMIFS(K5:K53,I5:I53, "&gt;="&amp;D22, I5:I53, "&lt;="&amp;D23)</f>
        <v>122200</v>
      </c>
      <c r="I25" s="37">
        <v>44409.0</v>
      </c>
      <c r="J25" s="38" t="s">
        <v>39</v>
      </c>
      <c r="K25" s="39">
        <v>6825.0</v>
      </c>
      <c r="L25" s="39">
        <v>136.0</v>
      </c>
      <c r="M25" s="39">
        <v>122.0</v>
      </c>
      <c r="N25" s="39">
        <v>29.0</v>
      </c>
      <c r="O25" s="39">
        <v>891.0</v>
      </c>
    </row>
    <row r="26" ht="15.75" customHeight="1">
      <c r="I26" s="37">
        <v>44440.0</v>
      </c>
      <c r="J26" s="38" t="s">
        <v>33</v>
      </c>
      <c r="K26" s="39">
        <v>7258.0</v>
      </c>
      <c r="L26" s="39">
        <v>145.0</v>
      </c>
      <c r="M26" s="39">
        <v>106.0</v>
      </c>
      <c r="N26" s="39">
        <v>38.0</v>
      </c>
      <c r="O26" s="39">
        <v>850.0</v>
      </c>
    </row>
    <row r="27" ht="15.75" customHeight="1">
      <c r="I27" s="37">
        <v>44440.0</v>
      </c>
      <c r="J27" s="38" t="s">
        <v>34</v>
      </c>
      <c r="K27" s="39">
        <v>5735.0</v>
      </c>
      <c r="L27" s="39">
        <v>114.0</v>
      </c>
      <c r="M27" s="39">
        <v>77.0</v>
      </c>
      <c r="N27" s="39">
        <v>36.0</v>
      </c>
      <c r="O27" s="39">
        <v>667.0</v>
      </c>
    </row>
    <row r="28" ht="15.75" customHeight="1">
      <c r="B28" s="35">
        <v>5.0</v>
      </c>
      <c r="C28" s="36" t="str">
        <f t="array" ref="C28">INDEX(Questions!$D$4:$D$18,B28)</f>
        <v>How many times we had more than 8000 downloads per app month?</v>
      </c>
      <c r="I28" s="37">
        <v>44440.0</v>
      </c>
      <c r="J28" s="38" t="s">
        <v>36</v>
      </c>
      <c r="K28" s="39">
        <v>7899.0</v>
      </c>
      <c r="L28" s="39">
        <v>157.0</v>
      </c>
      <c r="M28" s="39">
        <v>51.0</v>
      </c>
      <c r="N28" s="39">
        <v>49.0</v>
      </c>
      <c r="O28" s="39">
        <v>590.0</v>
      </c>
    </row>
    <row r="29" ht="15.75" customHeight="1">
      <c r="I29" s="37">
        <v>44440.0</v>
      </c>
      <c r="J29" s="38" t="s">
        <v>37</v>
      </c>
      <c r="K29" s="39">
        <v>6430.0</v>
      </c>
      <c r="L29" s="39">
        <v>128.0</v>
      </c>
      <c r="M29" s="39">
        <v>143.0</v>
      </c>
      <c r="N29" s="39">
        <v>49.0</v>
      </c>
      <c r="O29" s="39">
        <v>1133.0</v>
      </c>
    </row>
    <row r="30" ht="15.75" customHeight="1">
      <c r="C30" s="40">
        <v>8000.0</v>
      </c>
      <c r="I30" s="37">
        <v>44440.0</v>
      </c>
      <c r="J30" s="38" t="s">
        <v>35</v>
      </c>
      <c r="K30" s="39">
        <v>7333.0</v>
      </c>
      <c r="L30" s="39">
        <v>146.0</v>
      </c>
      <c r="M30" s="39">
        <v>60.0</v>
      </c>
      <c r="N30" s="39">
        <v>60.0</v>
      </c>
      <c r="O30" s="39">
        <v>708.0</v>
      </c>
    </row>
    <row r="31" ht="15.75" customHeight="1">
      <c r="C31" s="41">
        <f>COUNTIFS(K5:K53,"&gt;8000")</f>
        <v>5</v>
      </c>
      <c r="I31" s="37">
        <v>44440.0</v>
      </c>
      <c r="J31" s="38" t="s">
        <v>38</v>
      </c>
      <c r="K31" s="39">
        <v>4879.0</v>
      </c>
      <c r="L31" s="39">
        <v>97.0</v>
      </c>
      <c r="M31" s="39">
        <v>126.0</v>
      </c>
      <c r="N31" s="39">
        <v>29.0</v>
      </c>
      <c r="O31" s="39">
        <v>915.0</v>
      </c>
    </row>
    <row r="32" ht="15.75" customHeight="1">
      <c r="I32" s="37">
        <v>44440.0</v>
      </c>
      <c r="J32" s="38" t="s">
        <v>39</v>
      </c>
      <c r="K32" s="39">
        <v>8453.0</v>
      </c>
      <c r="L32" s="39">
        <v>169.0</v>
      </c>
      <c r="M32" s="39">
        <v>84.0</v>
      </c>
      <c r="N32" s="39">
        <v>36.0</v>
      </c>
      <c r="O32" s="39">
        <v>708.0</v>
      </c>
    </row>
    <row r="33" ht="15.75" customHeight="1">
      <c r="B33" s="35">
        <v>6.0</v>
      </c>
      <c r="C33" s="36" t="str">
        <f t="array" ref="C33">INDEX(Questions!$D$4:$D$18,B33)</f>
        <v>5 star rating % for Sugar Rush</v>
      </c>
      <c r="I33" s="37">
        <v>44470.0</v>
      </c>
      <c r="J33" s="38" t="s">
        <v>33</v>
      </c>
      <c r="K33" s="39">
        <v>8050.0</v>
      </c>
      <c r="L33" s="39">
        <v>161.0</v>
      </c>
      <c r="M33" s="39">
        <v>104.0</v>
      </c>
      <c r="N33" s="39">
        <v>32.0</v>
      </c>
      <c r="O33" s="39">
        <v>802.0</v>
      </c>
    </row>
    <row r="34" ht="15.75" customHeight="1">
      <c r="I34" s="37">
        <v>44470.0</v>
      </c>
      <c r="J34" s="38" t="s">
        <v>34</v>
      </c>
      <c r="K34" s="39">
        <v>4693.0</v>
      </c>
      <c r="L34" s="39">
        <v>93.0</v>
      </c>
      <c r="M34" s="39">
        <v>85.0</v>
      </c>
      <c r="N34" s="39">
        <v>46.0</v>
      </c>
      <c r="O34" s="39">
        <v>773.0</v>
      </c>
    </row>
    <row r="35" ht="15.75" customHeight="1">
      <c r="I35" s="37">
        <v>44470.0</v>
      </c>
      <c r="J35" s="38" t="s">
        <v>36</v>
      </c>
      <c r="K35" s="39">
        <v>5165.0</v>
      </c>
      <c r="L35" s="39">
        <v>103.0</v>
      </c>
      <c r="M35" s="39">
        <v>95.0</v>
      </c>
      <c r="N35" s="39">
        <v>40.0</v>
      </c>
      <c r="O35" s="39">
        <v>797.0</v>
      </c>
    </row>
    <row r="36" ht="15.75" customHeight="1">
      <c r="C36" s="40" t="s">
        <v>27</v>
      </c>
      <c r="D36" s="46" t="s">
        <v>35</v>
      </c>
      <c r="I36" s="37">
        <v>44470.0</v>
      </c>
      <c r="J36" s="38" t="s">
        <v>37</v>
      </c>
      <c r="K36" s="39">
        <v>4906.0</v>
      </c>
      <c r="L36" s="39">
        <v>98.0</v>
      </c>
      <c r="M36" s="39">
        <v>76.0</v>
      </c>
      <c r="N36" s="39">
        <v>47.0</v>
      </c>
      <c r="O36" s="39">
        <v>702.0</v>
      </c>
    </row>
    <row r="37" ht="15.75" customHeight="1">
      <c r="C37" s="47" t="s">
        <v>45</v>
      </c>
      <c r="D37" s="48">
        <f>SUMIFS(M5:M53, J5:J53, D36)</f>
        <v>587</v>
      </c>
      <c r="I37" s="37">
        <v>44470.0</v>
      </c>
      <c r="J37" s="38" t="s">
        <v>35</v>
      </c>
      <c r="K37" s="39">
        <v>6032.0</v>
      </c>
      <c r="L37" s="39">
        <v>120.0</v>
      </c>
      <c r="M37" s="39">
        <v>65.0</v>
      </c>
      <c r="N37" s="39">
        <v>47.0</v>
      </c>
      <c r="O37" s="39">
        <v>661.0</v>
      </c>
    </row>
    <row r="38" ht="15.75" customHeight="1">
      <c r="C38" s="47" t="s">
        <v>46</v>
      </c>
      <c r="D38" s="48">
        <f>SUMIFS(O5:O53, J5:J53, D36)</f>
        <v>5353</v>
      </c>
      <c r="I38" s="37">
        <v>44470.0</v>
      </c>
      <c r="J38" s="38" t="s">
        <v>38</v>
      </c>
      <c r="K38" s="39">
        <v>7092.0</v>
      </c>
      <c r="L38" s="39">
        <v>141.0</v>
      </c>
      <c r="M38" s="39">
        <v>68.0</v>
      </c>
      <c r="N38" s="39">
        <v>32.0</v>
      </c>
      <c r="O38" s="39">
        <v>590.0</v>
      </c>
    </row>
    <row r="39" ht="15.75" customHeight="1">
      <c r="I39" s="37">
        <v>44470.0</v>
      </c>
      <c r="J39" s="38" t="s">
        <v>39</v>
      </c>
      <c r="K39" s="39">
        <v>4340.0</v>
      </c>
      <c r="L39" s="39">
        <v>86.0</v>
      </c>
      <c r="M39" s="39">
        <v>76.0</v>
      </c>
      <c r="N39" s="39">
        <v>30.0</v>
      </c>
      <c r="O39" s="39">
        <v>625.0</v>
      </c>
    </row>
    <row r="40" ht="15.75" customHeight="1">
      <c r="C40" s="41" t="s">
        <v>47</v>
      </c>
      <c r="D40" s="49">
        <f>D37/D38</f>
        <v>0.1096581356</v>
      </c>
      <c r="I40" s="37">
        <v>44501.0</v>
      </c>
      <c r="J40" s="38" t="s">
        <v>33</v>
      </c>
      <c r="K40" s="39">
        <v>7500.0</v>
      </c>
      <c r="L40" s="39">
        <v>150.0</v>
      </c>
      <c r="M40" s="39">
        <v>81.0</v>
      </c>
      <c r="N40" s="39">
        <v>56.0</v>
      </c>
      <c r="O40" s="39">
        <v>808.0</v>
      </c>
    </row>
    <row r="41" ht="15.75" customHeight="1">
      <c r="I41" s="37">
        <v>44501.0</v>
      </c>
      <c r="J41" s="38" t="s">
        <v>34</v>
      </c>
      <c r="K41" s="39">
        <v>5520.0</v>
      </c>
      <c r="L41" s="39">
        <v>110.0</v>
      </c>
      <c r="M41" s="39">
        <v>97.0</v>
      </c>
      <c r="N41" s="39">
        <v>32.0</v>
      </c>
      <c r="O41" s="39">
        <v>761.0</v>
      </c>
    </row>
    <row r="42" ht="15.75" customHeight="1">
      <c r="I42" s="37">
        <v>44501.0</v>
      </c>
      <c r="J42" s="38" t="s">
        <v>36</v>
      </c>
      <c r="K42" s="39">
        <v>5651.0</v>
      </c>
      <c r="L42" s="39">
        <v>113.0</v>
      </c>
      <c r="M42" s="39">
        <v>81.0</v>
      </c>
      <c r="N42" s="39">
        <v>40.0</v>
      </c>
      <c r="O42" s="39">
        <v>714.0</v>
      </c>
    </row>
    <row r="43" ht="15.75" customHeight="1">
      <c r="B43" s="35">
        <v>7.0</v>
      </c>
      <c r="C43" s="36" t="str">
        <f t="array" ref="C43">INDEX(Questions!$D$4:$D$18,B43)</f>
        <v>Average uninstalls for Subway Wafers</v>
      </c>
      <c r="I43" s="37">
        <v>44501.0</v>
      </c>
      <c r="J43" s="38" t="s">
        <v>37</v>
      </c>
      <c r="K43" s="39">
        <v>9195.0</v>
      </c>
      <c r="L43" s="39">
        <v>183.0</v>
      </c>
      <c r="M43" s="39">
        <v>117.0</v>
      </c>
      <c r="N43" s="39">
        <v>41.0</v>
      </c>
      <c r="O43" s="39">
        <v>932.0</v>
      </c>
    </row>
    <row r="44" ht="15.75" customHeight="1">
      <c r="I44" s="37">
        <v>44501.0</v>
      </c>
      <c r="J44" s="38" t="s">
        <v>35</v>
      </c>
      <c r="K44" s="39">
        <v>7488.0</v>
      </c>
      <c r="L44" s="39">
        <v>149.0</v>
      </c>
      <c r="M44" s="39">
        <v>82.0</v>
      </c>
      <c r="N44" s="39">
        <v>50.0</v>
      </c>
      <c r="O44" s="39">
        <v>779.0</v>
      </c>
    </row>
    <row r="45" ht="15.75" customHeight="1">
      <c r="I45" s="37">
        <v>44501.0</v>
      </c>
      <c r="J45" s="38" t="s">
        <v>38</v>
      </c>
      <c r="K45" s="39">
        <v>2849.0</v>
      </c>
      <c r="L45" s="39">
        <v>56.0</v>
      </c>
      <c r="M45" s="39">
        <v>92.0</v>
      </c>
      <c r="N45" s="39">
        <v>55.0</v>
      </c>
      <c r="O45" s="39">
        <v>867.0</v>
      </c>
    </row>
    <row r="46" ht="15.75" customHeight="1">
      <c r="C46" s="40" t="s">
        <v>27</v>
      </c>
      <c r="D46" s="40" t="s">
        <v>38</v>
      </c>
      <c r="I46" s="37">
        <v>44501.0</v>
      </c>
      <c r="J46" s="38" t="s">
        <v>39</v>
      </c>
      <c r="K46" s="39">
        <v>4389.0</v>
      </c>
      <c r="L46" s="39">
        <v>87.0</v>
      </c>
      <c r="M46" s="39">
        <v>80.0</v>
      </c>
      <c r="N46" s="39">
        <v>51.0</v>
      </c>
      <c r="O46" s="39">
        <v>773.0</v>
      </c>
    </row>
    <row r="47" ht="15.75" customHeight="1">
      <c r="C47" s="41" t="s">
        <v>48</v>
      </c>
      <c r="D47" s="50">
        <f>AVERAGEIFS(L5:L53, J5:J53,D46)</f>
        <v>104.7142857</v>
      </c>
      <c r="I47" s="37">
        <v>44531.0</v>
      </c>
      <c r="J47" s="38" t="s">
        <v>33</v>
      </c>
      <c r="K47" s="39">
        <v>2297.0</v>
      </c>
      <c r="L47" s="39">
        <v>45.0</v>
      </c>
      <c r="M47" s="39">
        <v>76.0</v>
      </c>
      <c r="N47" s="39">
        <v>47.0</v>
      </c>
      <c r="O47" s="39">
        <v>726.0</v>
      </c>
    </row>
    <row r="48" ht="15.75" customHeight="1">
      <c r="I48" s="37">
        <v>44531.0</v>
      </c>
      <c r="J48" s="38" t="s">
        <v>34</v>
      </c>
      <c r="K48" s="39">
        <v>5153.0</v>
      </c>
      <c r="L48" s="39">
        <v>103.0</v>
      </c>
      <c r="M48" s="39">
        <v>76.0</v>
      </c>
      <c r="N48" s="39">
        <v>49.0</v>
      </c>
      <c r="O48" s="39">
        <v>738.0</v>
      </c>
    </row>
    <row r="49" ht="15.75" customHeight="1">
      <c r="I49" s="37">
        <v>44531.0</v>
      </c>
      <c r="J49" s="38" t="s">
        <v>36</v>
      </c>
      <c r="K49" s="39">
        <v>7752.0</v>
      </c>
      <c r="L49" s="39">
        <v>155.0</v>
      </c>
      <c r="M49" s="39">
        <v>94.0</v>
      </c>
      <c r="N49" s="39">
        <v>39.0</v>
      </c>
      <c r="O49" s="39">
        <v>785.0</v>
      </c>
    </row>
    <row r="50" ht="15.75" customHeight="1">
      <c r="B50" s="35">
        <v>8.0</v>
      </c>
      <c r="C50" s="36" t="str">
        <f t="array" ref="C50">INDEX(Questions!$D$4:$D$18,B50)</f>
        <v>Which month has highest uninstall ratio?</v>
      </c>
      <c r="I50" s="37">
        <v>44531.0</v>
      </c>
      <c r="J50" s="38" t="s">
        <v>37</v>
      </c>
      <c r="K50" s="39">
        <v>5132.0</v>
      </c>
      <c r="L50" s="39">
        <v>102.0</v>
      </c>
      <c r="M50" s="39">
        <v>75.0</v>
      </c>
      <c r="N50" s="39">
        <v>46.0</v>
      </c>
      <c r="O50" s="39">
        <v>714.0</v>
      </c>
    </row>
    <row r="51" ht="15.75" customHeight="1">
      <c r="I51" s="37">
        <v>44531.0</v>
      </c>
      <c r="J51" s="38" t="s">
        <v>35</v>
      </c>
      <c r="K51" s="39">
        <v>6882.0</v>
      </c>
      <c r="L51" s="39">
        <v>137.0</v>
      </c>
      <c r="M51" s="39">
        <v>132.0</v>
      </c>
      <c r="N51" s="39">
        <v>30.0</v>
      </c>
      <c r="O51" s="39">
        <v>956.0</v>
      </c>
    </row>
    <row r="52" ht="15.75" customHeight="1">
      <c r="C52" s="51" t="s">
        <v>26</v>
      </c>
      <c r="D52" s="51" t="s">
        <v>29</v>
      </c>
      <c r="E52" s="51" t="s">
        <v>28</v>
      </c>
      <c r="F52" s="51" t="s">
        <v>49</v>
      </c>
      <c r="I52" s="37">
        <v>44531.0</v>
      </c>
      <c r="J52" s="38" t="s">
        <v>38</v>
      </c>
      <c r="K52" s="39">
        <v>6420.0</v>
      </c>
      <c r="L52" s="39">
        <v>128.0</v>
      </c>
      <c r="M52" s="39">
        <v>77.0</v>
      </c>
      <c r="N52" s="39">
        <v>52.0</v>
      </c>
      <c r="O52" s="39">
        <v>761.0</v>
      </c>
    </row>
    <row r="53" ht="15.75" customHeight="1">
      <c r="C53" s="52">
        <v>44348.0</v>
      </c>
      <c r="D53" s="47">
        <f t="shared" ref="D53:D59" si="1">SUMIFS(L5:L53,I5:I53,C53)</f>
        <v>691</v>
      </c>
      <c r="E53" s="47">
        <f t="shared" ref="E53:E59" si="2">SUMIFS(K5:K53, I5:I53,C53)</f>
        <v>34801</v>
      </c>
      <c r="F53" s="53">
        <f t="shared" ref="F53:F59" si="3">D53/E53</f>
        <v>0.01985575127</v>
      </c>
      <c r="I53" s="37">
        <v>44531.0</v>
      </c>
      <c r="J53" s="38" t="s">
        <v>39</v>
      </c>
      <c r="K53" s="39">
        <v>5694.0</v>
      </c>
      <c r="L53" s="39">
        <v>113.0</v>
      </c>
      <c r="M53" s="39">
        <v>56.0</v>
      </c>
      <c r="N53" s="39">
        <v>55.0</v>
      </c>
      <c r="O53" s="39">
        <v>655.0</v>
      </c>
    </row>
    <row r="54" ht="15.75" customHeight="1">
      <c r="C54" s="52">
        <v>44378.0</v>
      </c>
      <c r="D54" s="47">
        <f t="shared" si="1"/>
        <v>894</v>
      </c>
      <c r="E54" s="47">
        <f t="shared" si="2"/>
        <v>44838</v>
      </c>
      <c r="F54" s="53">
        <f t="shared" si="3"/>
        <v>0.01993844507</v>
      </c>
    </row>
    <row r="55" ht="15.75" customHeight="1">
      <c r="C55" s="52">
        <v>44409.0</v>
      </c>
      <c r="D55" s="47">
        <f t="shared" si="1"/>
        <v>938</v>
      </c>
      <c r="E55" s="47">
        <f t="shared" si="2"/>
        <v>47062</v>
      </c>
      <c r="F55" s="53">
        <f t="shared" si="3"/>
        <v>0.01993115465</v>
      </c>
    </row>
    <row r="56" ht="15.75" customHeight="1">
      <c r="C56" s="52">
        <v>44440.0</v>
      </c>
      <c r="D56" s="47">
        <f t="shared" si="1"/>
        <v>956</v>
      </c>
      <c r="E56" s="47">
        <f t="shared" si="2"/>
        <v>47987</v>
      </c>
      <c r="F56" s="53">
        <f t="shared" si="3"/>
        <v>0.01992206223</v>
      </c>
    </row>
    <row r="57" ht="15.75" customHeight="1">
      <c r="C57" s="52">
        <v>44470.0</v>
      </c>
      <c r="D57" s="47">
        <f t="shared" si="1"/>
        <v>802</v>
      </c>
      <c r="E57" s="47">
        <f t="shared" si="2"/>
        <v>40278</v>
      </c>
      <c r="F57" s="53">
        <f t="shared" si="3"/>
        <v>0.01991161428</v>
      </c>
    </row>
    <row r="58" ht="15.75" customHeight="1">
      <c r="C58" s="52">
        <v>44501.0</v>
      </c>
      <c r="D58" s="47">
        <f t="shared" si="1"/>
        <v>848</v>
      </c>
      <c r="E58" s="47">
        <f t="shared" si="2"/>
        <v>42592</v>
      </c>
      <c r="F58" s="53">
        <f t="shared" si="3"/>
        <v>0.01990984222</v>
      </c>
    </row>
    <row r="59" ht="15.75" customHeight="1">
      <c r="C59" s="52">
        <v>44531.0</v>
      </c>
      <c r="D59" s="47">
        <f t="shared" si="1"/>
        <v>783</v>
      </c>
      <c r="E59" s="47">
        <f t="shared" si="2"/>
        <v>39330</v>
      </c>
      <c r="F59" s="53">
        <f t="shared" si="3"/>
        <v>0.01990846682</v>
      </c>
    </row>
    <row r="60" ht="15.75" customHeight="1"/>
    <row r="61" ht="15.75" customHeight="1">
      <c r="E61" s="41" t="s">
        <v>50</v>
      </c>
      <c r="F61" s="54">
        <f>MAX(F53:F59)</f>
        <v>0.01993844507</v>
      </c>
    </row>
    <row r="62" ht="15.75" customHeight="1">
      <c r="E62" s="41" t="s">
        <v>51</v>
      </c>
      <c r="F62" s="55">
        <f t="array" ref="F62">XLOOKUP(F61,F53:F59,C53:C59)</f>
        <v>44378</v>
      </c>
    </row>
    <row r="63" ht="15.75" customHeight="1"/>
    <row r="64" ht="15.75" customHeight="1"/>
    <row r="65" ht="15.75" customHeight="1">
      <c r="B65" s="35">
        <v>9.0</v>
      </c>
      <c r="C65" s="36" t="str">
        <f t="array" ref="C65">INDEX(Questions!$D$4:$D$18,B65)</f>
        <v>Average monthly downloads</v>
      </c>
    </row>
    <row r="66" ht="15.75" customHeight="1"/>
    <row r="67" ht="15.75" customHeight="1">
      <c r="C67" s="51" t="s">
        <v>26</v>
      </c>
      <c r="D67" s="51" t="s">
        <v>52</v>
      </c>
    </row>
    <row r="68" ht="15.75" customHeight="1">
      <c r="C68" s="52">
        <v>44348.0</v>
      </c>
      <c r="D68" s="56">
        <f t="shared" ref="D68:D74" si="4">AVERAGEIFS(K5:K53,I5:I53,C68)</f>
        <v>4971.571429</v>
      </c>
    </row>
    <row r="69" ht="15.75" customHeight="1">
      <c r="C69" s="52">
        <v>44378.0</v>
      </c>
      <c r="D69" s="56">
        <f t="shared" si="4"/>
        <v>6405.428571</v>
      </c>
    </row>
    <row r="70" ht="15.75" customHeight="1">
      <c r="C70" s="52">
        <v>44409.0</v>
      </c>
      <c r="D70" s="56">
        <f t="shared" si="4"/>
        <v>6723.142857</v>
      </c>
    </row>
    <row r="71" ht="15.75" customHeight="1">
      <c r="C71" s="52">
        <v>44440.0</v>
      </c>
      <c r="D71" s="56">
        <f t="shared" si="4"/>
        <v>6855.285714</v>
      </c>
    </row>
    <row r="72" ht="15.75" customHeight="1">
      <c r="C72" s="52">
        <v>44470.0</v>
      </c>
      <c r="D72" s="56">
        <f t="shared" si="4"/>
        <v>5754</v>
      </c>
    </row>
    <row r="73" ht="15.75" customHeight="1">
      <c r="C73" s="52">
        <v>44501.0</v>
      </c>
      <c r="D73" s="56">
        <f t="shared" si="4"/>
        <v>6084.571429</v>
      </c>
    </row>
    <row r="74" ht="15.75" customHeight="1">
      <c r="C74" s="52">
        <v>44531.0</v>
      </c>
      <c r="D74" s="56">
        <f t="shared" si="4"/>
        <v>5618.571429</v>
      </c>
    </row>
    <row r="75" ht="15.75" customHeight="1"/>
    <row r="76" ht="15.75" customHeight="1"/>
    <row r="77" ht="15.75" customHeight="1">
      <c r="B77" s="35">
        <v>10.0</v>
      </c>
      <c r="C77" s="36" t="str">
        <f t="array" ref="C77">INDEX(Questions!$D$4:$D$18,B77)</f>
        <v>Most downloads in any month / app? 2nd and 3rd places also?</v>
      </c>
    </row>
    <row r="78" ht="15.75" customHeight="1">
      <c r="B78" s="57">
        <v>11.0</v>
      </c>
      <c r="C78" s="36" t="str">
        <f t="array" ref="C78">INDEX(Questions!$D$4:$D$18,B78)</f>
        <v>Which month and app was that?</v>
      </c>
    </row>
    <row r="79" ht="15.75" customHeight="1"/>
    <row r="80" ht="15.75" customHeight="1">
      <c r="C80" s="51"/>
      <c r="D80" s="58" t="s">
        <v>28</v>
      </c>
      <c r="E80" s="51" t="s">
        <v>53</v>
      </c>
      <c r="F80" s="51" t="s">
        <v>54</v>
      </c>
    </row>
    <row r="81" ht="15.75" customHeight="1">
      <c r="C81" s="47" t="s">
        <v>55</v>
      </c>
      <c r="D81" s="59">
        <f>MAX(K5:K53)</f>
        <v>10028</v>
      </c>
      <c r="E81" s="60" t="str">
        <f t="shared" ref="E81:E83" si="5">XLOOKUP(D81,K5:K53,J5:J53)</f>
        <v>Chocolate Crossing</v>
      </c>
      <c r="F81" s="61">
        <f t="shared" ref="F81:F83" si="6">index(I5:I53, MATCH(D81,K5:K53,0))</f>
        <v>44409</v>
      </c>
    </row>
    <row r="82" ht="15.75" customHeight="1">
      <c r="C82" s="47" t="s">
        <v>56</v>
      </c>
      <c r="D82" s="59">
        <f>LARGE(K5:K53,2)</f>
        <v>9195</v>
      </c>
      <c r="E82" s="60" t="str">
        <f t="shared" si="5"/>
        <v>Where is my Coco?</v>
      </c>
      <c r="F82" s="61">
        <f t="shared" si="6"/>
        <v>44501</v>
      </c>
    </row>
    <row r="83" ht="15.75" customHeight="1">
      <c r="C83" s="47" t="s">
        <v>57</v>
      </c>
      <c r="D83" s="59">
        <f>LARGE(K5:K53,3)</f>
        <v>8586</v>
      </c>
      <c r="E83" s="60" t="str">
        <f t="shared" si="5"/>
        <v>Crushed by Candies</v>
      </c>
      <c r="F83" s="61">
        <f t="shared" si="6"/>
        <v>44378</v>
      </c>
    </row>
    <row r="84" ht="15.75" customHeight="1"/>
    <row r="85" ht="15.75" customHeight="1"/>
    <row r="86" ht="15.75" customHeight="1">
      <c r="B86" s="35">
        <v>12.0</v>
      </c>
      <c r="C86" s="36" t="str">
        <f t="array" ref="C86">INDEX(Questions!$D$4:$D$18,B86)</f>
        <v>In October 2021, which app has most 1star ratings?</v>
      </c>
    </row>
    <row r="87" ht="15.75" customHeight="1">
      <c r="B87" s="57">
        <v>13.0</v>
      </c>
      <c r="C87" s="36" t="str">
        <f t="array" ref="C87">INDEX(Questions!$D$4:$D$18,B87)</f>
        <v>Does it change by December 2021?</v>
      </c>
    </row>
    <row r="88" ht="15.75" customHeight="1"/>
    <row r="89" ht="15.75" customHeight="1">
      <c r="C89" s="51" t="s">
        <v>26</v>
      </c>
      <c r="D89" s="62">
        <v>44470.0</v>
      </c>
      <c r="E89" s="62">
        <v>44531.0</v>
      </c>
    </row>
    <row r="90" ht="15.75" customHeight="1">
      <c r="C90" s="47" t="s">
        <v>58</v>
      </c>
      <c r="D90" s="47">
        <f>MAXIFS(N5:N53,I5:I53,D89)</f>
        <v>47</v>
      </c>
      <c r="E90" s="47">
        <f>MAXIFS(N5:N53,I5:I53,E89)</f>
        <v>55</v>
      </c>
    </row>
    <row r="91" ht="15.75" customHeight="1"/>
    <row r="92" ht="15.75" customHeight="1">
      <c r="C92" s="63" t="s">
        <v>59</v>
      </c>
      <c r="D92" s="59" t="str">
        <f t="array" ref="D92">XLOOKUP(D90,AA!$N$5:$N$53,AA!$J$5:$J$53)</f>
        <v>Where is my Coco?</v>
      </c>
      <c r="E92" s="64" t="str">
        <f t="array" ref="E92">XLOOKUP(E90,AA!$N$5:$N$53,AA!$J$5:$J$53)</f>
        <v>Subway Wafers</v>
      </c>
    </row>
    <row r="93" ht="15.75" customHeight="1">
      <c r="C93" s="65" t="s">
        <v>60</v>
      </c>
      <c r="D93" s="59" t="str">
        <f>IFERROR(__xludf.DUMMYFUNCTION("FILTER(J5:J53,(I5:I53=D89)*(N5:N53=D90))"),"Where is my Coco?")</f>
        <v>Where is my Coco?</v>
      </c>
      <c r="E93" s="59" t="str">
        <f>IFERROR(__xludf.DUMMYFUNCTION("FILTER(J5:J53,(I5:I53=E89)*(N5:N53=E90))"),"Temple Bun")</f>
        <v>Temple Bun</v>
      </c>
    </row>
    <row r="94" ht="15.75" customHeight="1">
      <c r="D94" s="59" t="str">
        <f>IFERROR(__xludf.DUMMYFUNCTION("""COMPUTED_VALUE"""),"Sugar Rush")</f>
        <v>Sugar Rush</v>
      </c>
    </row>
    <row r="95" ht="15.75" customHeight="1"/>
    <row r="96" ht="15.75" customHeight="1">
      <c r="B96" s="35">
        <v>14.0</v>
      </c>
      <c r="C96" s="36" t="str">
        <f t="array" ref="C96">INDEX(Questions!$D$4:$D$18,B96)</f>
        <v>What are the best download figures for each app?</v>
      </c>
    </row>
    <row r="97" ht="15.75" customHeight="1"/>
    <row r="98" ht="15.75" customHeight="1">
      <c r="C98" s="51" t="s">
        <v>61</v>
      </c>
      <c r="D98" s="51" t="s">
        <v>62</v>
      </c>
      <c r="E98" s="66" t="s">
        <v>26</v>
      </c>
    </row>
    <row r="99" ht="15.75" customHeight="1">
      <c r="C99" s="40" t="s">
        <v>33</v>
      </c>
      <c r="D99" s="41">
        <f t="shared" ref="D99:D105" si="7">MAXIFS(K5:K53,J5:J53,C99)</f>
        <v>8586</v>
      </c>
      <c r="E99" s="67">
        <f>IFERROR(__xludf.DUMMYFUNCTION("FILTER(I5:I53,(K5:K53=D99)*(J5:J53=C99))"),44378.0)</f>
        <v>44378</v>
      </c>
    </row>
    <row r="100" ht="15.75" customHeight="1">
      <c r="C100" s="40" t="s">
        <v>34</v>
      </c>
      <c r="D100" s="41">
        <f t="shared" si="7"/>
        <v>10028</v>
      </c>
      <c r="E100" s="67">
        <f>IFERROR(__xludf.DUMMYFUNCTION("FILTER(I6:I54,(K6:K54=D100)*(J6:J54=C100))"),44409.0)</f>
        <v>44409</v>
      </c>
    </row>
    <row r="101" ht="15.75" customHeight="1">
      <c r="C101" s="40" t="s">
        <v>36</v>
      </c>
      <c r="D101" s="41">
        <f t="shared" si="7"/>
        <v>7909</v>
      </c>
      <c r="E101" s="67">
        <f>IFERROR(__xludf.DUMMYFUNCTION("FILTER(I7:I55,(K7:K55=D101)*(J7:J55=C101))"),44409.0)</f>
        <v>44409</v>
      </c>
    </row>
    <row r="102" ht="15.75" customHeight="1">
      <c r="C102" s="40" t="s">
        <v>37</v>
      </c>
      <c r="D102" s="41">
        <f t="shared" si="7"/>
        <v>9195</v>
      </c>
      <c r="E102" s="67">
        <f>IFERROR(__xludf.DUMMYFUNCTION("FILTER(I8:I56,(K8:K56=D102)*(J8:J56=C102))"),44501.0)</f>
        <v>44501</v>
      </c>
    </row>
    <row r="103" ht="15.75" customHeight="1">
      <c r="C103" s="40" t="s">
        <v>35</v>
      </c>
      <c r="D103" s="41">
        <f t="shared" si="7"/>
        <v>7488</v>
      </c>
      <c r="E103" s="67">
        <f>IFERROR(__xludf.DUMMYFUNCTION("FILTER(I9:I57,(K9:K57=D103)*(J9:J57=C103))"),44501.0)</f>
        <v>44501</v>
      </c>
    </row>
    <row r="104" ht="15.75" customHeight="1">
      <c r="C104" s="40" t="s">
        <v>38</v>
      </c>
      <c r="D104" s="41">
        <f t="shared" si="7"/>
        <v>7092</v>
      </c>
      <c r="E104" s="67">
        <f>IFERROR(__xludf.DUMMYFUNCTION("FILTER(I10:I58,(K10:K58=D104)*(J10:J58=C104))"),44470.0)</f>
        <v>44470</v>
      </c>
    </row>
    <row r="105" ht="15.75" customHeight="1">
      <c r="C105" s="40" t="s">
        <v>39</v>
      </c>
      <c r="D105" s="41">
        <f t="shared" si="7"/>
        <v>8453</v>
      </c>
      <c r="E105" s="67">
        <f>IFERROR(__xludf.DUMMYFUNCTION("FILTER(I11:I59,(K11:K59=D105)*(J11:J59=C105))"),44440.0)</f>
        <v>44440</v>
      </c>
    </row>
    <row r="106" ht="15.75" customHeight="1"/>
    <row r="107" ht="15.75" customHeight="1">
      <c r="B107" s="35">
        <v>15.0</v>
      </c>
      <c r="C107" s="36" t="str">
        <f t="array" ref="C107">INDEX(Questions!$D$4:$D$18,B107)</f>
        <v>What is the least downloaded app in each month?</v>
      </c>
    </row>
    <row r="108" ht="15.75" customHeight="1"/>
    <row r="109" ht="15.75" customHeight="1">
      <c r="C109" s="51" t="s">
        <v>26</v>
      </c>
      <c r="D109" s="58" t="s">
        <v>63</v>
      </c>
      <c r="E109" s="51" t="s">
        <v>53</v>
      </c>
    </row>
    <row r="110" ht="15.75" customHeight="1">
      <c r="C110" s="52">
        <v>44348.0</v>
      </c>
      <c r="D110" s="59">
        <f t="shared" ref="D110:D116" si="8">MINIFS(K5:K53,I5:I53,C110)</f>
        <v>1837</v>
      </c>
      <c r="E110" s="41" t="str">
        <f>IFERROR(__xludf.DUMMYFUNCTION("FILTER(J5:J53,(I5:I53=C110)*(K5:K53=D110))"),"Temple Bun")</f>
        <v>Temple Bun</v>
      </c>
    </row>
    <row r="111" ht="15.75" customHeight="1">
      <c r="C111" s="52">
        <v>44378.0</v>
      </c>
      <c r="D111" s="59">
        <f t="shared" si="8"/>
        <v>4576</v>
      </c>
      <c r="E111" s="41" t="str">
        <f>IFERROR(__xludf.DUMMYFUNCTION("FILTER(J6:J54,(I6:I54=C111)*(K6:K54=D111))"),"Subway Wafers")</f>
        <v>Subway Wafers</v>
      </c>
    </row>
    <row r="112" ht="15.75" customHeight="1">
      <c r="C112" s="52">
        <v>44409.0</v>
      </c>
      <c r="D112" s="59">
        <f t="shared" si="8"/>
        <v>4856</v>
      </c>
      <c r="E112" s="41" t="str">
        <f>IFERROR(__xludf.DUMMYFUNCTION("FILTER(J7:J55,(I7:I55=C112)*(K7:K55=D112))"),"Crushed by Candies")</f>
        <v>Crushed by Candies</v>
      </c>
    </row>
    <row r="113" ht="15.75" customHeight="1">
      <c r="C113" s="52">
        <v>44440.0</v>
      </c>
      <c r="D113" s="59">
        <f t="shared" si="8"/>
        <v>4879</v>
      </c>
      <c r="E113" s="41" t="str">
        <f>IFERROR(__xludf.DUMMYFUNCTION("FILTER(J8:J56,(I8:I56=C113)*(K8:K56=D113))"),"Subway Wafers")</f>
        <v>Subway Wafers</v>
      </c>
    </row>
    <row r="114" ht="15.75" customHeight="1">
      <c r="C114" s="52">
        <v>44470.0</v>
      </c>
      <c r="D114" s="59">
        <f t="shared" si="8"/>
        <v>4340</v>
      </c>
      <c r="E114" s="41" t="str">
        <f>IFERROR(__xludf.DUMMYFUNCTION("FILTER(J9:J57,(I9:I57=C114)*(K9:K57=D114))"),"Temple Bun")</f>
        <v>Temple Bun</v>
      </c>
    </row>
    <row r="115" ht="15.75" customHeight="1">
      <c r="C115" s="52">
        <v>44501.0</v>
      </c>
      <c r="D115" s="59">
        <f t="shared" si="8"/>
        <v>2849</v>
      </c>
      <c r="E115" s="41" t="str">
        <f>IFERROR(__xludf.DUMMYFUNCTION("FILTER(J10:J58,(I10:I58=C115)*(K10:K58=D115))"),"Subway Wafers")</f>
        <v>Subway Wafers</v>
      </c>
    </row>
    <row r="116" ht="15.75" customHeight="1">
      <c r="C116" s="52">
        <v>44531.0</v>
      </c>
      <c r="D116" s="59">
        <f t="shared" si="8"/>
        <v>2297</v>
      </c>
      <c r="E116" s="41" t="str">
        <f>IFERROR(__xludf.DUMMYFUNCTION("FILTER(J11:J59,(I11:I59=C116)*(K11:K59=D116))"),"Crushed by Candies")</f>
        <v>Crushed by Candies</v>
      </c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