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GitHub\FEM_Lumping_Transport\Notes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" i="1" l="1"/>
  <c r="Z5" i="1"/>
  <c r="Z8" i="1"/>
  <c r="Z4" i="1"/>
  <c r="Z6" i="1"/>
  <c r="Y5" i="1"/>
  <c r="Y7" i="1"/>
  <c r="Y8" i="1"/>
  <c r="Y4" i="1"/>
  <c r="X6" i="1"/>
  <c r="X5" i="1"/>
  <c r="X7" i="1"/>
  <c r="X4" i="1"/>
  <c r="W7" i="1"/>
  <c r="W6" i="1"/>
  <c r="W4" i="1"/>
  <c r="W5" i="1"/>
  <c r="V6" i="1"/>
  <c r="V4" i="1"/>
  <c r="V5" i="1"/>
  <c r="U4" i="1"/>
  <c r="U6" i="1"/>
  <c r="S5" i="1"/>
  <c r="S4" i="1"/>
  <c r="Q5" i="1"/>
  <c r="Q7" i="1"/>
  <c r="Q6" i="1"/>
  <c r="P7" i="1"/>
  <c r="P5" i="1"/>
  <c r="O6" i="1"/>
  <c r="O5" i="1"/>
  <c r="O7" i="1"/>
  <c r="O4" i="1"/>
  <c r="M6" i="1"/>
  <c r="M5" i="1"/>
  <c r="M4" i="1"/>
  <c r="N6" i="1"/>
  <c r="N5" i="1"/>
  <c r="H8" i="1"/>
  <c r="H7" i="1"/>
  <c r="H6" i="1"/>
  <c r="H5" i="1"/>
  <c r="H4" i="1"/>
  <c r="F7" i="1"/>
  <c r="F6" i="1"/>
  <c r="F5" i="1"/>
  <c r="F4" i="1"/>
  <c r="D6" i="1"/>
  <c r="D5" i="1"/>
  <c r="D4" i="1"/>
  <c r="G5" i="1"/>
  <c r="E6" i="1"/>
  <c r="E5" i="1"/>
</calcChain>
</file>

<file path=xl/sharedStrings.xml><?xml version="1.0" encoding="utf-8"?>
<sst xmlns="http://schemas.openxmlformats.org/spreadsheetml/2006/main" count="39" uniqueCount="9">
  <si>
    <t>Newton-Cotes</t>
  </si>
  <si>
    <t>x</t>
  </si>
  <si>
    <t>w</t>
  </si>
  <si>
    <t>P=1</t>
  </si>
  <si>
    <t>P=2</t>
  </si>
  <si>
    <t>P=3</t>
  </si>
  <si>
    <t>P=4</t>
  </si>
  <si>
    <t>Lobatto</t>
  </si>
  <si>
    <t>Gauss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</si>
</sst>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zoomScaleNormal="100" workbookViewId="0">
      <selection activeCell="U4" sqref="U4"/>
    </sheetView>
  </sheetViews>
  <sheetFormatPr defaultRowHeight="15" x14ac:dyDescent="0.25"/>
  <cols>
    <col min="1" max="8" width="9.140625" style="2"/>
    <col min="10" max="17" width="9.140625" style="1"/>
    <col min="19" max="26" width="9.140625" style="2"/>
  </cols>
  <sheetData>
    <row r="1" spans="1:26" ht="15.75" x14ac:dyDescent="0.25">
      <c r="A1" s="4" t="s">
        <v>0</v>
      </c>
      <c r="B1" s="4"/>
      <c r="C1" s="4"/>
      <c r="D1" s="4"/>
      <c r="E1" s="4"/>
      <c r="F1" s="4"/>
      <c r="G1" s="4"/>
      <c r="H1" s="4"/>
      <c r="J1" s="4" t="s">
        <v>7</v>
      </c>
      <c r="K1" s="4"/>
      <c r="L1" s="4"/>
      <c r="M1" s="4"/>
      <c r="N1" s="4"/>
      <c r="O1" s="4"/>
      <c r="P1" s="4"/>
      <c r="Q1" s="4"/>
      <c r="S1" s="4" t="s">
        <v>8</v>
      </c>
      <c r="T1" s="4"/>
      <c r="U1" s="4"/>
      <c r="V1" s="4"/>
      <c r="W1" s="4"/>
      <c r="X1" s="4"/>
      <c r="Y1" s="4"/>
      <c r="Z1" s="4"/>
    </row>
    <row r="2" spans="1:26" x14ac:dyDescent="0.25">
      <c r="A2" s="5" t="s">
        <v>3</v>
      </c>
      <c r="B2" s="5"/>
      <c r="C2" s="5" t="s">
        <v>4</v>
      </c>
      <c r="D2" s="5"/>
      <c r="E2" s="5" t="s">
        <v>5</v>
      </c>
      <c r="F2" s="5"/>
      <c r="G2" s="5" t="s">
        <v>6</v>
      </c>
      <c r="H2" s="5"/>
      <c r="J2" s="5" t="s">
        <v>3</v>
      </c>
      <c r="K2" s="5"/>
      <c r="L2" s="5" t="s">
        <v>4</v>
      </c>
      <c r="M2" s="5"/>
      <c r="N2" s="5" t="s">
        <v>5</v>
      </c>
      <c r="O2" s="5"/>
      <c r="P2" s="5" t="s">
        <v>6</v>
      </c>
      <c r="Q2" s="5"/>
      <c r="S2" s="5" t="s">
        <v>3</v>
      </c>
      <c r="T2" s="5"/>
      <c r="U2" s="5" t="s">
        <v>4</v>
      </c>
      <c r="V2" s="5"/>
      <c r="W2" s="5" t="s">
        <v>5</v>
      </c>
      <c r="X2" s="5"/>
      <c r="Y2" s="5" t="s">
        <v>6</v>
      </c>
      <c r="Z2" s="5"/>
    </row>
    <row r="3" spans="1:26" x14ac:dyDescent="0.25">
      <c r="A3" s="2" t="s">
        <v>1</v>
      </c>
      <c r="B3" s="2" t="s">
        <v>2</v>
      </c>
      <c r="C3" s="2" t="s">
        <v>1</v>
      </c>
      <c r="D3" s="2" t="s">
        <v>2</v>
      </c>
      <c r="E3" s="2" t="s">
        <v>1</v>
      </c>
      <c r="F3" s="2" t="s">
        <v>2</v>
      </c>
      <c r="G3" s="2" t="s">
        <v>1</v>
      </c>
      <c r="H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N3" s="2" t="s">
        <v>1</v>
      </c>
      <c r="O3" s="2" t="s">
        <v>2</v>
      </c>
      <c r="P3" s="2" t="s">
        <v>1</v>
      </c>
      <c r="Q3" s="2" t="s">
        <v>2</v>
      </c>
      <c r="S3" s="2" t="s">
        <v>1</v>
      </c>
      <c r="T3" s="2" t="s">
        <v>2</v>
      </c>
      <c r="U3" s="2" t="s">
        <v>1</v>
      </c>
      <c r="V3" s="2" t="s">
        <v>2</v>
      </c>
      <c r="W3" s="2" t="s">
        <v>1</v>
      </c>
      <c r="X3" s="2" t="s">
        <v>2</v>
      </c>
      <c r="Y3" s="2" t="s">
        <v>1</v>
      </c>
      <c r="Z3" s="2" t="s">
        <v>2</v>
      </c>
    </row>
    <row r="4" spans="1:26" x14ac:dyDescent="0.25">
      <c r="A4" s="2">
        <v>-1</v>
      </c>
      <c r="B4" s="2">
        <v>1</v>
      </c>
      <c r="C4" s="2">
        <v>-1</v>
      </c>
      <c r="D4" s="2">
        <f>1/3</f>
        <v>0.33333333333333331</v>
      </c>
      <c r="E4" s="2">
        <v>-1</v>
      </c>
      <c r="F4" s="2">
        <f>1/8*2</f>
        <v>0.25</v>
      </c>
      <c r="G4" s="2">
        <v>-1</v>
      </c>
      <c r="H4" s="2">
        <f>7/45</f>
        <v>0.15555555555555556</v>
      </c>
      <c r="J4" s="1">
        <v>-1</v>
      </c>
      <c r="K4" s="1">
        <v>1</v>
      </c>
      <c r="L4" s="1">
        <v>-1</v>
      </c>
      <c r="M4" s="2">
        <f>1/3</f>
        <v>0.33333333333333331</v>
      </c>
      <c r="N4" s="1">
        <v>-1</v>
      </c>
      <c r="O4" s="1">
        <f>1/6</f>
        <v>0.16666666666666666</v>
      </c>
      <c r="P4" s="1">
        <v>-1</v>
      </c>
      <c r="Q4" s="1">
        <v>0.1</v>
      </c>
      <c r="S4" s="2">
        <f>-SQRT(3)/3</f>
        <v>-0.57735026918962573</v>
      </c>
      <c r="T4" s="2">
        <v>1</v>
      </c>
      <c r="U4" s="2">
        <f>-SQRT(15)/5</f>
        <v>-0.7745966692414834</v>
      </c>
      <c r="V4" s="2">
        <f>5/9</f>
        <v>0.55555555555555558</v>
      </c>
      <c r="W4" s="2">
        <f>-SQRT(525+70*SQRT(30))/35</f>
        <v>-0.86113631159405257</v>
      </c>
      <c r="X4" s="2">
        <f>(18-SQRT(30))/36</f>
        <v>0.34785484513745385</v>
      </c>
      <c r="Y4" s="2">
        <f>-SQRT(245+14*SQRT(70))/21</f>
        <v>-0.90617984593866396</v>
      </c>
      <c r="Z4" s="2">
        <f>(322-13*SQRT(70))/900</f>
        <v>0.23692688505618908</v>
      </c>
    </row>
    <row r="5" spans="1:26" x14ac:dyDescent="0.25">
      <c r="A5" s="2">
        <v>1</v>
      </c>
      <c r="B5" s="2">
        <v>1</v>
      </c>
      <c r="C5" s="2">
        <v>0</v>
      </c>
      <c r="D5" s="2">
        <f>4/3</f>
        <v>1.3333333333333333</v>
      </c>
      <c r="E5" s="2">
        <f>-1/3</f>
        <v>-0.33333333333333331</v>
      </c>
      <c r="F5" s="2">
        <f>3/8*2</f>
        <v>0.75</v>
      </c>
      <c r="G5" s="2">
        <f>-1/2</f>
        <v>-0.5</v>
      </c>
      <c r="H5" s="2">
        <f>32/45</f>
        <v>0.71111111111111114</v>
      </c>
      <c r="J5" s="1">
        <v>1</v>
      </c>
      <c r="K5" s="1">
        <v>1</v>
      </c>
      <c r="L5" s="1">
        <v>0</v>
      </c>
      <c r="M5" s="2">
        <f>4/3</f>
        <v>1.3333333333333333</v>
      </c>
      <c r="N5" s="1">
        <f>-SQRT(5)/5</f>
        <v>-0.44721359549995798</v>
      </c>
      <c r="O5" s="1">
        <f>5/6</f>
        <v>0.83333333333333337</v>
      </c>
      <c r="P5" s="1">
        <f>-SQRT(21)/7</f>
        <v>-0.65465367070797709</v>
      </c>
      <c r="Q5" s="1">
        <f>49/90</f>
        <v>0.5444444444444444</v>
      </c>
      <c r="S5" s="2">
        <f>SQRT(3)/3</f>
        <v>0.57735026918962573</v>
      </c>
      <c r="T5" s="2">
        <v>1</v>
      </c>
      <c r="U5" s="2">
        <v>0</v>
      </c>
      <c r="V5" s="2">
        <f>8/9</f>
        <v>0.88888888888888884</v>
      </c>
      <c r="W5" s="2">
        <f>-SQRT(525-70*SQRT(30))/35</f>
        <v>-0.33998104358485626</v>
      </c>
      <c r="X5" s="2">
        <f>(18+SQRT(30))/36</f>
        <v>0.65214515486254621</v>
      </c>
      <c r="Y5" s="2">
        <f>-SQRT(245-14*SQRT(70))/21</f>
        <v>-0.53846931010568311</v>
      </c>
      <c r="Z5" s="2">
        <f>(322+13*SQRT(70))/900</f>
        <v>0.47862867049936647</v>
      </c>
    </row>
    <row r="6" spans="1:26" x14ac:dyDescent="0.25">
      <c r="C6" s="2">
        <v>1</v>
      </c>
      <c r="D6" s="2">
        <f>1/3</f>
        <v>0.33333333333333331</v>
      </c>
      <c r="E6" s="3">
        <f>(1/3)</f>
        <v>0.33333333333333331</v>
      </c>
      <c r="F6" s="2">
        <f>3/8*2</f>
        <v>0.75</v>
      </c>
      <c r="G6" s="2">
        <v>0</v>
      </c>
      <c r="H6" s="2">
        <f>12/45</f>
        <v>0.26666666666666666</v>
      </c>
      <c r="L6" s="1">
        <v>1</v>
      </c>
      <c r="M6" s="2">
        <f>1/3</f>
        <v>0.33333333333333331</v>
      </c>
      <c r="N6" s="1">
        <f>SQRT(5)/5</f>
        <v>0.44721359549995798</v>
      </c>
      <c r="O6" s="1">
        <f>5/6</f>
        <v>0.83333333333333337</v>
      </c>
      <c r="P6" s="1">
        <v>0</v>
      </c>
      <c r="Q6" s="1">
        <f>32/45</f>
        <v>0.71111111111111114</v>
      </c>
      <c r="U6" s="2">
        <f>SQRT(15)/5</f>
        <v>0.7745966692414834</v>
      </c>
      <c r="V6" s="2">
        <f>5/9</f>
        <v>0.55555555555555558</v>
      </c>
      <c r="W6" s="2">
        <f>SQRT(525-70*SQRT(30))/35</f>
        <v>0.33998104358485626</v>
      </c>
      <c r="X6" s="2">
        <f>(18+SQRT(30))/36</f>
        <v>0.65214515486254621</v>
      </c>
      <c r="Y6" s="2">
        <v>0</v>
      </c>
      <c r="Z6" s="2">
        <f>128/225</f>
        <v>0.56888888888888889</v>
      </c>
    </row>
    <row r="7" spans="1:26" x14ac:dyDescent="0.25">
      <c r="E7" s="2">
        <v>1</v>
      </c>
      <c r="F7" s="2">
        <f>1/8*2</f>
        <v>0.25</v>
      </c>
      <c r="G7" s="2">
        <v>0.5</v>
      </c>
      <c r="H7" s="2">
        <f>32/45</f>
        <v>0.71111111111111114</v>
      </c>
      <c r="N7" s="1">
        <v>1</v>
      </c>
      <c r="O7" s="1">
        <f>1/6</f>
        <v>0.16666666666666666</v>
      </c>
      <c r="P7" s="1">
        <f>SQRT(21)/7</f>
        <v>0.65465367070797709</v>
      </c>
      <c r="Q7" s="1">
        <f>49/90</f>
        <v>0.5444444444444444</v>
      </c>
      <c r="W7" s="2">
        <f>SQRT(525+70*SQRT(30))/35</f>
        <v>0.86113631159405257</v>
      </c>
      <c r="X7" s="2">
        <f>(18-SQRT(30))/36</f>
        <v>0.34785484513745385</v>
      </c>
      <c r="Y7" s="2">
        <f>SQRT(245-14*SQRT(70))/21</f>
        <v>0.53846931010568311</v>
      </c>
      <c r="Z7" s="2">
        <f>(322+13*SQRT(70))/900</f>
        <v>0.47862867049936647</v>
      </c>
    </row>
    <row r="8" spans="1:26" x14ac:dyDescent="0.25">
      <c r="G8" s="2">
        <v>1</v>
      </c>
      <c r="H8" s="2">
        <f>7/45</f>
        <v>0.15555555555555556</v>
      </c>
      <c r="P8" s="1">
        <v>1</v>
      </c>
      <c r="Q8" s="1">
        <v>0.1</v>
      </c>
      <c r="Y8" s="2">
        <f>SQRT(245+14*SQRT(70))/21</f>
        <v>0.90617984593866396</v>
      </c>
      <c r="Z8" s="2">
        <f>(322-13*SQRT(70))/900</f>
        <v>0.23692688505618908</v>
      </c>
    </row>
  </sheetData>
  <mergeCells count="15">
    <mergeCell ref="J1:Q1"/>
    <mergeCell ref="J2:K2"/>
    <mergeCell ref="L2:M2"/>
    <mergeCell ref="N2:O2"/>
    <mergeCell ref="P2:Q2"/>
    <mergeCell ref="A2:B2"/>
    <mergeCell ref="C2:D2"/>
    <mergeCell ref="E2:F2"/>
    <mergeCell ref="G2:H2"/>
    <mergeCell ref="A1:H1"/>
    <mergeCell ref="S1:Z1"/>
    <mergeCell ref="S2:T2"/>
    <mergeCell ref="U2:V2"/>
    <mergeCell ref="W2:X2"/>
    <mergeCell ref="Y2:Z2"/>
  </mergeCells>
  <pageMargins left="0.7" right="0.7" top="0.75" bottom="0.75" header="0.3" footer="0.3"/>
  <pageSetup orientation="portrait" r:id="rId1"/>
  <ignoredErrors>
    <ignoredError sqref="Z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2017-01-19T01:33:03Z</dcterms:created>
  <dcterms:modified xsi:type="dcterms:W3CDTF">2017-01-27T14:54:18Z</dcterms:modified>
</cp:coreProperties>
</file>