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40014121\Desktop\Bachelorarbeit_Code\"/>
    </mc:Choice>
  </mc:AlternateContent>
  <xr:revisionPtr revIDLastSave="0" documentId="13_ncr:1_{BFBFBC61-A60E-4200-84B5-08CC50D281E0}" xr6:coauthVersionLast="47" xr6:coauthVersionMax="47" xr10:uidLastSave="{00000000-0000-0000-0000-000000000000}"/>
  <bookViews>
    <workbookView xWindow="38190" yWindow="1590" windowWidth="18900" windowHeight="110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J14" i="1"/>
  <c r="L14" i="1" s="1"/>
  <c r="I14" i="1"/>
  <c r="H14" i="1"/>
  <c r="F14" i="1"/>
  <c r="C14" i="1" s="1"/>
  <c r="D14" i="1" s="1"/>
  <c r="H16" i="1"/>
  <c r="H17" i="1"/>
  <c r="H18" i="1"/>
  <c r="H19" i="1"/>
  <c r="H20" i="1"/>
  <c r="H21" i="1"/>
  <c r="H22" i="1"/>
  <c r="H23" i="1"/>
  <c r="H15" i="1"/>
  <c r="P4" i="1"/>
  <c r="P5" i="1"/>
  <c r="P6" i="1"/>
  <c r="P7" i="1"/>
  <c r="P8" i="1"/>
  <c r="P9" i="1"/>
  <c r="P10" i="1"/>
  <c r="P11" i="1"/>
  <c r="P12" i="1"/>
  <c r="P3" i="1"/>
  <c r="B16" i="1"/>
  <c r="B17" i="1" s="1"/>
  <c r="B18" i="1" s="1"/>
  <c r="B19" i="1" s="1"/>
  <c r="B20" i="1" s="1"/>
  <c r="B21" i="1" s="1"/>
  <c r="B22" i="1" s="1"/>
  <c r="B23" i="1" s="1"/>
  <c r="J4" i="1"/>
  <c r="L4" i="1" s="1"/>
  <c r="M4" i="1" s="1"/>
  <c r="N4" i="1" s="1"/>
  <c r="H4" i="1"/>
  <c r="C4" i="1"/>
  <c r="C5" i="1" s="1"/>
  <c r="C6" i="1" s="1"/>
  <c r="C7" i="1" s="1"/>
  <c r="C8" i="1" s="1"/>
  <c r="C9" i="1" s="1"/>
  <c r="J3" i="1"/>
  <c r="L3" i="1" s="1"/>
  <c r="M3" i="1" s="1"/>
  <c r="N3" i="1" s="1"/>
  <c r="H3" i="1"/>
  <c r="A3" i="1"/>
  <c r="I3" i="1" s="1"/>
  <c r="P14" i="1" l="1"/>
  <c r="E14" i="1"/>
  <c r="K14" i="1"/>
  <c r="D3" i="1"/>
  <c r="F3" i="1" s="1"/>
  <c r="D4" i="1"/>
  <c r="E4" i="1" s="1"/>
  <c r="K3" i="1"/>
  <c r="K4" i="1"/>
  <c r="E3" i="1"/>
  <c r="C10" i="1"/>
  <c r="G9" i="1"/>
  <c r="D5" i="1"/>
  <c r="E5" i="1" s="1"/>
  <c r="D7" i="1"/>
  <c r="E7" i="1" s="1"/>
  <c r="D9" i="1"/>
  <c r="E9" i="1" s="1"/>
  <c r="I4" i="1"/>
  <c r="D6" i="1"/>
  <c r="E6" i="1" s="1"/>
  <c r="D8" i="1"/>
  <c r="E8" i="1" s="1"/>
  <c r="D10" i="1"/>
  <c r="E10" i="1" s="1"/>
  <c r="F4" i="1" l="1"/>
  <c r="F9" i="1"/>
  <c r="F5" i="1"/>
  <c r="G5" i="1" s="1"/>
  <c r="J5" i="1" s="1"/>
  <c r="F7" i="1"/>
  <c r="G7" i="1" s="1"/>
  <c r="J7" i="1" s="1"/>
  <c r="F8" i="1"/>
  <c r="G8" i="1" s="1"/>
  <c r="J8" i="1" s="1"/>
  <c r="F6" i="1"/>
  <c r="G6" i="1" s="1"/>
  <c r="J6" i="1" s="1"/>
  <c r="H6" i="1"/>
  <c r="I5" i="1"/>
  <c r="H5" i="1"/>
  <c r="I8" i="1"/>
  <c r="I6" i="1"/>
  <c r="J9" i="1"/>
  <c r="I9" i="1"/>
  <c r="H9" i="1"/>
  <c r="F10" i="1"/>
  <c r="C11" i="1"/>
  <c r="G10" i="1"/>
  <c r="I7" i="1" l="1"/>
  <c r="H7" i="1"/>
  <c r="H8" i="1"/>
  <c r="L5" i="1"/>
  <c r="M5" i="1" s="1"/>
  <c r="N5" i="1" s="1"/>
  <c r="K5" i="1"/>
  <c r="L7" i="1"/>
  <c r="M7" i="1" s="1"/>
  <c r="N7" i="1" s="1"/>
  <c r="K7" i="1"/>
  <c r="L6" i="1"/>
  <c r="M6" i="1" s="1"/>
  <c r="N6" i="1" s="1"/>
  <c r="K6" i="1"/>
  <c r="L9" i="1"/>
  <c r="M9" i="1" s="1"/>
  <c r="N9" i="1" s="1"/>
  <c r="K9" i="1"/>
  <c r="J10" i="1"/>
  <c r="H10" i="1"/>
  <c r="I10" i="1"/>
  <c r="C12" i="1"/>
  <c r="G11" i="1"/>
  <c r="D11" i="1"/>
  <c r="L8" i="1"/>
  <c r="M8" i="1" s="1"/>
  <c r="N8" i="1" s="1"/>
  <c r="K8" i="1"/>
  <c r="J11" i="1" l="1"/>
  <c r="H11" i="1"/>
  <c r="I11" i="1"/>
  <c r="G12" i="1"/>
  <c r="D12" i="1"/>
  <c r="E11" i="1"/>
  <c r="F11" i="1"/>
  <c r="L10" i="1"/>
  <c r="M10" i="1" s="1"/>
  <c r="N10" i="1" s="1"/>
  <c r="K10" i="1"/>
  <c r="J12" i="1" l="1"/>
  <c r="H12" i="1"/>
  <c r="I12" i="1"/>
  <c r="E12" i="1"/>
  <c r="F12" i="1"/>
  <c r="L11" i="1"/>
  <c r="M11" i="1" s="1"/>
  <c r="N11" i="1" s="1"/>
  <c r="K11" i="1"/>
  <c r="L12" i="1" l="1"/>
  <c r="M12" i="1" s="1"/>
  <c r="N12" i="1" s="1"/>
  <c r="K12" i="1"/>
  <c r="J15" i="1" l="1"/>
  <c r="K15" i="1" s="1"/>
  <c r="J16" i="1"/>
  <c r="L16" i="1" s="1"/>
  <c r="F17" i="1"/>
  <c r="C17" i="1" s="1"/>
  <c r="D17" i="1" s="1"/>
  <c r="I15" i="1"/>
  <c r="F15" i="1"/>
  <c r="C15" i="1" s="1"/>
  <c r="D15" i="1" s="1"/>
  <c r="G16" i="1"/>
  <c r="I16" i="1" s="1"/>
  <c r="G17" i="1"/>
  <c r="G18" i="1" s="1"/>
  <c r="E15" i="1" l="1"/>
  <c r="P17" i="1"/>
  <c r="E17" i="1"/>
  <c r="G19" i="1"/>
  <c r="F18" i="1"/>
  <c r="C18" i="1" s="1"/>
  <c r="D18" i="1" s="1"/>
  <c r="I18" i="1"/>
  <c r="J18" i="1"/>
  <c r="I17" i="1"/>
  <c r="K16" i="1"/>
  <c r="J17" i="1"/>
  <c r="L15" i="1"/>
  <c r="F16" i="1"/>
  <c r="C16" i="1" s="1"/>
  <c r="D16" i="1" s="1"/>
  <c r="K18" i="1" l="1"/>
  <c r="L18" i="1"/>
  <c r="E16" i="1"/>
  <c r="P16" i="1"/>
  <c r="K17" i="1"/>
  <c r="L17" i="1"/>
  <c r="J19" i="1"/>
  <c r="G20" i="1"/>
  <c r="F19" i="1"/>
  <c r="C19" i="1" s="1"/>
  <c r="D19" i="1" s="1"/>
  <c r="I19" i="1"/>
  <c r="E18" i="1"/>
  <c r="P18" i="1"/>
  <c r="E19" i="1" l="1"/>
  <c r="P19" i="1"/>
  <c r="F20" i="1"/>
  <c r="C20" i="1" s="1"/>
  <c r="D20" i="1" s="1"/>
  <c r="G21" i="1"/>
  <c r="I20" i="1"/>
  <c r="J20" i="1"/>
  <c r="L19" i="1"/>
  <c r="K19" i="1"/>
  <c r="L20" i="1" l="1"/>
  <c r="K20" i="1"/>
  <c r="P20" i="1"/>
  <c r="E20" i="1"/>
  <c r="F21" i="1"/>
  <c r="C21" i="1" s="1"/>
  <c r="D21" i="1" s="1"/>
  <c r="I21" i="1"/>
  <c r="G22" i="1"/>
  <c r="J21" i="1"/>
  <c r="L21" i="1" l="1"/>
  <c r="K21" i="1"/>
  <c r="J22" i="1"/>
  <c r="G23" i="1"/>
  <c r="F22" i="1"/>
  <c r="C22" i="1" s="1"/>
  <c r="D22" i="1" s="1"/>
  <c r="I22" i="1"/>
  <c r="P21" i="1"/>
  <c r="E21" i="1"/>
  <c r="L22" i="1" l="1"/>
  <c r="K22" i="1"/>
  <c r="P22" i="1"/>
  <c r="E22" i="1"/>
  <c r="J23" i="1"/>
  <c r="F23" i="1"/>
  <c r="C23" i="1" s="1"/>
  <c r="D23" i="1" s="1"/>
  <c r="I23" i="1"/>
  <c r="E23" i="1" l="1"/>
  <c r="P23" i="1"/>
  <c r="K23" i="1"/>
  <c r="L23" i="1"/>
</calcChain>
</file>

<file path=xl/sharedStrings.xml><?xml version="1.0" encoding="utf-8"?>
<sst xmlns="http://schemas.openxmlformats.org/spreadsheetml/2006/main" count="16" uniqueCount="16">
  <si>
    <t>Sampling 16 Periods</t>
  </si>
  <si>
    <t>F-Clk (Hz)</t>
  </si>
  <si>
    <t>Frequency Number</t>
  </si>
  <si>
    <t>Divider</t>
  </si>
  <si>
    <t>F in (Hz)</t>
  </si>
  <si>
    <t>Increment</t>
  </si>
  <si>
    <t>Points/periods</t>
  </si>
  <si>
    <t>ADC divider</t>
  </si>
  <si>
    <t>F ADC (Hz)</t>
  </si>
  <si>
    <t>Duration
(CLKin cycles)</t>
  </si>
  <si>
    <t>Duration
(ms)</t>
  </si>
  <si>
    <t>Duration 
(UA cycles @28,8kHz)</t>
  </si>
  <si>
    <t>Round Duration</t>
  </si>
  <si>
    <t>Number of ADC points</t>
  </si>
  <si>
    <t>OneOn_WR</t>
  </si>
  <si>
    <t>Widerstand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</si>
</sst>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7" formatCode="0.0000000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A3" workbookViewId="0">
      <selection activeCell="E16" sqref="E16"/>
    </sheetView>
  </sheetViews>
  <sheetFormatPr baseColWidth="10" defaultColWidth="9.140625" defaultRowHeight="15" x14ac:dyDescent="0.25"/>
  <cols>
    <col min="2" max="2" width="11.7109375" customWidth="1"/>
    <col min="4" max="4" width="8.140625" bestFit="1" customWidth="1"/>
    <col min="5" max="5" width="10.140625" bestFit="1" customWidth="1"/>
    <col min="6" max="6" width="14.140625" bestFit="1" customWidth="1"/>
    <col min="9" max="9" width="12" bestFit="1" customWidth="1"/>
    <col min="11" max="11" width="12" bestFit="1" customWidth="1"/>
    <col min="12" max="12" width="8.7109375" bestFit="1" customWidth="1"/>
    <col min="15" max="15" width="12.7109375" bestFit="1" customWidth="1"/>
    <col min="16" max="16" width="14.5703125" bestFit="1" customWidth="1"/>
  </cols>
  <sheetData>
    <row r="1" spans="1:16" x14ac:dyDescent="0.25">
      <c r="A1" s="1">
        <v>29491200</v>
      </c>
      <c r="B1">
        <v>1</v>
      </c>
      <c r="C1">
        <v>28800</v>
      </c>
      <c r="J1" s="8" t="s">
        <v>0</v>
      </c>
      <c r="K1" s="8"/>
      <c r="L1" s="8"/>
      <c r="M1" s="8"/>
      <c r="O1" t="s">
        <v>15</v>
      </c>
      <c r="P1">
        <v>43000</v>
      </c>
    </row>
    <row r="2" spans="1:16" ht="75" x14ac:dyDescent="0.25">
      <c r="A2" t="s">
        <v>1</v>
      </c>
      <c r="B2" s="2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P2" s="2" t="s">
        <v>14</v>
      </c>
    </row>
    <row r="3" spans="1:16" x14ac:dyDescent="0.25">
      <c r="A3">
        <f>(A1/B1)</f>
        <v>29491200</v>
      </c>
      <c r="B3">
        <v>0</v>
      </c>
      <c r="C3">
        <v>8</v>
      </c>
      <c r="D3" s="3">
        <f>$A$3/C3</f>
        <v>3686400</v>
      </c>
      <c r="E3" s="3">
        <f>D3*POWER(2,28)/$A$3</f>
        <v>33554432</v>
      </c>
      <c r="F3">
        <f t="shared" ref="F3:F12" si="0">$A$3/D3</f>
        <v>8</v>
      </c>
      <c r="G3">
        <v>34</v>
      </c>
      <c r="H3" s="3">
        <f>G3-28</f>
        <v>6</v>
      </c>
      <c r="I3">
        <f>$A$3/G3</f>
        <v>867388.23529411759</v>
      </c>
      <c r="J3">
        <f>16*16*G3</f>
        <v>8704</v>
      </c>
      <c r="K3">
        <f>J3/($A$3*1000)</f>
        <v>2.9513888888888889E-7</v>
      </c>
      <c r="L3">
        <f>J3/($A$1/$C$1)</f>
        <v>8.5</v>
      </c>
      <c r="M3">
        <f>ROUNDUP(L3,0)</f>
        <v>9</v>
      </c>
      <c r="N3">
        <f>ROUNDUP(M3*512/G3,0)</f>
        <v>136</v>
      </c>
      <c r="P3" s="9">
        <f>1/(2*PI()*D3*$P$1)*10^(12)</f>
        <v>1.0040358469843607</v>
      </c>
    </row>
    <row r="4" spans="1:16" x14ac:dyDescent="0.25">
      <c r="A4" s="4"/>
      <c r="B4" s="4">
        <v>1</v>
      </c>
      <c r="C4" s="4">
        <f>C3*2</f>
        <v>16</v>
      </c>
      <c r="D4" s="5">
        <f>$A$3/C4</f>
        <v>1843200</v>
      </c>
      <c r="E4" s="5">
        <f>D4*POWER(2,28)/$A$3</f>
        <v>16777216</v>
      </c>
      <c r="F4" s="4">
        <f t="shared" si="0"/>
        <v>16</v>
      </c>
      <c r="G4" s="6">
        <v>34</v>
      </c>
      <c r="H4" s="3">
        <f t="shared" ref="H4:H12" si="1">G4-28</f>
        <v>6</v>
      </c>
      <c r="I4" s="4">
        <f t="shared" ref="I4:I12" si="2">$A$3/G4</f>
        <v>867388.23529411759</v>
      </c>
      <c r="J4" s="4">
        <f t="shared" ref="J4:J12" si="3">16*16*G4</f>
        <v>8704</v>
      </c>
      <c r="K4" s="4">
        <f t="shared" ref="K4:K12" si="4">J4/($A$3*1000)</f>
        <v>2.9513888888888889E-7</v>
      </c>
      <c r="L4">
        <f t="shared" ref="L4:L12" si="5">J4/($A$1/$C$1)</f>
        <v>8.5</v>
      </c>
      <c r="M4" s="4">
        <f t="shared" ref="M4:M12" si="6">ROUNDUP(L4,0)</f>
        <v>9</v>
      </c>
      <c r="N4" s="4">
        <f t="shared" ref="N4:N12" si="7">ROUNDUP(M4*512/G4,0)</f>
        <v>136</v>
      </c>
      <c r="P4" s="9">
        <f t="shared" ref="P4:P12" si="8">1/(2*PI()*D4*$P$1)*10^(12)</f>
        <v>2.0080716939687213</v>
      </c>
    </row>
    <row r="5" spans="1:16" x14ac:dyDescent="0.25">
      <c r="A5" s="4"/>
      <c r="B5" s="4">
        <v>2</v>
      </c>
      <c r="C5" s="4">
        <f t="shared" ref="C5:C12" si="9">C4*2</f>
        <v>32</v>
      </c>
      <c r="D5" s="5">
        <f t="shared" ref="D5:D12" si="10">$A$3/C5</f>
        <v>921600</v>
      </c>
      <c r="E5" s="5">
        <f t="shared" ref="E5:E12" si="11">D5*POWER(2,28)/$A$3</f>
        <v>8388608</v>
      </c>
      <c r="F5" s="4">
        <f t="shared" si="0"/>
        <v>32</v>
      </c>
      <c r="G5" s="6">
        <f>F5+F5/16</f>
        <v>34</v>
      </c>
      <c r="H5" s="3">
        <f t="shared" si="1"/>
        <v>6</v>
      </c>
      <c r="I5" s="4">
        <f t="shared" si="2"/>
        <v>867388.23529411759</v>
      </c>
      <c r="J5" s="4">
        <f>16*16*G5</f>
        <v>8704</v>
      </c>
      <c r="K5" s="4">
        <f t="shared" si="4"/>
        <v>2.9513888888888889E-7</v>
      </c>
      <c r="L5">
        <f t="shared" si="5"/>
        <v>8.5</v>
      </c>
      <c r="M5" s="4">
        <f t="shared" si="6"/>
        <v>9</v>
      </c>
      <c r="N5" s="4">
        <f t="shared" si="7"/>
        <v>136</v>
      </c>
      <c r="P5" s="9">
        <f t="shared" si="8"/>
        <v>4.0161433879374426</v>
      </c>
    </row>
    <row r="6" spans="1:16" x14ac:dyDescent="0.25">
      <c r="A6" s="4"/>
      <c r="B6" s="4">
        <v>3</v>
      </c>
      <c r="C6" s="4">
        <f t="shared" si="9"/>
        <v>64</v>
      </c>
      <c r="D6" s="5">
        <f t="shared" si="10"/>
        <v>460800</v>
      </c>
      <c r="E6" s="5">
        <f t="shared" si="11"/>
        <v>4194304</v>
      </c>
      <c r="F6" s="4">
        <f t="shared" si="0"/>
        <v>64</v>
      </c>
      <c r="G6" s="6">
        <f t="shared" ref="G6:G8" si="12">F6+F6/16</f>
        <v>68</v>
      </c>
      <c r="H6" s="3">
        <f t="shared" si="1"/>
        <v>40</v>
      </c>
      <c r="I6" s="4">
        <f t="shared" si="2"/>
        <v>433694.1176470588</v>
      </c>
      <c r="J6" s="4">
        <f>16*16*G6</f>
        <v>17408</v>
      </c>
      <c r="K6" s="4">
        <f t="shared" si="4"/>
        <v>5.9027777777777778E-7</v>
      </c>
      <c r="L6">
        <f t="shared" si="5"/>
        <v>17</v>
      </c>
      <c r="M6" s="4">
        <f t="shared" si="6"/>
        <v>17</v>
      </c>
      <c r="N6" s="4">
        <f t="shared" si="7"/>
        <v>128</v>
      </c>
      <c r="P6" s="9">
        <f t="shared" si="8"/>
        <v>8.0322867758748853</v>
      </c>
    </row>
    <row r="7" spans="1:16" x14ac:dyDescent="0.25">
      <c r="A7" s="4"/>
      <c r="B7" s="4">
        <v>4</v>
      </c>
      <c r="C7" s="4">
        <f t="shared" si="9"/>
        <v>128</v>
      </c>
      <c r="D7" s="5">
        <f t="shared" si="10"/>
        <v>230400</v>
      </c>
      <c r="E7" s="5">
        <f t="shared" si="11"/>
        <v>2097152</v>
      </c>
      <c r="F7" s="4">
        <f t="shared" si="0"/>
        <v>128</v>
      </c>
      <c r="G7" s="6">
        <f t="shared" si="12"/>
        <v>136</v>
      </c>
      <c r="H7" s="3">
        <f t="shared" si="1"/>
        <v>108</v>
      </c>
      <c r="I7" s="4">
        <f t="shared" si="2"/>
        <v>216847.0588235294</v>
      </c>
      <c r="J7" s="4">
        <f t="shared" si="3"/>
        <v>34816</v>
      </c>
      <c r="K7" s="4">
        <f t="shared" si="4"/>
        <v>1.1805555555555556E-6</v>
      </c>
      <c r="L7">
        <f t="shared" si="5"/>
        <v>34</v>
      </c>
      <c r="M7" s="4">
        <f t="shared" si="6"/>
        <v>34</v>
      </c>
      <c r="N7" s="4">
        <f t="shared" si="7"/>
        <v>128</v>
      </c>
      <c r="P7" s="7">
        <f t="shared" si="8"/>
        <v>16.064573551749771</v>
      </c>
    </row>
    <row r="8" spans="1:16" x14ac:dyDescent="0.25">
      <c r="A8" s="4"/>
      <c r="B8" s="4">
        <v>5</v>
      </c>
      <c r="C8" s="4">
        <f t="shared" si="9"/>
        <v>256</v>
      </c>
      <c r="D8" s="5">
        <f t="shared" si="10"/>
        <v>115200</v>
      </c>
      <c r="E8" s="5">
        <f t="shared" si="11"/>
        <v>1048576</v>
      </c>
      <c r="F8" s="4">
        <f t="shared" si="0"/>
        <v>256</v>
      </c>
      <c r="G8" s="6">
        <f t="shared" si="12"/>
        <v>272</v>
      </c>
      <c r="H8" s="3">
        <f t="shared" si="1"/>
        <v>244</v>
      </c>
      <c r="I8" s="4">
        <f t="shared" si="2"/>
        <v>108423.5294117647</v>
      </c>
      <c r="J8" s="4">
        <f t="shared" si="3"/>
        <v>69632</v>
      </c>
      <c r="K8" s="4">
        <f t="shared" si="4"/>
        <v>2.3611111111111111E-6</v>
      </c>
      <c r="L8">
        <f t="shared" si="5"/>
        <v>68</v>
      </c>
      <c r="M8" s="4">
        <f t="shared" si="6"/>
        <v>68</v>
      </c>
      <c r="N8" s="4">
        <f t="shared" si="7"/>
        <v>128</v>
      </c>
      <c r="P8" s="7">
        <f t="shared" si="8"/>
        <v>32.129147103499541</v>
      </c>
    </row>
    <row r="9" spans="1:16" x14ac:dyDescent="0.25">
      <c r="A9" s="4"/>
      <c r="B9" s="4">
        <v>6</v>
      </c>
      <c r="C9" s="4">
        <f t="shared" si="9"/>
        <v>512</v>
      </c>
      <c r="D9" s="5">
        <f t="shared" si="10"/>
        <v>57600</v>
      </c>
      <c r="E9" s="5">
        <f t="shared" si="11"/>
        <v>524288</v>
      </c>
      <c r="F9" s="4">
        <f t="shared" si="0"/>
        <v>512</v>
      </c>
      <c r="G9" s="6">
        <f>C9/16</f>
        <v>32</v>
      </c>
      <c r="H9" s="3">
        <f t="shared" si="1"/>
        <v>4</v>
      </c>
      <c r="I9" s="4">
        <f t="shared" si="2"/>
        <v>921600</v>
      </c>
      <c r="J9" s="4">
        <f t="shared" si="3"/>
        <v>8192</v>
      </c>
      <c r="K9" s="4">
        <f t="shared" si="4"/>
        <v>2.7777777777777776E-7</v>
      </c>
      <c r="L9">
        <f t="shared" si="5"/>
        <v>8</v>
      </c>
      <c r="M9" s="4">
        <f t="shared" si="6"/>
        <v>8</v>
      </c>
      <c r="N9" s="4">
        <f t="shared" si="7"/>
        <v>128</v>
      </c>
      <c r="P9" s="7">
        <f t="shared" si="8"/>
        <v>64.258294206999082</v>
      </c>
    </row>
    <row r="10" spans="1:16" x14ac:dyDescent="0.25">
      <c r="A10" s="4"/>
      <c r="B10" s="4">
        <v>7</v>
      </c>
      <c r="C10" s="4">
        <f t="shared" si="9"/>
        <v>1024</v>
      </c>
      <c r="D10" s="5">
        <f t="shared" si="10"/>
        <v>28800</v>
      </c>
      <c r="E10" s="5">
        <f t="shared" si="11"/>
        <v>262144</v>
      </c>
      <c r="F10" s="4">
        <f t="shared" si="0"/>
        <v>1024</v>
      </c>
      <c r="G10" s="6">
        <f t="shared" ref="G10:G11" si="13">C10/16</f>
        <v>64</v>
      </c>
      <c r="H10" s="3">
        <f t="shared" si="1"/>
        <v>36</v>
      </c>
      <c r="I10" s="4">
        <f t="shared" si="2"/>
        <v>460800</v>
      </c>
      <c r="J10" s="4">
        <f t="shared" si="3"/>
        <v>16384</v>
      </c>
      <c r="K10" s="4">
        <f t="shared" si="4"/>
        <v>5.5555555555555552E-7</v>
      </c>
      <c r="L10">
        <f t="shared" si="5"/>
        <v>16</v>
      </c>
      <c r="M10" s="4">
        <f t="shared" si="6"/>
        <v>16</v>
      </c>
      <c r="N10" s="4">
        <f t="shared" si="7"/>
        <v>128</v>
      </c>
      <c r="P10" s="10">
        <f t="shared" si="8"/>
        <v>128.51658841399816</v>
      </c>
    </row>
    <row r="11" spans="1:16" x14ac:dyDescent="0.25">
      <c r="A11" s="4"/>
      <c r="B11" s="4">
        <v>8</v>
      </c>
      <c r="C11" s="4">
        <f t="shared" si="9"/>
        <v>2048</v>
      </c>
      <c r="D11" s="5">
        <f t="shared" si="10"/>
        <v>14400</v>
      </c>
      <c r="E11" s="5">
        <f t="shared" si="11"/>
        <v>131072</v>
      </c>
      <c r="F11" s="4">
        <f t="shared" si="0"/>
        <v>2048</v>
      </c>
      <c r="G11" s="6">
        <f t="shared" si="13"/>
        <v>128</v>
      </c>
      <c r="H11" s="3">
        <f t="shared" si="1"/>
        <v>100</v>
      </c>
      <c r="I11" s="4">
        <f t="shared" si="2"/>
        <v>230400</v>
      </c>
      <c r="J11" s="4">
        <f t="shared" si="3"/>
        <v>32768</v>
      </c>
      <c r="K11" s="4">
        <f t="shared" si="4"/>
        <v>1.111111111111111E-6</v>
      </c>
      <c r="L11">
        <f t="shared" si="5"/>
        <v>32</v>
      </c>
      <c r="M11" s="4">
        <f t="shared" si="6"/>
        <v>32</v>
      </c>
      <c r="N11" s="4">
        <f t="shared" si="7"/>
        <v>128</v>
      </c>
      <c r="P11" s="10">
        <f t="shared" si="8"/>
        <v>257.03317682799633</v>
      </c>
    </row>
    <row r="12" spans="1:16" x14ac:dyDescent="0.25">
      <c r="B12">
        <v>9</v>
      </c>
      <c r="C12">
        <f t="shared" si="9"/>
        <v>4096</v>
      </c>
      <c r="D12">
        <f t="shared" si="10"/>
        <v>7200</v>
      </c>
      <c r="E12">
        <f t="shared" si="11"/>
        <v>65536</v>
      </c>
      <c r="F12">
        <f t="shared" si="0"/>
        <v>4096</v>
      </c>
      <c r="G12">
        <f>C12/16</f>
        <v>256</v>
      </c>
      <c r="H12" s="3">
        <f t="shared" si="1"/>
        <v>228</v>
      </c>
      <c r="I12">
        <f t="shared" si="2"/>
        <v>115200</v>
      </c>
      <c r="J12">
        <f t="shared" si="3"/>
        <v>65536</v>
      </c>
      <c r="K12">
        <f t="shared" si="4"/>
        <v>2.2222222222222221E-6</v>
      </c>
      <c r="L12">
        <f t="shared" si="5"/>
        <v>64</v>
      </c>
      <c r="M12">
        <f t="shared" si="6"/>
        <v>64</v>
      </c>
      <c r="N12">
        <f t="shared" si="7"/>
        <v>128</v>
      </c>
      <c r="P12" s="10">
        <f t="shared" si="8"/>
        <v>514.06635365599266</v>
      </c>
    </row>
    <row r="14" spans="1:16" x14ac:dyDescent="0.25">
      <c r="B14">
        <v>0</v>
      </c>
      <c r="C14">
        <f>F14</f>
        <v>3728</v>
      </c>
      <c r="D14">
        <f>$A$3/C14</f>
        <v>7910.7296137339054</v>
      </c>
      <c r="E14">
        <f t="shared" ref="E14" si="14" xml:space="preserve"> ROUND(D14*POWER(2,28)/$A$3, 0)</f>
        <v>72005</v>
      </c>
      <c r="F14">
        <f>16*G14</f>
        <v>3728</v>
      </c>
      <c r="G14" s="6">
        <v>233</v>
      </c>
      <c r="H14">
        <f>G14-28</f>
        <v>205</v>
      </c>
      <c r="I14">
        <f>$A$3/G14</f>
        <v>126571.67381974249</v>
      </c>
      <c r="J14">
        <f>16*16*G14</f>
        <v>59648</v>
      </c>
      <c r="K14">
        <f>J14/($A$3*1000)</f>
        <v>2.0225694444444446E-6</v>
      </c>
      <c r="L14">
        <f>J14/($A$1/$C$1)</f>
        <v>58.25</v>
      </c>
      <c r="P14" s="7">
        <f>1/(2*PI()*D14*$P$1)*10^(12)</f>
        <v>467.88070469471211</v>
      </c>
    </row>
    <row r="15" spans="1:16" x14ac:dyDescent="0.25">
      <c r="B15">
        <v>0</v>
      </c>
      <c r="C15">
        <f>F15</f>
        <v>512</v>
      </c>
      <c r="D15">
        <f>$A$3/C15</f>
        <v>57600</v>
      </c>
      <c r="E15">
        <f t="shared" ref="E15" si="15" xml:space="preserve"> ROUND(D15*POWER(2,28)/$A$3, 0)</f>
        <v>524288</v>
      </c>
      <c r="F15">
        <f>16*G15</f>
        <v>512</v>
      </c>
      <c r="G15" s="6">
        <v>32</v>
      </c>
      <c r="H15">
        <f>G15-28</f>
        <v>4</v>
      </c>
      <c r="I15">
        <f>$A$3/G15</f>
        <v>921600</v>
      </c>
      <c r="J15">
        <f>16*16*G15</f>
        <v>8192</v>
      </c>
      <c r="K15">
        <f>J15/($A$3*1000)</f>
        <v>2.7777777777777776E-7</v>
      </c>
      <c r="L15">
        <f>J15/($A$1/$C$1)</f>
        <v>8</v>
      </c>
      <c r="P15" s="7">
        <f>1/(2*PI()*D15*$P$1)*10^(12)</f>
        <v>64.258294206999082</v>
      </c>
    </row>
    <row r="16" spans="1:16" x14ac:dyDescent="0.25">
      <c r="B16">
        <f xml:space="preserve"> B15 + 1</f>
        <v>1</v>
      </c>
      <c r="C16">
        <f t="shared" ref="C16:C23" si="16">F16</f>
        <v>560</v>
      </c>
      <c r="D16">
        <f>$A$3/C16</f>
        <v>52662.857142857145</v>
      </c>
      <c r="E16">
        <f xml:space="preserve"> ROUND(D16*POWER(2,28)/$A$3, 0)</f>
        <v>479349</v>
      </c>
      <c r="F16">
        <f t="shared" ref="F16:F23" si="17">16*G16</f>
        <v>560</v>
      </c>
      <c r="G16">
        <f>G15 + 3</f>
        <v>35</v>
      </c>
      <c r="H16">
        <f t="shared" ref="H16:H23" si="18">G16-28</f>
        <v>7</v>
      </c>
      <c r="I16">
        <f t="shared" ref="I16:I23" si="19">$A$3/G16</f>
        <v>842605.71428571432</v>
      </c>
      <c r="J16">
        <f t="shared" ref="J16:J23" si="20">16*16*G16</f>
        <v>8960</v>
      </c>
      <c r="K16">
        <f t="shared" ref="K16:K23" si="21">J16/($A$3*1000)</f>
        <v>3.0381944444444446E-7</v>
      </c>
      <c r="L16">
        <f t="shared" ref="L16:L23" si="22">J16/($A$1/$C$1)</f>
        <v>8.75</v>
      </c>
      <c r="P16" s="7">
        <f>1/(2*PI()*D16*$P$1)*10^(12)</f>
        <v>70.28250928890526</v>
      </c>
    </row>
    <row r="17" spans="2:16" x14ac:dyDescent="0.25">
      <c r="B17">
        <f t="shared" ref="B17:B23" si="23" xml:space="preserve"> B16 + 1</f>
        <v>2</v>
      </c>
      <c r="C17">
        <f t="shared" si="16"/>
        <v>608</v>
      </c>
      <c r="D17">
        <f t="shared" ref="D17:D23" si="24">$A$3/C17</f>
        <v>48505.26315789474</v>
      </c>
      <c r="E17">
        <f xml:space="preserve"> ROUND(D17*POWER(2,28)/$A$3, 0)</f>
        <v>441506</v>
      </c>
      <c r="F17">
        <f t="shared" si="17"/>
        <v>608</v>
      </c>
      <c r="G17">
        <f t="shared" ref="G17:G23" si="25">G16 + 3</f>
        <v>38</v>
      </c>
      <c r="H17">
        <f t="shared" si="18"/>
        <v>10</v>
      </c>
      <c r="I17">
        <f t="shared" si="19"/>
        <v>776084.21052631584</v>
      </c>
      <c r="J17">
        <f t="shared" si="20"/>
        <v>9728</v>
      </c>
      <c r="K17">
        <f t="shared" si="21"/>
        <v>3.2986111111111111E-7</v>
      </c>
      <c r="L17">
        <f t="shared" si="22"/>
        <v>9.5</v>
      </c>
      <c r="P17" s="7">
        <f t="shared" ref="P17:P23" si="26">1/(2*PI()*D17*$P$1)*10^(12)</f>
        <v>76.306724370811409</v>
      </c>
    </row>
    <row r="18" spans="2:16" x14ac:dyDescent="0.25">
      <c r="B18">
        <f t="shared" si="23"/>
        <v>3</v>
      </c>
      <c r="C18">
        <f t="shared" si="16"/>
        <v>656</v>
      </c>
      <c r="D18">
        <f t="shared" si="24"/>
        <v>44956.097560975613</v>
      </c>
      <c r="E18">
        <f xml:space="preserve"> ROUND(D18*POWER(2,28)/$A$3, 0)</f>
        <v>409200</v>
      </c>
      <c r="F18">
        <f t="shared" si="17"/>
        <v>656</v>
      </c>
      <c r="G18">
        <f t="shared" si="25"/>
        <v>41</v>
      </c>
      <c r="H18">
        <f t="shared" si="18"/>
        <v>13</v>
      </c>
      <c r="I18">
        <f t="shared" si="19"/>
        <v>719297.56097560981</v>
      </c>
      <c r="J18">
        <f t="shared" si="20"/>
        <v>10496</v>
      </c>
      <c r="K18">
        <f t="shared" si="21"/>
        <v>3.5590277777777775E-7</v>
      </c>
      <c r="L18">
        <f t="shared" si="22"/>
        <v>10.25</v>
      </c>
      <c r="P18" s="7">
        <f t="shared" si="26"/>
        <v>82.330939452717587</v>
      </c>
    </row>
    <row r="19" spans="2:16" x14ac:dyDescent="0.25">
      <c r="B19">
        <f t="shared" si="23"/>
        <v>4</v>
      </c>
      <c r="C19">
        <f t="shared" si="16"/>
        <v>704</v>
      </c>
      <c r="D19">
        <f t="shared" si="24"/>
        <v>41890.909090909088</v>
      </c>
      <c r="E19">
        <f xml:space="preserve"> ROUND(D19*POWER(2,28)/$A$3, 0)</f>
        <v>381300</v>
      </c>
      <c r="F19">
        <f t="shared" si="17"/>
        <v>704</v>
      </c>
      <c r="G19">
        <f t="shared" si="25"/>
        <v>44</v>
      </c>
      <c r="H19">
        <f t="shared" si="18"/>
        <v>16</v>
      </c>
      <c r="I19">
        <f t="shared" si="19"/>
        <v>670254.54545454541</v>
      </c>
      <c r="J19">
        <f t="shared" si="20"/>
        <v>11264</v>
      </c>
      <c r="K19">
        <f t="shared" si="21"/>
        <v>3.8194444444444445E-7</v>
      </c>
      <c r="L19">
        <f t="shared" si="22"/>
        <v>11</v>
      </c>
      <c r="P19" s="7">
        <f t="shared" si="26"/>
        <v>88.355154534623765</v>
      </c>
    </row>
    <row r="20" spans="2:16" x14ac:dyDescent="0.25">
      <c r="B20">
        <f t="shared" si="23"/>
        <v>5</v>
      </c>
      <c r="C20">
        <f t="shared" si="16"/>
        <v>752</v>
      </c>
      <c r="D20">
        <f t="shared" si="24"/>
        <v>39217.021276595748</v>
      </c>
      <c r="E20">
        <f xml:space="preserve"> ROUND(D20*POWER(2,28)/$A$3, 0)</f>
        <v>356962</v>
      </c>
      <c r="F20">
        <f t="shared" si="17"/>
        <v>752</v>
      </c>
      <c r="G20">
        <f t="shared" si="25"/>
        <v>47</v>
      </c>
      <c r="H20">
        <f t="shared" si="18"/>
        <v>19</v>
      </c>
      <c r="I20">
        <f t="shared" si="19"/>
        <v>627472.34042553196</v>
      </c>
      <c r="J20">
        <f t="shared" si="20"/>
        <v>12032</v>
      </c>
      <c r="K20">
        <f t="shared" si="21"/>
        <v>4.079861111111111E-7</v>
      </c>
      <c r="L20">
        <f t="shared" si="22"/>
        <v>11.75</v>
      </c>
      <c r="P20" s="7">
        <f t="shared" si="26"/>
        <v>94.379369616529914</v>
      </c>
    </row>
    <row r="21" spans="2:16" x14ac:dyDescent="0.25">
      <c r="B21">
        <f t="shared" si="23"/>
        <v>6</v>
      </c>
      <c r="C21">
        <f t="shared" si="16"/>
        <v>800</v>
      </c>
      <c r="D21">
        <f t="shared" si="24"/>
        <v>36864</v>
      </c>
      <c r="E21">
        <f t="shared" ref="E21:E23" si="27" xml:space="preserve"> ROUND(D21*POWER(2,28)/$A$3, 0)</f>
        <v>335544</v>
      </c>
      <c r="F21">
        <f t="shared" si="17"/>
        <v>800</v>
      </c>
      <c r="G21">
        <f t="shared" si="25"/>
        <v>50</v>
      </c>
      <c r="H21">
        <f t="shared" si="18"/>
        <v>22</v>
      </c>
      <c r="I21">
        <f t="shared" si="19"/>
        <v>589824</v>
      </c>
      <c r="J21">
        <f t="shared" si="20"/>
        <v>12800</v>
      </c>
      <c r="K21">
        <f t="shared" si="21"/>
        <v>4.340277777777778E-7</v>
      </c>
      <c r="L21">
        <f t="shared" si="22"/>
        <v>12.5</v>
      </c>
      <c r="P21" s="7">
        <f t="shared" si="26"/>
        <v>100.40358469843608</v>
      </c>
    </row>
    <row r="22" spans="2:16" x14ac:dyDescent="0.25">
      <c r="B22">
        <f t="shared" si="23"/>
        <v>7</v>
      </c>
      <c r="C22">
        <f t="shared" si="16"/>
        <v>848</v>
      </c>
      <c r="D22">
        <f t="shared" si="24"/>
        <v>34777.358490566039</v>
      </c>
      <c r="E22">
        <f t="shared" si="27"/>
        <v>316551</v>
      </c>
      <c r="F22">
        <f t="shared" si="17"/>
        <v>848</v>
      </c>
      <c r="G22">
        <f t="shared" si="25"/>
        <v>53</v>
      </c>
      <c r="H22">
        <f t="shared" si="18"/>
        <v>25</v>
      </c>
      <c r="I22">
        <f t="shared" si="19"/>
        <v>556437.73584905663</v>
      </c>
      <c r="J22">
        <f t="shared" si="20"/>
        <v>13568</v>
      </c>
      <c r="K22">
        <f t="shared" si="21"/>
        <v>4.6006944444444445E-7</v>
      </c>
      <c r="L22">
        <f t="shared" si="22"/>
        <v>13.25</v>
      </c>
      <c r="P22" s="7">
        <f t="shared" si="26"/>
        <v>106.42779978034224</v>
      </c>
    </row>
    <row r="23" spans="2:16" x14ac:dyDescent="0.25">
      <c r="B23">
        <f t="shared" si="23"/>
        <v>8</v>
      </c>
      <c r="C23">
        <f t="shared" si="16"/>
        <v>896</v>
      </c>
      <c r="D23">
        <f t="shared" si="24"/>
        <v>32914.285714285717</v>
      </c>
      <c r="E23">
        <f t="shared" si="27"/>
        <v>299593</v>
      </c>
      <c r="F23">
        <f t="shared" si="17"/>
        <v>896</v>
      </c>
      <c r="G23">
        <f t="shared" si="25"/>
        <v>56</v>
      </c>
      <c r="H23">
        <f t="shared" si="18"/>
        <v>28</v>
      </c>
      <c r="I23">
        <f t="shared" si="19"/>
        <v>526628.57142857148</v>
      </c>
      <c r="J23">
        <f t="shared" si="20"/>
        <v>14336</v>
      </c>
      <c r="K23">
        <f t="shared" si="21"/>
        <v>4.8611111111111109E-7</v>
      </c>
      <c r="L23">
        <f t="shared" si="22"/>
        <v>14</v>
      </c>
      <c r="P23" s="7">
        <f t="shared" si="26"/>
        <v>112.45201486224839</v>
      </c>
    </row>
  </sheetData>
  <mergeCells count="1">
    <mergeCell ref="J1:M1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Hagios</dc:creator>
  <cp:lastModifiedBy>Maximilian Hagios</cp:lastModifiedBy>
  <dcterms:created xsi:type="dcterms:W3CDTF">2015-06-05T18:19:34Z</dcterms:created>
  <dcterms:modified xsi:type="dcterms:W3CDTF">2023-11-21T09:32:50Z</dcterms:modified>
</cp:coreProperties>
</file>