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cbc79e97f2b049/Documents/"/>
    </mc:Choice>
  </mc:AlternateContent>
  <xr:revisionPtr revIDLastSave="1" documentId="14_{E2AA587A-9905-4462-9101-FB9CFF87C405}" xr6:coauthVersionLast="47" xr6:coauthVersionMax="47" xr10:uidLastSave="{89D961BF-CAA6-46B5-8F77-6DA47568B652}"/>
  <bookViews>
    <workbookView xWindow="-110" yWindow="-110" windowWidth="19420" windowHeight="11500" activeTab="2" xr2:uid="{D5A7488A-9F51-4D9B-93C3-4EDDB11F0880}"/>
  </bookViews>
  <sheets>
    <sheet name="Sheet3" sheetId="3" r:id="rId1"/>
    <sheet name="Sheet5" sheetId="5" r:id="rId2"/>
    <sheet name="Sheet1" sheetId="1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6" l="1"/>
  <c r="B5" i="6"/>
  <c r="B4" i="6"/>
  <c r="B3" i="6"/>
  <c r="B2" i="6"/>
  <c r="C6" i="5"/>
  <c r="C5" i="5"/>
  <c r="C4" i="5"/>
  <c r="C3" i="5"/>
  <c r="C2" i="5"/>
  <c r="F13" i="1"/>
  <c r="G13" i="1"/>
  <c r="H13" i="1"/>
  <c r="I13" i="1"/>
  <c r="E13" i="1"/>
  <c r="J13" i="1"/>
  <c r="E12" i="1"/>
  <c r="F12" i="1"/>
  <c r="G12" i="1"/>
  <c r="H12" i="1"/>
  <c r="I12" i="1"/>
  <c r="E2" i="1"/>
  <c r="C5" i="3"/>
  <c r="F2" i="1"/>
  <c r="B3" i="5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6" i="1"/>
  <c r="F6" i="1" s="1"/>
  <c r="G6" i="1" s="1"/>
  <c r="H6" i="1" s="1"/>
  <c r="I6" i="1" s="1"/>
  <c r="B12" i="1"/>
  <c r="F5" i="1"/>
  <c r="G5" i="1" s="1"/>
  <c r="H5" i="1" s="1"/>
  <c r="I5" i="1" s="1"/>
  <c r="F3" i="1"/>
  <c r="G3" i="1" s="1"/>
  <c r="H3" i="1" s="1"/>
  <c r="I3" i="1" s="1"/>
  <c r="J3" i="1" s="1"/>
  <c r="E4" i="1" l="1"/>
  <c r="B2" i="3"/>
  <c r="B2" i="5"/>
  <c r="E7" i="1"/>
  <c r="C2" i="3" s="1"/>
  <c r="F4" i="1"/>
  <c r="E8" i="1"/>
  <c r="F8" i="1"/>
  <c r="F9" i="1" l="1"/>
  <c r="B3" i="3"/>
  <c r="E9" i="1"/>
  <c r="E10" i="1" s="1"/>
  <c r="F7" i="1"/>
  <c r="G2" i="1"/>
  <c r="B4" i="5" s="1"/>
  <c r="F10" i="1" l="1"/>
  <c r="C3" i="3"/>
  <c r="E17" i="1"/>
  <c r="D2" i="3"/>
  <c r="G4" i="1"/>
  <c r="H2" i="1"/>
  <c r="B5" i="5" s="1"/>
  <c r="G7" i="1"/>
  <c r="C4" i="3" s="1"/>
  <c r="G8" i="1"/>
  <c r="F17" i="1" l="1"/>
  <c r="D3" i="3"/>
  <c r="G9" i="1"/>
  <c r="B4" i="3"/>
  <c r="G10" i="1"/>
  <c r="D4" i="3" s="1"/>
  <c r="H7" i="1"/>
  <c r="H4" i="1"/>
  <c r="H8" i="1"/>
  <c r="I2" i="1"/>
  <c r="B6" i="5" s="1"/>
  <c r="H9" i="1" l="1"/>
  <c r="B5" i="3"/>
  <c r="I8" i="1"/>
  <c r="I7" i="1"/>
  <c r="C6" i="3" s="1"/>
  <c r="I4" i="1"/>
  <c r="B6" i="3" s="1"/>
  <c r="H10" i="1"/>
  <c r="D5" i="3" s="1"/>
  <c r="I9" i="1" l="1"/>
  <c r="I10" i="1" s="1"/>
  <c r="E11" i="1" l="1"/>
  <c r="D6" i="3"/>
</calcChain>
</file>

<file path=xl/sharedStrings.xml><?xml version="1.0" encoding="utf-8"?>
<sst xmlns="http://schemas.openxmlformats.org/spreadsheetml/2006/main" count="49" uniqueCount="41">
  <si>
    <t>Year 2</t>
  </si>
  <si>
    <t>Year 4</t>
  </si>
  <si>
    <t>Year 5</t>
  </si>
  <si>
    <t>Year 3</t>
  </si>
  <si>
    <t>Year 1</t>
  </si>
  <si>
    <t>Revenue</t>
  </si>
  <si>
    <t>Profit before Tax</t>
  </si>
  <si>
    <t>Yearly sales growth</t>
  </si>
  <si>
    <t>Yearly price decline</t>
  </si>
  <si>
    <t>Annual manufacturing cost deduction</t>
  </si>
  <si>
    <t>Discount rate</t>
  </si>
  <si>
    <t>Data</t>
  </si>
  <si>
    <t>Unit sales (1st year)</t>
  </si>
  <si>
    <t xml:space="preserve">Unit manufacturing cost </t>
  </si>
  <si>
    <t>Price Per Unit (1st year)</t>
  </si>
  <si>
    <t>Fixed cost (Annual)</t>
  </si>
  <si>
    <t>Marketing Expenses (revenue percent)</t>
  </si>
  <si>
    <t>Column1</t>
  </si>
  <si>
    <t>Data fields</t>
  </si>
  <si>
    <t>Unit Sales</t>
  </si>
  <si>
    <t>Price per unit</t>
  </si>
  <si>
    <t>Total manufacturing cost</t>
  </si>
  <si>
    <t>Lease taken</t>
  </si>
  <si>
    <t>Marketing Expense</t>
  </si>
  <si>
    <t>Manufacturing cost per unit (Lease)</t>
  </si>
  <si>
    <t>Manufacturing cost per unit</t>
  </si>
  <si>
    <t>Manufacturing cost deduction after lease 1ST YEAR</t>
  </si>
  <si>
    <t>Fixed cost (Annual lease)</t>
  </si>
  <si>
    <t>Contribution Margin</t>
  </si>
  <si>
    <t>Net present value</t>
  </si>
  <si>
    <t>Unit sales</t>
  </si>
  <si>
    <t>PBT 1st year</t>
  </si>
  <si>
    <t>PBT 2nd year</t>
  </si>
  <si>
    <t>Breakeven point (units) A</t>
  </si>
  <si>
    <t>Break Even point for 2nd year (units) B</t>
  </si>
  <si>
    <t xml:space="preserve">Year 1 </t>
  </si>
  <si>
    <t>Years</t>
  </si>
  <si>
    <t>Profit before tax</t>
  </si>
  <si>
    <t>Total Manufacturing Cost</t>
  </si>
  <si>
    <t>Units sold</t>
  </si>
  <si>
    <t>Breakeven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</si>
</sst>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6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0" xfId="0" applyNumberFormat="1" applyFont="1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Revenue, Total Manufacturing Costs, and Profit Before Tax (5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Sheet3!$A$2:$A$6</c:f>
              <c:strCache>
                <c:ptCount val="5"/>
                <c:pt idx="0">
                  <c:v>Year 1 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Sheet3!$B$2:$B$6</c:f>
              <c:numCache>
                <c:formatCode>"$"#,##0_);[Red]\("$"#,##0\)</c:formatCode>
                <c:ptCount val="5"/>
                <c:pt idx="0">
                  <c:v>2600</c:v>
                </c:pt>
                <c:pt idx="1">
                  <c:v>814320</c:v>
                </c:pt>
                <c:pt idx="2">
                  <c:v>1416916.7999999998</c:v>
                </c:pt>
                <c:pt idx="3">
                  <c:v>2465435.2319999998</c:v>
                </c:pt>
                <c:pt idx="4">
                  <c:v>4289857.3036799999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6-4FC9-A493-548FD0DF49CE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Total Manufacturing Cost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Sheet3!$A$2:$A$6</c:f>
              <c:strCache>
                <c:ptCount val="5"/>
                <c:pt idx="0">
                  <c:v>Year 1 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Sheet3!$C$2:$C$6</c:f>
              <c:numCache>
                <c:formatCode>"$"#,##0_);[Red]\("$"#,##0\)</c:formatCode>
                <c:ptCount val="5"/>
                <c:pt idx="0">
                  <c:v>360000</c:v>
                </c:pt>
                <c:pt idx="1">
                  <c:v>527600</c:v>
                </c:pt>
                <c:pt idx="2">
                  <c:v>750368</c:v>
                </c:pt>
                <c:pt idx="3">
                  <c:v>59.270400000000002</c:v>
                </c:pt>
                <c:pt idx="4">
                  <c:v>1753358.6431999998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6-4FC9-A493-548FD0DF49CE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Profit before tax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Sheet3!$A$2:$A$6</c:f>
              <c:strCache>
                <c:ptCount val="5"/>
                <c:pt idx="0">
                  <c:v>Year 1 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Sheet3!$D$2:$D$6</c:f>
              <c:numCache>
                <c:formatCode>"$"#,##0_);[Red]\("$"#,##0\)</c:formatCode>
                <c:ptCount val="5"/>
                <c:pt idx="0">
                  <c:v>-4320</c:v>
                </c:pt>
                <c:pt idx="1">
                  <c:v>91283.200000000012</c:v>
                </c:pt>
                <c:pt idx="2">
                  <c:v>326488.76799999987</c:v>
                </c:pt>
                <c:pt idx="3">
                  <c:v>749112.53632000019</c:v>
                </c:pt>
                <c:pt idx="4">
                  <c:v>1506932.9075968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6-4FC9-A493-548FD0DF4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893023"/>
        <c:axId val="1251893439"/>
      </c:lineChart>
      <c:catAx>
        <c:axId val="12518930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93439"/>
        <c:crosses val="autoZero"/>
        <c:auto val="1"/>
        <c:lblAlgn val="ctr"/>
        <c:lblOffset val="100"/>
        <c:noMultiLvlLbl val="0"/>
      </c:catAx>
      <c:valAx>
        <c:axId val="1251893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vs Breakeven analysis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569930008748906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4842592592592593"/>
          <c:w val="0.86486351706036746"/>
          <c:h val="0.63827136191309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Sheet5!$B$1</c:f>
              <c:strCache>
                <c:ptCount val="1"/>
                <c:pt idx="0">
                  <c:v>Units sold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Sheet5!$B$2:$B$6</c:f>
              <c:numCache>
                <c:formatCode>General</c:formatCode>
                <c:ptCount val="5"/>
                <c:pt idx="0">
                  <c:v>2600</c:v>
                </c:pt>
                <c:pt idx="1">
                  <c:v>5200</c:v>
                </c:pt>
                <c:pt idx="2">
                  <c:v>10400</c:v>
                </c:pt>
                <c:pt idx="3">
                  <c:v>20800</c:v>
                </c:pt>
                <c:pt idx="4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B-4284-8D34-D4EAFF1D02FE}"/>
            </c:ext>
          </c:extLst>
        </c:ser>
        <c:ser>
          <c:idx val="2"/>
          <c:order val="2"/>
          <c:tx>
            <c:strRef>
              <c:f>Sheet5!$C$1</c:f>
              <c:strCache>
                <c:ptCount val="1"/>
                <c:pt idx="0">
                  <c:v>Breakeven units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Sheet5!$C$2:$C$6</c:f>
              <c:numCache>
                <c:formatCode>General</c:formatCode>
                <c:ptCount val="5"/>
                <c:pt idx="0">
                  <c:v>2717.3913043478251</c:v>
                </c:pt>
                <c:pt idx="1">
                  <c:v>3570.4084547272214</c:v>
                </c:pt>
                <c:pt idx="2">
                  <c:v>3950.7015655840164</c:v>
                </c:pt>
                <c:pt idx="3">
                  <c:v>4383.0418847164256</c:v>
                </c:pt>
                <c:pt idx="4">
                  <c:v>4874.23961596345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B-4284-8D34-D4EAFF1D0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68598127"/>
        <c:axId val="13686010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Sheet5!$A$1</c15:sqref>
                        </c15:formulaRef>
                      </c:ext>
                    </c:extLst>
                    <c:strCache>
                      <c:ptCount val="1"/>
                      <c:pt idx="0">
                        <c:v>Years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6"/>
                    </a:solidFill>
                    <a:miter lim="800000"/>
                  </a:ln>
                  <a:effectLst>
                    <a:glow rad="63500">
                      <a:schemeClr val="accent6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Sheet5!$A$2:$A$6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AB-4284-8D34-D4EAFF1D02FE}"/>
                  </c:ext>
                </c:extLst>
              </c15:ser>
            </c15:filteredBarSeries>
          </c:ext>
        </c:extLst>
      </c:barChart>
      <c:catAx>
        <c:axId val="13685981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01039"/>
        <c:crosses val="autoZero"/>
        <c:auto val="1"/>
        <c:lblAlgn val="ctr"/>
        <c:lblOffset val="100"/>
        <c:noMultiLvlLbl val="0"/>
      </c:catAx>
      <c:valAx>
        <c:axId val="13686010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59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Sheet6!$A$2:$A$6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Sheet6!$B$2:$B$6</c:f>
              <c:numCache>
                <c:formatCode>"$"#,##0_);[Red]\("$"#,##0\)</c:formatCode>
                <c:ptCount val="5"/>
                <c:pt idx="0">
                  <c:v>468000</c:v>
                </c:pt>
                <c:pt idx="1">
                  <c:v>814320</c:v>
                </c:pt>
                <c:pt idx="2">
                  <c:v>1416916.7999999998</c:v>
                </c:pt>
                <c:pt idx="3">
                  <c:v>2465435.2319999998</c:v>
                </c:pt>
                <c:pt idx="4">
                  <c:v>4289857.3036799999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5-4E89-9831-FE7A9F4AB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79583"/>
        <c:axId val="167884159"/>
      </c:scatterChart>
      <c:valAx>
        <c:axId val="16787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49740857392825899"/>
              <c:y val="0.83347222222222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4159"/>
        <c:crosses val="autoZero"/>
        <c:crossBetween val="midCat"/>
      </c:valAx>
      <c:valAx>
        <c:axId val="16788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7</xdr:row>
      <xdr:rowOff>44450</xdr:rowOff>
    </xdr:from>
    <xdr:to>
      <xdr:col>7</xdr:col>
      <xdr:colOff>50799</xdr:colOff>
      <xdr:row>26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E6080B-968E-429F-B060-AC2E7B8E9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4</xdr:row>
      <xdr:rowOff>95250</xdr:rowOff>
    </xdr:from>
    <xdr:to>
      <xdr:col>12</xdr:col>
      <xdr:colOff>454025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72CF3-72A3-46F4-AC28-189FDA6D6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473075</xdr:colOff>
      <xdr:row>4</xdr:row>
      <xdr:rowOff>95250</xdr:rowOff>
    </xdr:from>
    <xdr:to>
      <xdr:col>12</xdr:col>
      <xdr:colOff>168275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22E45-1F49-4D49-A7E3-0CF0B0B49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8DC20-80C3-42C9-BC84-5CFF9AE38BDB}" name="Table1" displayName="Table1" ref="D1:J12" totalsRowCount="1" headerRowDxfId="15" dataDxfId="14">
  <autoFilter ref="D1:J11" xr:uid="{4318DC20-80C3-42C9-BC84-5CFF9AE38BDB}"/>
  <tableColumns count="7">
    <tableColumn id="1" xr3:uid="{0C874B7A-AE27-4A2C-A0C2-360D7C76E44E}" name="Data fields" totalsRowLabel="Contribution Margin" dataDxfId="13" totalsRowDxfId="12"/>
    <tableColumn id="2" xr3:uid="{F780F35D-D9A5-4E37-852F-5B09169BE65C}" name="Year 1" totalsRowFunction="custom" dataDxfId="11" totalsRowDxfId="10">
      <calculatedColumnFormula>B2</calculatedColumnFormula>
      <totalsRowFormula>E3-(IF(E8="NO",E5,E6)+(E3*$B$8))</totalsRowFormula>
    </tableColumn>
    <tableColumn id="3" xr3:uid="{520723E5-D85F-4CCB-8B4F-16706FF76122}" name="Year 2" totalsRowFunction="custom" dataDxfId="9" totalsRowDxfId="8">
      <calculatedColumnFormula>E2*(1-$B$6)</calculatedColumnFormula>
      <totalsRowFormula>F3-(IF(F8="NO",F5,F6)+(F3*$B$8))</totalsRowFormula>
    </tableColumn>
    <tableColumn id="4" xr3:uid="{A1A30722-FAA4-4784-99E8-9325D56BC806}" name="Year 3" totalsRowFunction="custom" dataDxfId="7" totalsRowDxfId="6">
      <totalsRowFormula>G3-(IF(G8="NO",G5,G6)+(G3*$B$8))</totalsRowFormula>
    </tableColumn>
    <tableColumn id="5" xr3:uid="{8E2BC618-EA31-4AC3-AF79-BD6BE22C2A2D}" name="Year 4" totalsRowFunction="custom" dataDxfId="5" totalsRowDxfId="4">
      <totalsRowFormula>H3-(IF(H8="NO",H5,H6)+(H3*$B$8))</totalsRowFormula>
    </tableColumn>
    <tableColumn id="6" xr3:uid="{ABA40BCD-A0CD-4722-BCA2-7DFC9023B58D}" name="Year 5" totalsRowFunction="custom" dataDxfId="3" totalsRowDxfId="2">
      <totalsRowFormula>I3-(IF(I8="NO",I5,I6)+(I3*$B$8))</totalsRowFormula>
    </tableColumn>
    <tableColumn id="7" xr3:uid="{B577AF20-7586-4495-B8A5-B07EA7620C19}" name="Column1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3356-61D1-4BE5-B580-F2787A4D69D0}">
  <dimension ref="A1:D6"/>
  <sheetViews>
    <sheetView workbookViewId="0">
      <selection sqref="A1:D6"/>
    </sheetView>
  </sheetViews>
  <sheetFormatPr defaultRowHeight="14.5" x14ac:dyDescent="0.35"/>
  <cols>
    <col min="1" max="1" width="33.7265625" customWidth="1"/>
    <col min="2" max="2" width="17.6328125" bestFit="1" customWidth="1"/>
    <col min="3" max="3" width="25.26953125" customWidth="1"/>
    <col min="4" max="4" width="22" bestFit="1" customWidth="1"/>
    <col min="5" max="5" width="10.7265625" bestFit="1" customWidth="1"/>
    <col min="6" max="6" width="13.6328125" bestFit="1" customWidth="1"/>
    <col min="7" max="7" width="18.26953125" bestFit="1" customWidth="1"/>
    <col min="8" max="8" width="10.7265625" bestFit="1" customWidth="1"/>
    <col min="9" max="9" width="18.26953125" bestFit="1" customWidth="1"/>
    <col min="10" max="10" width="16.1796875" bestFit="1" customWidth="1"/>
    <col min="11" max="11" width="10.7265625" bestFit="1" customWidth="1"/>
    <col min="12" max="12" width="16.1796875" bestFit="1" customWidth="1"/>
    <col min="13" max="13" width="14.1796875" bestFit="1" customWidth="1"/>
    <col min="14" max="14" width="10.7265625" bestFit="1" customWidth="1"/>
    <col min="15" max="15" width="14.1796875" bestFit="1" customWidth="1"/>
    <col min="16" max="16" width="11.54296875" bestFit="1" customWidth="1"/>
    <col min="17" max="17" width="10.7265625" bestFit="1" customWidth="1"/>
    <col min="18" max="18" width="11.54296875" bestFit="1" customWidth="1"/>
    <col min="19" max="19" width="10.7265625" bestFit="1" customWidth="1"/>
    <col min="20" max="20" width="8.54296875" bestFit="1" customWidth="1"/>
    <col min="21" max="21" width="7.6328125" bestFit="1" customWidth="1"/>
    <col min="22" max="23" width="10.54296875" bestFit="1" customWidth="1"/>
    <col min="24" max="25" width="9.54296875" bestFit="1" customWidth="1"/>
    <col min="26" max="26" width="13.6328125" bestFit="1" customWidth="1"/>
    <col min="27" max="27" width="17.26953125" bestFit="1" customWidth="1"/>
    <col min="28" max="28" width="15.1796875" bestFit="1" customWidth="1"/>
    <col min="29" max="29" width="13.1796875" bestFit="1" customWidth="1"/>
    <col min="30" max="30" width="11.54296875" bestFit="1" customWidth="1"/>
    <col min="31" max="31" width="12.6328125" bestFit="1" customWidth="1"/>
    <col min="32" max="32" width="15.1796875" bestFit="1" customWidth="1"/>
    <col min="33" max="35" width="11.54296875" bestFit="1" customWidth="1"/>
    <col min="36" max="36" width="13.6328125" bestFit="1" customWidth="1"/>
    <col min="37" max="37" width="16.1796875" bestFit="1" customWidth="1"/>
    <col min="38" max="38" width="14.1796875" bestFit="1" customWidth="1"/>
    <col min="39" max="40" width="11.54296875" bestFit="1" customWidth="1"/>
    <col min="41" max="41" width="13.6328125" bestFit="1" customWidth="1"/>
    <col min="42" max="44" width="11.453125" bestFit="1" customWidth="1"/>
    <col min="45" max="45" width="20.26953125" bestFit="1" customWidth="1"/>
    <col min="46" max="46" width="5.54296875" bestFit="1" customWidth="1"/>
    <col min="47" max="49" width="8.453125" bestFit="1" customWidth="1"/>
    <col min="50" max="50" width="8.1796875" bestFit="1" customWidth="1"/>
    <col min="51" max="51" width="10.7265625" bestFit="1" customWidth="1"/>
  </cols>
  <sheetData>
    <row r="1" spans="1:4" x14ac:dyDescent="0.35">
      <c r="A1" t="s">
        <v>36</v>
      </c>
      <c r="B1" s="6" t="s">
        <v>5</v>
      </c>
      <c r="C1" s="6" t="s">
        <v>38</v>
      </c>
      <c r="D1" s="6" t="s">
        <v>37</v>
      </c>
    </row>
    <row r="2" spans="1:4" x14ac:dyDescent="0.35">
      <c r="A2" t="s">
        <v>35</v>
      </c>
      <c r="B2" s="2">
        <f>Table1[[#This Row],[Year 1]]</f>
        <v>2600</v>
      </c>
      <c r="C2" s="2">
        <f>Sheet1!E7</f>
        <v>360000</v>
      </c>
      <c r="D2" s="2">
        <f>Sheet1!E10</f>
        <v>-4320</v>
      </c>
    </row>
    <row r="3" spans="1:4" x14ac:dyDescent="0.35">
      <c r="A3" t="s">
        <v>0</v>
      </c>
      <c r="B3" s="2">
        <f>Sheet1!F4</f>
        <v>814320</v>
      </c>
      <c r="C3" s="2">
        <f>Sheet1!F7</f>
        <v>527600</v>
      </c>
      <c r="D3" s="2">
        <f>Sheet1!F10</f>
        <v>91283.200000000012</v>
      </c>
    </row>
    <row r="4" spans="1:4" x14ac:dyDescent="0.35">
      <c r="A4" t="s">
        <v>3</v>
      </c>
      <c r="B4" s="2">
        <f>Sheet1!G4</f>
        <v>1416916.7999999998</v>
      </c>
      <c r="C4" s="2">
        <f>Sheet1!G7</f>
        <v>750368</v>
      </c>
      <c r="D4" s="2">
        <f>Sheet1!G10</f>
        <v>326488.76799999987</v>
      </c>
    </row>
    <row r="5" spans="1:4" x14ac:dyDescent="0.35">
      <c r="A5" t="s">
        <v>1</v>
      </c>
      <c r="B5" s="2">
        <f>Sheet1!H4</f>
        <v>2465435.2319999998</v>
      </c>
      <c r="C5" s="2">
        <f>Table1[[#This Row],[Year 4]]</f>
        <v>59.270400000000002</v>
      </c>
      <c r="D5" s="2">
        <f>Sheet1!H10</f>
        <v>749112.53632000019</v>
      </c>
    </row>
    <row r="6" spans="1:4" x14ac:dyDescent="0.35">
      <c r="A6" t="s">
        <v>2</v>
      </c>
      <c r="B6" s="2">
        <f>Sheet1!I4</f>
        <v>4289857.3036799999</v>
      </c>
      <c r="C6" s="2">
        <f>Sheet1!I7</f>
        <v>1753358.6431999998</v>
      </c>
      <c r="D6" s="2">
        <f>Sheet1!I10</f>
        <v>1506932.9075968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9785-1A6A-461C-8142-8D4570A7A5D1}">
  <dimension ref="A1:C6"/>
  <sheetViews>
    <sheetView workbookViewId="0">
      <selection sqref="A1:C6"/>
    </sheetView>
  </sheetViews>
  <sheetFormatPr defaultRowHeight="14.5" x14ac:dyDescent="0.35"/>
  <cols>
    <col min="1" max="1" width="8.7265625" style="6"/>
    <col min="3" max="3" width="14.26953125" customWidth="1"/>
  </cols>
  <sheetData>
    <row r="1" spans="1:3" x14ac:dyDescent="0.35">
      <c r="A1" s="6" t="s">
        <v>36</v>
      </c>
      <c r="B1" t="s">
        <v>39</v>
      </c>
      <c r="C1" t="s">
        <v>40</v>
      </c>
    </row>
    <row r="2" spans="1:3" x14ac:dyDescent="0.35">
      <c r="A2" s="6">
        <v>1</v>
      </c>
      <c r="B2">
        <f>Table1[[#This Row],[Year 1]]</f>
        <v>2600</v>
      </c>
      <c r="C2">
        <f>Sheet1!E13</f>
        <v>2717.3913043478251</v>
      </c>
    </row>
    <row r="3" spans="1:3" x14ac:dyDescent="0.35">
      <c r="A3" s="6">
        <v>2</v>
      </c>
      <c r="B3">
        <f>Sheet1!F2</f>
        <v>5200</v>
      </c>
      <c r="C3">
        <f>Sheet1!F13</f>
        <v>3570.4084547272214</v>
      </c>
    </row>
    <row r="4" spans="1:3" x14ac:dyDescent="0.35">
      <c r="A4" s="6">
        <v>3</v>
      </c>
      <c r="B4">
        <f>Sheet1!G2</f>
        <v>10400</v>
      </c>
      <c r="C4">
        <f>Sheet1!G13</f>
        <v>3950.7015655840164</v>
      </c>
    </row>
    <row r="5" spans="1:3" x14ac:dyDescent="0.35">
      <c r="A5" s="6">
        <v>4</v>
      </c>
      <c r="B5">
        <f>Sheet1!H2</f>
        <v>20800</v>
      </c>
      <c r="C5">
        <f>Sheet1!H13</f>
        <v>4383.0418847164256</v>
      </c>
    </row>
    <row r="6" spans="1:3" x14ac:dyDescent="0.35">
      <c r="A6" s="6">
        <v>5</v>
      </c>
      <c r="B6">
        <f>Sheet1!I2</f>
        <v>41600</v>
      </c>
      <c r="C6">
        <f>Sheet1!I13</f>
        <v>4874.23961596345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89AA-7FFA-494D-8688-7E90C350C045}">
  <dimension ref="A1:J53"/>
  <sheetViews>
    <sheetView tabSelected="1" topLeftCell="B1" workbookViewId="0">
      <selection activeCell="M21" sqref="M21"/>
    </sheetView>
  </sheetViews>
  <sheetFormatPr defaultRowHeight="14.5" x14ac:dyDescent="0.35"/>
  <cols>
    <col min="1" max="1" width="43.54296875" customWidth="1"/>
    <col min="2" max="2" width="8.90625" customWidth="1"/>
    <col min="4" max="4" width="30.7265625" customWidth="1"/>
    <col min="5" max="5" width="14.08984375" style="6" customWidth="1"/>
    <col min="6" max="6" width="11.1796875" style="6" customWidth="1"/>
    <col min="7" max="7" width="11.7265625" customWidth="1"/>
    <col min="8" max="8" width="12.26953125" customWidth="1"/>
    <col min="9" max="9" width="11.90625" customWidth="1"/>
    <col min="10" max="10" width="8.7265625" hidden="1" customWidth="1"/>
  </cols>
  <sheetData>
    <row r="1" spans="1:10" x14ac:dyDescent="0.35">
      <c r="A1" s="1" t="s">
        <v>11</v>
      </c>
      <c r="B1" s="1"/>
      <c r="C1" s="1"/>
      <c r="D1" s="1" t="s">
        <v>18</v>
      </c>
      <c r="E1" s="4" t="s">
        <v>4</v>
      </c>
      <c r="F1" s="4" t="s">
        <v>0</v>
      </c>
      <c r="G1" s="1" t="s">
        <v>3</v>
      </c>
      <c r="H1" s="1" t="s">
        <v>1</v>
      </c>
      <c r="I1" s="1" t="s">
        <v>2</v>
      </c>
      <c r="J1" s="1" t="s">
        <v>17</v>
      </c>
    </row>
    <row r="2" spans="1:10" s="1" customFormat="1" x14ac:dyDescent="0.35">
      <c r="A2" s="1" t="s">
        <v>12</v>
      </c>
      <c r="B2">
        <v>2600</v>
      </c>
      <c r="D2" s="1" t="s">
        <v>19</v>
      </c>
      <c r="E2" s="4">
        <f>B2</f>
        <v>2600</v>
      </c>
      <c r="F2" s="4">
        <f>E2+(E2*$B$5)</f>
        <v>5200</v>
      </c>
      <c r="G2" s="1">
        <f>F2+(F2*$B$5)</f>
        <v>10400</v>
      </c>
      <c r="H2" s="1">
        <f>G2+(G2*$B$5)</f>
        <v>20800</v>
      </c>
      <c r="I2" s="1">
        <f>H2+(H2*$B$5)</f>
        <v>41600</v>
      </c>
    </row>
    <row r="3" spans="1:10" s="1" customFormat="1" x14ac:dyDescent="0.35">
      <c r="A3" s="1" t="s">
        <v>13</v>
      </c>
      <c r="B3" s="2">
        <v>100</v>
      </c>
      <c r="D3" s="1" t="s">
        <v>20</v>
      </c>
      <c r="E3" s="5">
        <v>180</v>
      </c>
      <c r="F3" s="8">
        <f>E3*(1-$B$6)</f>
        <v>156.6</v>
      </c>
      <c r="G3" s="7">
        <f>F3*(1-$B$6)</f>
        <v>136.24199999999999</v>
      </c>
      <c r="H3" s="7">
        <f>G3*(1-$B$6)</f>
        <v>118.53053999999999</v>
      </c>
      <c r="I3" s="7">
        <f>H3*(1-$B$6)</f>
        <v>103.12156979999999</v>
      </c>
      <c r="J3" s="7">
        <f>I3*(1-$B$6)</f>
        <v>89.715765725999987</v>
      </c>
    </row>
    <row r="4" spans="1:10" s="1" customFormat="1" x14ac:dyDescent="0.35">
      <c r="A4" s="1" t="s">
        <v>14</v>
      </c>
      <c r="B4" s="2">
        <v>180</v>
      </c>
      <c r="D4" s="1" t="s">
        <v>5</v>
      </c>
      <c r="E4" s="5">
        <f>E2*E3</f>
        <v>468000</v>
      </c>
      <c r="F4" s="5">
        <f>F2*F3</f>
        <v>814320</v>
      </c>
      <c r="G4" s="5">
        <f>G2*G3</f>
        <v>1416916.7999999998</v>
      </c>
      <c r="H4" s="5">
        <f>H2*H3</f>
        <v>2465435.2319999998</v>
      </c>
      <c r="I4" s="5">
        <f>I2*I3</f>
        <v>4289857.3036799999</v>
      </c>
    </row>
    <row r="5" spans="1:10" s="1" customFormat="1" x14ac:dyDescent="0.35">
      <c r="A5" s="1" t="s">
        <v>7</v>
      </c>
      <c r="B5" s="3">
        <v>1</v>
      </c>
      <c r="D5" s="1" t="s">
        <v>25</v>
      </c>
      <c r="E5" s="5">
        <v>100</v>
      </c>
      <c r="F5" s="5">
        <f t="shared" ref="F5:I6" si="0">E5*(1-$B$7)</f>
        <v>84</v>
      </c>
      <c r="G5" s="5">
        <f t="shared" si="0"/>
        <v>70.56</v>
      </c>
      <c r="H5" s="5">
        <f t="shared" si="0"/>
        <v>59.270400000000002</v>
      </c>
      <c r="I5" s="5">
        <f t="shared" si="0"/>
        <v>49.787135999999997</v>
      </c>
    </row>
    <row r="6" spans="1:10" s="1" customFormat="1" x14ac:dyDescent="0.35">
      <c r="A6" s="1" t="s">
        <v>8</v>
      </c>
      <c r="B6" s="3">
        <v>0.13</v>
      </c>
      <c r="D6" s="1" t="s">
        <v>24</v>
      </c>
      <c r="E6" s="5">
        <f>$B$3*(1-$B$11)</f>
        <v>75</v>
      </c>
      <c r="F6" s="5">
        <f t="shared" si="0"/>
        <v>63</v>
      </c>
      <c r="G6" s="5">
        <f t="shared" si="0"/>
        <v>52.919999999999995</v>
      </c>
      <c r="H6" s="5">
        <f t="shared" si="0"/>
        <v>44.452799999999996</v>
      </c>
      <c r="I6" s="5">
        <f t="shared" si="0"/>
        <v>37.340351999999996</v>
      </c>
    </row>
    <row r="7" spans="1:10" s="1" customFormat="1" x14ac:dyDescent="0.35">
      <c r="A7" s="1" t="s">
        <v>9</v>
      </c>
      <c r="B7" s="3">
        <v>0.16</v>
      </c>
      <c r="D7" s="1" t="s">
        <v>21</v>
      </c>
      <c r="E7" s="5">
        <f>MIN(($B$9+(E2*E5)),($B$12+(E2*E6)))</f>
        <v>360000</v>
      </c>
      <c r="F7" s="5">
        <f>MIN(($B$9+(F2*F5)),($B$12+(F2*F6)))</f>
        <v>527600</v>
      </c>
      <c r="G7" s="5">
        <f>MIN(($B$9+(G2*G5)),($B$12+(G2*G6)))</f>
        <v>750368</v>
      </c>
      <c r="H7" s="5">
        <f>MIN(($B$9+(H2*H5)),($B$12+(H2*H6)))</f>
        <v>1124618.2399999998</v>
      </c>
      <c r="I7" s="5">
        <f>MIN(($B$9+(I2*I5)),($B$12+(I2*I6)))</f>
        <v>1753358.6431999998</v>
      </c>
    </row>
    <row r="8" spans="1:10" s="1" customFormat="1" x14ac:dyDescent="0.35">
      <c r="A8" s="1" t="s">
        <v>16</v>
      </c>
      <c r="B8" s="3">
        <v>0.24</v>
      </c>
      <c r="D8" s="1" t="s">
        <v>22</v>
      </c>
      <c r="E8" s="4" t="str">
        <f>IF(($B$9+(E2*E5))&gt;($B$12+(E2*E6)),"YES","NO")</f>
        <v>NO</v>
      </c>
      <c r="F8" s="4" t="str">
        <f>IF(($B$9+(F2*F5))&gt;($B$12+(F2*F6)),"YES","NO")</f>
        <v>YES</v>
      </c>
      <c r="G8" s="4" t="str">
        <f>IF(($B$9+(G2*G5))&gt;($B$12+(G2*G6)),"YES","NO")</f>
        <v>YES</v>
      </c>
      <c r="H8" s="4" t="str">
        <f>IF(($B$9+(H2*H5))&gt;($B$12+(H2*H6)),"YES","NO")</f>
        <v>YES</v>
      </c>
      <c r="I8" s="4" t="str">
        <f>IF(($B$9+(I2*I5))&gt;($B$12+(I2*I6)),"YES","NO")</f>
        <v>YES</v>
      </c>
    </row>
    <row r="9" spans="1:10" s="1" customFormat="1" x14ac:dyDescent="0.35">
      <c r="A9" s="1" t="s">
        <v>15</v>
      </c>
      <c r="B9" s="2">
        <v>100000</v>
      </c>
      <c r="D9" s="1" t="s">
        <v>23</v>
      </c>
      <c r="E9" s="5">
        <f>$B$8*E4</f>
        <v>112320</v>
      </c>
      <c r="F9" s="5">
        <f>$B$8*F4</f>
        <v>195436.79999999999</v>
      </c>
      <c r="G9" s="5">
        <f>$B$8*G4</f>
        <v>340060.03199999995</v>
      </c>
      <c r="H9" s="5">
        <f>$B$8*H4</f>
        <v>591704.4556799999</v>
      </c>
      <c r="I9" s="5">
        <f>$B$8*I4</f>
        <v>1029565.7528832</v>
      </c>
    </row>
    <row r="10" spans="1:10" x14ac:dyDescent="0.35">
      <c r="A10" s="1" t="s">
        <v>10</v>
      </c>
      <c r="B10" s="3">
        <v>0.15</v>
      </c>
      <c r="D10" s="1" t="s">
        <v>6</v>
      </c>
      <c r="E10" s="5">
        <f>E4-E7-E9</f>
        <v>-4320</v>
      </c>
      <c r="F10" s="5">
        <f>F4-F7-F9</f>
        <v>91283.200000000012</v>
      </c>
      <c r="G10" s="5">
        <f>G4-G7-G9</f>
        <v>326488.76799999987</v>
      </c>
      <c r="H10" s="5">
        <f>H4-H7-H9</f>
        <v>749112.53632000019</v>
      </c>
      <c r="I10" s="5">
        <f>I4-I7-I9</f>
        <v>1506932.9075968</v>
      </c>
      <c r="J10" s="1"/>
    </row>
    <row r="11" spans="1:10" ht="17" customHeight="1" x14ac:dyDescent="0.35">
      <c r="A11" s="9" t="s">
        <v>26</v>
      </c>
      <c r="B11" s="3">
        <v>0.25</v>
      </c>
      <c r="D11" s="1" t="s">
        <v>29</v>
      </c>
      <c r="E11" s="8">
        <f>NPV($B$10,E10:I10)</f>
        <v>1457457.8638061029</v>
      </c>
      <c r="F11" s="5"/>
      <c r="G11" s="1"/>
      <c r="H11" s="1"/>
      <c r="I11" s="1"/>
      <c r="J11" s="1"/>
    </row>
    <row r="12" spans="1:10" x14ac:dyDescent="0.35">
      <c r="A12" s="1" t="s">
        <v>27</v>
      </c>
      <c r="B12" s="2">
        <f>B9*2</f>
        <v>200000</v>
      </c>
      <c r="D12" s="1" t="s">
        <v>28</v>
      </c>
      <c r="E12" s="12">
        <f>E3-(IF(E8="NO",E5,E6)+(E3*$B$8))</f>
        <v>36.800000000000011</v>
      </c>
      <c r="F12" s="12">
        <f t="shared" ref="F12:I12" si="1">F3-(IF(F8="NO",F5,F6)+(F3*$B$8))</f>
        <v>56.015999999999991</v>
      </c>
      <c r="G12" s="12">
        <f t="shared" si="1"/>
        <v>50.623919999999998</v>
      </c>
      <c r="H12" s="12">
        <f t="shared" si="1"/>
        <v>45.630410400000002</v>
      </c>
      <c r="I12" s="12">
        <f t="shared" si="1"/>
        <v>41.032041047999996</v>
      </c>
      <c r="J12" s="1"/>
    </row>
    <row r="13" spans="1:10" x14ac:dyDescent="0.35">
      <c r="A13" s="1"/>
      <c r="B13" s="2"/>
      <c r="D13" s="1" t="s">
        <v>33</v>
      </c>
      <c r="E13" s="11">
        <f>IF(E8="NO",$B$9,$B$12)/E12</f>
        <v>2717.3913043478251</v>
      </c>
      <c r="F13" s="11">
        <f t="shared" ref="F13:I13" si="2">IF(F8="NO",$B$9,$B$12)/F12</f>
        <v>3570.4084547272214</v>
      </c>
      <c r="G13" s="11">
        <f t="shared" si="2"/>
        <v>3950.7015655840164</v>
      </c>
      <c r="H13" s="11">
        <f t="shared" si="2"/>
        <v>4383.0418847164256</v>
      </c>
      <c r="I13" s="11">
        <f t="shared" si="2"/>
        <v>4874.23961596345</v>
      </c>
      <c r="J13" s="11" t="e">
        <f t="shared" ref="J13" si="3">IF(J8="NO",G9,G12)/J12</f>
        <v>#DIV/0!</v>
      </c>
    </row>
    <row r="14" spans="1:10" x14ac:dyDescent="0.35">
      <c r="A14" s="1"/>
      <c r="B14" s="2"/>
      <c r="D14" s="1"/>
      <c r="E14" s="1"/>
      <c r="F14" s="1"/>
      <c r="G14" s="1"/>
    </row>
    <row r="15" spans="1:10" x14ac:dyDescent="0.35">
      <c r="A15" s="1"/>
      <c r="E15"/>
      <c r="F15"/>
    </row>
    <row r="16" spans="1:10" x14ac:dyDescent="0.35">
      <c r="A16" s="1"/>
      <c r="D16" s="4" t="s">
        <v>30</v>
      </c>
      <c r="E16" s="4" t="s">
        <v>31</v>
      </c>
      <c r="F16" s="1" t="s">
        <v>32</v>
      </c>
    </row>
    <row r="17" spans="1:6" x14ac:dyDescent="0.35">
      <c r="E17" s="2">
        <f>E10</f>
        <v>-4320</v>
      </c>
      <c r="F17" s="2">
        <f>F10</f>
        <v>91283.200000000012</v>
      </c>
    </row>
    <row r="18" spans="1:6" x14ac:dyDescent="0.35">
      <c r="D18">
        <v>1000</v>
      </c>
      <c r="E18">
        <f t="dataTable" ref="E18:F32" dt2D="0" dtr="0" r1="E2"/>
        <v>-63200</v>
      </c>
      <c r="F18">
        <v>-29968</v>
      </c>
    </row>
    <row r="19" spans="1:6" x14ac:dyDescent="0.35">
      <c r="D19">
        <f>D18+50</f>
        <v>1050</v>
      </c>
      <c r="E19">
        <v>-61360</v>
      </c>
      <c r="F19">
        <v>-26466.399999999994</v>
      </c>
    </row>
    <row r="20" spans="1:6" x14ac:dyDescent="0.35">
      <c r="D20">
        <f t="shared" ref="D20:D32" si="4">D19+50</f>
        <v>1100</v>
      </c>
      <c r="E20">
        <v>-59520</v>
      </c>
      <c r="F20">
        <v>-22964.800000000003</v>
      </c>
    </row>
    <row r="21" spans="1:6" x14ac:dyDescent="0.35">
      <c r="D21">
        <f t="shared" si="4"/>
        <v>1150</v>
      </c>
      <c r="E21">
        <v>-57680</v>
      </c>
      <c r="F21">
        <v>-19463.199999999997</v>
      </c>
    </row>
    <row r="22" spans="1:6" x14ac:dyDescent="0.35">
      <c r="D22">
        <f t="shared" si="4"/>
        <v>1200</v>
      </c>
      <c r="E22">
        <v>-55840</v>
      </c>
      <c r="F22">
        <v>-15961.599999999991</v>
      </c>
    </row>
    <row r="23" spans="1:6" x14ac:dyDescent="0.35">
      <c r="D23">
        <f t="shared" si="4"/>
        <v>1250</v>
      </c>
      <c r="E23">
        <v>-54000</v>
      </c>
      <c r="F23">
        <v>-12460</v>
      </c>
    </row>
    <row r="24" spans="1:6" x14ac:dyDescent="0.35">
      <c r="D24">
        <f t="shared" si="4"/>
        <v>1300</v>
      </c>
      <c r="E24">
        <v>-52160</v>
      </c>
      <c r="F24">
        <v>-8958.3999999999942</v>
      </c>
    </row>
    <row r="25" spans="1:6" x14ac:dyDescent="0.35">
      <c r="D25">
        <f t="shared" si="4"/>
        <v>1350</v>
      </c>
      <c r="E25">
        <v>-50320</v>
      </c>
      <c r="F25">
        <v>-5456.8000000000029</v>
      </c>
    </row>
    <row r="26" spans="1:6" x14ac:dyDescent="0.35">
      <c r="D26">
        <f t="shared" si="4"/>
        <v>1400</v>
      </c>
      <c r="E26">
        <v>-48480</v>
      </c>
      <c r="F26">
        <v>-1955.1999999999971</v>
      </c>
    </row>
    <row r="27" spans="1:6" x14ac:dyDescent="0.35">
      <c r="A27" s="10" t="s">
        <v>34</v>
      </c>
      <c r="B27" s="10"/>
      <c r="C27" s="10"/>
      <c r="D27" s="10">
        <f t="shared" si="4"/>
        <v>1450</v>
      </c>
      <c r="E27" s="10">
        <v>-46640</v>
      </c>
      <c r="F27" s="10">
        <v>1546.4000000000087</v>
      </c>
    </row>
    <row r="28" spans="1:6" x14ac:dyDescent="0.35">
      <c r="A28" s="10"/>
      <c r="D28">
        <f t="shared" si="4"/>
        <v>1500</v>
      </c>
      <c r="E28">
        <v>-44800</v>
      </c>
      <c r="F28">
        <v>5048</v>
      </c>
    </row>
    <row r="29" spans="1:6" x14ac:dyDescent="0.35">
      <c r="D29">
        <f t="shared" si="4"/>
        <v>1550</v>
      </c>
      <c r="E29">
        <v>-42960</v>
      </c>
      <c r="F29">
        <v>8549.6000000000058</v>
      </c>
    </row>
    <row r="30" spans="1:6" x14ac:dyDescent="0.35">
      <c r="D30">
        <f t="shared" si="4"/>
        <v>1600</v>
      </c>
      <c r="E30">
        <v>-41120</v>
      </c>
      <c r="F30">
        <v>12051.200000000012</v>
      </c>
    </row>
    <row r="31" spans="1:6" x14ac:dyDescent="0.35">
      <c r="D31">
        <f t="shared" si="4"/>
        <v>1650</v>
      </c>
      <c r="E31">
        <v>-39280</v>
      </c>
      <c r="F31">
        <v>15552.800000000003</v>
      </c>
    </row>
    <row r="32" spans="1:6" x14ac:dyDescent="0.35">
      <c r="D32">
        <f t="shared" si="4"/>
        <v>1700</v>
      </c>
      <c r="E32">
        <v>-37440</v>
      </c>
      <c r="F32">
        <v>19054.400000000009</v>
      </c>
    </row>
    <row r="33" spans="5:6" x14ac:dyDescent="0.35">
      <c r="E33"/>
      <c r="F33"/>
    </row>
    <row r="34" spans="5:6" x14ac:dyDescent="0.35">
      <c r="E34"/>
      <c r="F34"/>
    </row>
    <row r="35" spans="5:6" x14ac:dyDescent="0.35">
      <c r="E35"/>
      <c r="F35"/>
    </row>
    <row r="36" spans="5:6" x14ac:dyDescent="0.35">
      <c r="E36"/>
      <c r="F36"/>
    </row>
    <row r="37" spans="5:6" x14ac:dyDescent="0.35">
      <c r="E37"/>
      <c r="F37"/>
    </row>
    <row r="38" spans="5:6" x14ac:dyDescent="0.35">
      <c r="E38"/>
      <c r="F38"/>
    </row>
    <row r="39" spans="5:6" x14ac:dyDescent="0.35">
      <c r="E39"/>
      <c r="F39"/>
    </row>
    <row r="40" spans="5:6" x14ac:dyDescent="0.35">
      <c r="E40"/>
      <c r="F40"/>
    </row>
    <row r="41" spans="5:6" x14ac:dyDescent="0.35">
      <c r="E41"/>
      <c r="F41"/>
    </row>
    <row r="42" spans="5:6" x14ac:dyDescent="0.35">
      <c r="E42"/>
      <c r="F42"/>
    </row>
    <row r="43" spans="5:6" x14ac:dyDescent="0.35">
      <c r="E43"/>
      <c r="F43"/>
    </row>
    <row r="44" spans="5:6" x14ac:dyDescent="0.35">
      <c r="E44"/>
      <c r="F44"/>
    </row>
    <row r="45" spans="5:6" x14ac:dyDescent="0.35">
      <c r="E45"/>
      <c r="F45"/>
    </row>
    <row r="46" spans="5:6" x14ac:dyDescent="0.35">
      <c r="E46"/>
      <c r="F46"/>
    </row>
    <row r="47" spans="5:6" x14ac:dyDescent="0.35">
      <c r="E47"/>
      <c r="F47"/>
    </row>
    <row r="48" spans="5:6" x14ac:dyDescent="0.35">
      <c r="E48"/>
      <c r="F48"/>
    </row>
    <row r="49" spans="5:6" x14ac:dyDescent="0.35">
      <c r="E49"/>
      <c r="F49"/>
    </row>
    <row r="50" spans="5:6" x14ac:dyDescent="0.35">
      <c r="E50"/>
      <c r="F50"/>
    </row>
    <row r="51" spans="5:6" x14ac:dyDescent="0.35">
      <c r="E51"/>
      <c r="F51"/>
    </row>
    <row r="52" spans="5:6" x14ac:dyDescent="0.35">
      <c r="E52"/>
      <c r="F52"/>
    </row>
    <row r="53" spans="5:6" x14ac:dyDescent="0.35">
      <c r="E53"/>
      <c r="F53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AF32-99F7-46FE-A6E9-DEC31B93235F}">
  <dimension ref="A1:B6"/>
  <sheetViews>
    <sheetView workbookViewId="0">
      <selection sqref="A1:B6"/>
    </sheetView>
  </sheetViews>
  <sheetFormatPr defaultRowHeight="14.5" x14ac:dyDescent="0.35"/>
  <cols>
    <col min="2" max="2" width="10.36328125" bestFit="1" customWidth="1"/>
  </cols>
  <sheetData>
    <row r="1" spans="1:2" x14ac:dyDescent="0.35">
      <c r="A1" s="6" t="s">
        <v>36</v>
      </c>
      <c r="B1" s="6" t="s">
        <v>5</v>
      </c>
    </row>
    <row r="2" spans="1:2" x14ac:dyDescent="0.35">
      <c r="A2" s="6">
        <v>1</v>
      </c>
      <c r="B2" s="13">
        <f>Sheet1!E4</f>
        <v>468000</v>
      </c>
    </row>
    <row r="3" spans="1:2" x14ac:dyDescent="0.35">
      <c r="A3" s="6">
        <v>2</v>
      </c>
      <c r="B3" s="13">
        <f>Sheet1!F4</f>
        <v>814320</v>
      </c>
    </row>
    <row r="4" spans="1:2" x14ac:dyDescent="0.35">
      <c r="A4" s="6">
        <v>3</v>
      </c>
      <c r="B4" s="13">
        <f>Table1[[#This Row],[Year 3]]</f>
        <v>1416916.7999999998</v>
      </c>
    </row>
    <row r="5" spans="1:2" x14ac:dyDescent="0.35">
      <c r="A5" s="6">
        <v>4</v>
      </c>
      <c r="B5" s="13">
        <f>Sheet1!H4</f>
        <v>2465435.2319999998</v>
      </c>
    </row>
    <row r="6" spans="1:2" x14ac:dyDescent="0.35">
      <c r="A6" s="6">
        <v>5</v>
      </c>
      <c r="B6" s="13">
        <f>Sheet1!I4</f>
        <v>4289857.3036799999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Hasheem Iftikhar</cp:lastModifiedBy>
  <dcterms:created xsi:type="dcterms:W3CDTF">2024-11-26T15:31:01Z</dcterms:created>
  <dcterms:modified xsi:type="dcterms:W3CDTF">2024-11-29T12:24:52Z</dcterms:modified>
</cp:coreProperties>
</file>