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Google Drive\Jupyter Folder\PV_Hokkaido_forecast_contest\pvinhokkaidodatadistribution\"/>
    </mc:Choice>
  </mc:AlternateContent>
  <xr:revisionPtr revIDLastSave="0" documentId="13_ncr:1_{25CF34FE-DFE0-4BEA-85B5-B351FBF527DA}" xr6:coauthVersionLast="40" xr6:coauthVersionMax="40" xr10:uidLastSave="{00000000-0000-0000-0000-000000000000}"/>
  <bookViews>
    <workbookView xWindow="-96" yWindow="-96" windowWidth="23232" windowHeight="12552" xr2:uid="{D3BC4F0C-FE02-434F-A1D5-673087B07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91" i="1" l="1"/>
  <c r="U90" i="1"/>
  <c r="CE78" i="1"/>
  <c r="CF78" i="1" s="1"/>
  <c r="CG78" i="1" s="1"/>
  <c r="CE77" i="1"/>
  <c r="CE76" i="1"/>
  <c r="CE75" i="1"/>
  <c r="CE79" i="1"/>
  <c r="CE80" i="1"/>
  <c r="CL80" i="1"/>
  <c r="CS80" i="1"/>
  <c r="CS76" i="1"/>
  <c r="CS77" i="1"/>
  <c r="CL77" i="1"/>
  <c r="CS73" i="1"/>
  <c r="CS81" i="1"/>
  <c r="CS78" i="1"/>
  <c r="CS72" i="1"/>
  <c r="CS67" i="1"/>
  <c r="BX67" i="1"/>
  <c r="BX68" i="1"/>
  <c r="BX70" i="1"/>
  <c r="BX72" i="1"/>
  <c r="BX75" i="1"/>
  <c r="BJ80" i="1"/>
  <c r="BJ77" i="1"/>
  <c r="BJ67" i="1"/>
  <c r="BJ82" i="1" s="1"/>
  <c r="BJ68" i="1"/>
  <c r="BC81" i="1"/>
  <c r="BC79" i="1"/>
  <c r="BC74" i="1"/>
  <c r="BC69" i="1"/>
  <c r="AV80" i="1"/>
  <c r="AV78" i="1"/>
  <c r="AV75" i="1"/>
  <c r="AV71" i="1"/>
  <c r="AV68" i="1"/>
  <c r="CD83" i="1"/>
  <c r="BP83" i="1"/>
  <c r="BI83" i="1"/>
  <c r="CD82" i="1"/>
  <c r="CD84" i="1" s="1"/>
  <c r="BP82" i="1"/>
  <c r="BP84" i="1" s="1"/>
  <c r="BI82" i="1"/>
  <c r="BI84" i="1" s="1"/>
  <c r="CR81" i="1"/>
  <c r="CK81" i="1"/>
  <c r="CF81" i="1"/>
  <c r="CG81" i="1" s="1"/>
  <c r="CE81" i="1"/>
  <c r="BQ81" i="1"/>
  <c r="BR81" i="1" s="1"/>
  <c r="BS81" i="1" s="1"/>
  <c r="BP81" i="1"/>
  <c r="BW81" i="1" s="1"/>
  <c r="BJ81" i="1"/>
  <c r="BK81" i="1" s="1"/>
  <c r="BL81" i="1" s="1"/>
  <c r="CR80" i="1"/>
  <c r="CK80" i="1"/>
  <c r="CF80" i="1"/>
  <c r="CG80" i="1" s="1"/>
  <c r="BQ80" i="1"/>
  <c r="BP80" i="1"/>
  <c r="BW80" i="1" s="1"/>
  <c r="BK80" i="1"/>
  <c r="BL80" i="1" s="1"/>
  <c r="CK79" i="1"/>
  <c r="CL79" i="1" s="1"/>
  <c r="CF79" i="1"/>
  <c r="CG79" i="1" s="1"/>
  <c r="BX79" i="1"/>
  <c r="BY79" i="1" s="1"/>
  <c r="BZ79" i="1" s="1"/>
  <c r="BW79" i="1"/>
  <c r="BQ79" i="1"/>
  <c r="BR79" i="1" s="1"/>
  <c r="BS79" i="1" s="1"/>
  <c r="BP79" i="1"/>
  <c r="BJ79" i="1"/>
  <c r="BK79" i="1" s="1"/>
  <c r="BL79" i="1" s="1"/>
  <c r="CK78" i="1"/>
  <c r="CR78" i="1" s="1"/>
  <c r="BX78" i="1"/>
  <c r="BW78" i="1"/>
  <c r="BY78" i="1" s="1"/>
  <c r="BZ78" i="1" s="1"/>
  <c r="BQ78" i="1"/>
  <c r="BP78" i="1"/>
  <c r="BR78" i="1" s="1"/>
  <c r="BS78" i="1" s="1"/>
  <c r="BJ78" i="1"/>
  <c r="BK78" i="1" s="1"/>
  <c r="BL78" i="1" s="1"/>
  <c r="CR77" i="1"/>
  <c r="CK77" i="1"/>
  <c r="CF77" i="1"/>
  <c r="CG77" i="1" s="1"/>
  <c r="BQ77" i="1"/>
  <c r="BR77" i="1" s="1"/>
  <c r="BS77" i="1" s="1"/>
  <c r="BP77" i="1"/>
  <c r="BW77" i="1" s="1"/>
  <c r="BK77" i="1"/>
  <c r="BL77" i="1" s="1"/>
  <c r="CR76" i="1"/>
  <c r="CK76" i="1"/>
  <c r="CL76" i="1" s="1"/>
  <c r="CM76" i="1" s="1"/>
  <c r="CN76" i="1" s="1"/>
  <c r="CF76" i="1"/>
  <c r="CG76" i="1" s="1"/>
  <c r="BQ76" i="1"/>
  <c r="BP76" i="1"/>
  <c r="BW76" i="1" s="1"/>
  <c r="BJ76" i="1"/>
  <c r="BK76" i="1" s="1"/>
  <c r="BL76" i="1" s="1"/>
  <c r="CK75" i="1"/>
  <c r="CL75" i="1" s="1"/>
  <c r="CF75" i="1"/>
  <c r="CG75" i="1" s="1"/>
  <c r="BW75" i="1"/>
  <c r="BQ75" i="1"/>
  <c r="BQ83" i="1" s="1"/>
  <c r="BP75" i="1"/>
  <c r="BJ75" i="1"/>
  <c r="BJ83" i="1" s="1"/>
  <c r="CK74" i="1"/>
  <c r="CR74" i="1" s="1"/>
  <c r="CF74" i="1"/>
  <c r="CG74" i="1" s="1"/>
  <c r="CE74" i="1"/>
  <c r="BX74" i="1"/>
  <c r="BW74" i="1"/>
  <c r="BY74" i="1" s="1"/>
  <c r="BZ74" i="1" s="1"/>
  <c r="BQ74" i="1"/>
  <c r="BP74" i="1"/>
  <c r="BR74" i="1" s="1"/>
  <c r="BS74" i="1" s="1"/>
  <c r="BJ74" i="1"/>
  <c r="BK74" i="1" s="1"/>
  <c r="BL74" i="1" s="1"/>
  <c r="CR73" i="1"/>
  <c r="CK73" i="1"/>
  <c r="CF73" i="1"/>
  <c r="CG73" i="1" s="1"/>
  <c r="CE73" i="1"/>
  <c r="BQ73" i="1"/>
  <c r="BR73" i="1" s="1"/>
  <c r="BS73" i="1" s="1"/>
  <c r="BP73" i="1"/>
  <c r="BW73" i="1" s="1"/>
  <c r="BJ73" i="1"/>
  <c r="BK73" i="1" s="1"/>
  <c r="BL73" i="1" s="1"/>
  <c r="CR72" i="1"/>
  <c r="CK72" i="1"/>
  <c r="CL72" i="1" s="1"/>
  <c r="CM72" i="1" s="1"/>
  <c r="CN72" i="1" s="1"/>
  <c r="CF72" i="1"/>
  <c r="CG72" i="1" s="1"/>
  <c r="CE72" i="1"/>
  <c r="BQ72" i="1"/>
  <c r="BP72" i="1"/>
  <c r="BW72" i="1" s="1"/>
  <c r="BJ72" i="1"/>
  <c r="BK72" i="1" s="1"/>
  <c r="BL72" i="1" s="1"/>
  <c r="CK71" i="1"/>
  <c r="CL71" i="1" s="1"/>
  <c r="CF71" i="1"/>
  <c r="CG71" i="1" s="1"/>
  <c r="CE71" i="1"/>
  <c r="BQ71" i="1"/>
  <c r="BR71" i="1" s="1"/>
  <c r="BS71" i="1" s="1"/>
  <c r="BP71" i="1"/>
  <c r="BW71" i="1" s="1"/>
  <c r="BJ71" i="1"/>
  <c r="BK71" i="1" s="1"/>
  <c r="BL71" i="1" s="1"/>
  <c r="CK70" i="1"/>
  <c r="CR70" i="1" s="1"/>
  <c r="CF70" i="1"/>
  <c r="CG70" i="1" s="1"/>
  <c r="CE70" i="1"/>
  <c r="BW70" i="1"/>
  <c r="BY70" i="1" s="1"/>
  <c r="BZ70" i="1" s="1"/>
  <c r="BQ70" i="1"/>
  <c r="BP70" i="1"/>
  <c r="BR70" i="1" s="1"/>
  <c r="BS70" i="1" s="1"/>
  <c r="BJ70" i="1"/>
  <c r="BK70" i="1" s="1"/>
  <c r="BL70" i="1" s="1"/>
  <c r="CR69" i="1"/>
  <c r="CS69" i="1" s="1"/>
  <c r="CK69" i="1"/>
  <c r="CF69" i="1"/>
  <c r="CG69" i="1" s="1"/>
  <c r="CE69" i="1"/>
  <c r="BQ69" i="1"/>
  <c r="BR69" i="1" s="1"/>
  <c r="BS69" i="1" s="1"/>
  <c r="BP69" i="1"/>
  <c r="BW69" i="1" s="1"/>
  <c r="BJ69" i="1"/>
  <c r="BK69" i="1" s="1"/>
  <c r="BL69" i="1" s="1"/>
  <c r="CR68" i="1"/>
  <c r="CK68" i="1"/>
  <c r="CL68" i="1" s="1"/>
  <c r="CM68" i="1" s="1"/>
  <c r="CN68" i="1" s="1"/>
  <c r="CF68" i="1"/>
  <c r="CG68" i="1" s="1"/>
  <c r="CE68" i="1"/>
  <c r="BQ68" i="1"/>
  <c r="BP68" i="1"/>
  <c r="BW68" i="1" s="1"/>
  <c r="BK68" i="1"/>
  <c r="BL68" i="1" s="1"/>
  <c r="CK67" i="1"/>
  <c r="CL67" i="1" s="1"/>
  <c r="CF67" i="1"/>
  <c r="CG67" i="1" s="1"/>
  <c r="CE67" i="1"/>
  <c r="CE82" i="1" s="1"/>
  <c r="BQ67" i="1"/>
  <c r="BQ82" i="1" s="1"/>
  <c r="BQ84" i="1" s="1"/>
  <c r="BP67" i="1"/>
  <c r="BW67" i="1" s="1"/>
  <c r="U92" i="1"/>
  <c r="AN84" i="1"/>
  <c r="AN83" i="1"/>
  <c r="AN82" i="1"/>
  <c r="AW81" i="1"/>
  <c r="AX81" i="1" s="1"/>
  <c r="AV81" i="1"/>
  <c r="AU81" i="1"/>
  <c r="BB81" i="1" s="1"/>
  <c r="AP81" i="1"/>
  <c r="AQ81" i="1" s="1"/>
  <c r="AO81" i="1"/>
  <c r="AU80" i="1"/>
  <c r="AO80" i="1"/>
  <c r="AP80" i="1" s="1"/>
  <c r="AQ80" i="1" s="1"/>
  <c r="AU79" i="1"/>
  <c r="BB79" i="1" s="1"/>
  <c r="AO79" i="1"/>
  <c r="AP79" i="1" s="1"/>
  <c r="AQ79" i="1" s="1"/>
  <c r="AU78" i="1"/>
  <c r="BB78" i="1" s="1"/>
  <c r="AP78" i="1"/>
  <c r="AQ78" i="1" s="1"/>
  <c r="AO78" i="1"/>
  <c r="AV77" i="1"/>
  <c r="AW77" i="1" s="1"/>
  <c r="AX77" i="1" s="1"/>
  <c r="AU77" i="1"/>
  <c r="BB77" i="1" s="1"/>
  <c r="AO77" i="1"/>
  <c r="AP77" i="1" s="1"/>
  <c r="AQ77" i="1" s="1"/>
  <c r="AU76" i="1"/>
  <c r="BB76" i="1" s="1"/>
  <c r="AO76" i="1"/>
  <c r="AO83" i="1" s="1"/>
  <c r="AU75" i="1"/>
  <c r="BB75" i="1" s="1"/>
  <c r="AO75" i="1"/>
  <c r="AP75" i="1" s="1"/>
  <c r="AU74" i="1"/>
  <c r="AV74" i="1" s="1"/>
  <c r="AW74" i="1" s="1"/>
  <c r="AX74" i="1" s="1"/>
  <c r="AP74" i="1"/>
  <c r="AQ74" i="1" s="1"/>
  <c r="AO74" i="1"/>
  <c r="AV73" i="1"/>
  <c r="AW73" i="1" s="1"/>
  <c r="AX73" i="1" s="1"/>
  <c r="AU73" i="1"/>
  <c r="BB73" i="1" s="1"/>
  <c r="AO73" i="1"/>
  <c r="AP73" i="1" s="1"/>
  <c r="AQ73" i="1" s="1"/>
  <c r="AU72" i="1"/>
  <c r="BB72" i="1" s="1"/>
  <c r="AO72" i="1"/>
  <c r="AP72" i="1" s="1"/>
  <c r="AQ72" i="1" s="1"/>
  <c r="AU71" i="1"/>
  <c r="AO71" i="1"/>
  <c r="AP71" i="1" s="1"/>
  <c r="AQ71" i="1" s="1"/>
  <c r="AU70" i="1"/>
  <c r="BB70" i="1" s="1"/>
  <c r="AP70" i="1"/>
  <c r="AQ70" i="1" s="1"/>
  <c r="AO70" i="1"/>
  <c r="AV69" i="1"/>
  <c r="AW69" i="1" s="1"/>
  <c r="AX69" i="1" s="1"/>
  <c r="AU69" i="1"/>
  <c r="BB69" i="1" s="1"/>
  <c r="AO69" i="1"/>
  <c r="AP69" i="1" s="1"/>
  <c r="AQ69" i="1" s="1"/>
  <c r="AU68" i="1"/>
  <c r="BB68" i="1" s="1"/>
  <c r="AO68" i="1"/>
  <c r="AO82" i="1" s="1"/>
  <c r="AO84" i="1" s="1"/>
  <c r="BB67" i="1"/>
  <c r="AU67" i="1"/>
  <c r="AU82" i="1" s="1"/>
  <c r="AO67" i="1"/>
  <c r="AP67" i="1" s="1"/>
  <c r="S84" i="1"/>
  <c r="S83" i="1"/>
  <c r="S82" i="1"/>
  <c r="AA81" i="1"/>
  <c r="AB81" i="1" s="1"/>
  <c r="AC81" i="1" s="1"/>
  <c r="Z81" i="1"/>
  <c r="AG81" i="1" s="1"/>
  <c r="T81" i="1"/>
  <c r="T83" i="1" s="1"/>
  <c r="Z80" i="1"/>
  <c r="AG80" i="1" s="1"/>
  <c r="T80" i="1"/>
  <c r="U80" i="1" s="1"/>
  <c r="V80" i="1" s="1"/>
  <c r="AG79" i="1"/>
  <c r="Z79" i="1"/>
  <c r="T79" i="1"/>
  <c r="U79" i="1" s="1"/>
  <c r="V79" i="1" s="1"/>
  <c r="Z78" i="1"/>
  <c r="AG78" i="1" s="1"/>
  <c r="U78" i="1"/>
  <c r="V78" i="1" s="1"/>
  <c r="T78" i="1"/>
  <c r="AH77" i="1"/>
  <c r="AI77" i="1" s="1"/>
  <c r="AJ77" i="1" s="1"/>
  <c r="AG77" i="1"/>
  <c r="AA77" i="1"/>
  <c r="AB77" i="1" s="1"/>
  <c r="AC77" i="1" s="1"/>
  <c r="Z77" i="1"/>
  <c r="T77" i="1"/>
  <c r="U77" i="1" s="1"/>
  <c r="V77" i="1" s="1"/>
  <c r="AG76" i="1"/>
  <c r="AH76" i="1" s="1"/>
  <c r="Z76" i="1"/>
  <c r="T76" i="1"/>
  <c r="U76" i="1" s="1"/>
  <c r="Z75" i="1"/>
  <c r="AG75" i="1" s="1"/>
  <c r="V75" i="1"/>
  <c r="U75" i="1"/>
  <c r="T75" i="1"/>
  <c r="AG74" i="1"/>
  <c r="AH74" i="1" s="1"/>
  <c r="AI74" i="1" s="1"/>
  <c r="AJ74" i="1" s="1"/>
  <c r="AB74" i="1"/>
  <c r="AC74" i="1" s="1"/>
  <c r="AA74" i="1"/>
  <c r="Z74" i="1"/>
  <c r="U74" i="1"/>
  <c r="V74" i="1" s="1"/>
  <c r="T74" i="1"/>
  <c r="AA73" i="1"/>
  <c r="AB73" i="1" s="1"/>
  <c r="AC73" i="1" s="1"/>
  <c r="Z73" i="1"/>
  <c r="AG73" i="1" s="1"/>
  <c r="T73" i="1"/>
  <c r="U73" i="1" s="1"/>
  <c r="V73" i="1" s="1"/>
  <c r="Z72" i="1"/>
  <c r="AG72" i="1" s="1"/>
  <c r="T72" i="1"/>
  <c r="U72" i="1" s="1"/>
  <c r="V72" i="1" s="1"/>
  <c r="AG71" i="1"/>
  <c r="Z71" i="1"/>
  <c r="T71" i="1"/>
  <c r="U71" i="1" s="1"/>
  <c r="V71" i="1" s="1"/>
  <c r="Z70" i="1"/>
  <c r="AG70" i="1" s="1"/>
  <c r="U70" i="1"/>
  <c r="V70" i="1" s="1"/>
  <c r="T70" i="1"/>
  <c r="AA69" i="1"/>
  <c r="AB69" i="1" s="1"/>
  <c r="AC69" i="1" s="1"/>
  <c r="Z69" i="1"/>
  <c r="AG69" i="1" s="1"/>
  <c r="T69" i="1"/>
  <c r="U69" i="1" s="1"/>
  <c r="V69" i="1" s="1"/>
  <c r="AG68" i="1"/>
  <c r="Z68" i="1"/>
  <c r="T68" i="1"/>
  <c r="T82" i="1" s="1"/>
  <c r="T84" i="1" s="1"/>
  <c r="Z67" i="1"/>
  <c r="Z82" i="1" s="1"/>
  <c r="V67" i="1"/>
  <c r="U67" i="1"/>
  <c r="T67" i="1"/>
  <c r="U30" i="1"/>
  <c r="U60" i="1"/>
  <c r="Z36" i="1"/>
  <c r="AG36" i="1" s="1"/>
  <c r="Z37" i="1"/>
  <c r="AA37" i="1" s="1"/>
  <c r="Z38" i="1"/>
  <c r="AG38" i="1" s="1"/>
  <c r="Z39" i="1"/>
  <c r="AG39" i="1" s="1"/>
  <c r="Z40" i="1"/>
  <c r="AG40" i="1" s="1"/>
  <c r="Z41" i="1"/>
  <c r="AA41" i="1" s="1"/>
  <c r="Z42" i="1"/>
  <c r="AG42" i="1" s="1"/>
  <c r="AH42" i="1" s="1"/>
  <c r="AI42" i="1" s="1"/>
  <c r="AJ42" i="1" s="1"/>
  <c r="Z43" i="1"/>
  <c r="AA43" i="1" s="1"/>
  <c r="Z44" i="1"/>
  <c r="Z45" i="1"/>
  <c r="AA45" i="1" s="1"/>
  <c r="Z46" i="1"/>
  <c r="AG46" i="1" s="1"/>
  <c r="Z47" i="1"/>
  <c r="Z48" i="1"/>
  <c r="AA48" i="1" s="1"/>
  <c r="AB48" i="1" s="1"/>
  <c r="AC48" i="1" s="1"/>
  <c r="Z49" i="1"/>
  <c r="AA49" i="1" s="1"/>
  <c r="AB49" i="1" s="1"/>
  <c r="AC49" i="1" s="1"/>
  <c r="Z35" i="1"/>
  <c r="AA35" i="1" s="1"/>
  <c r="Z6" i="1"/>
  <c r="AG6" i="1" s="1"/>
  <c r="AH6" i="1" s="1"/>
  <c r="AI6" i="1" s="1"/>
  <c r="AJ6" i="1" s="1"/>
  <c r="Z7" i="1"/>
  <c r="AA7" i="1" s="1"/>
  <c r="AB7" i="1" s="1"/>
  <c r="AC7" i="1" s="1"/>
  <c r="Z8" i="1"/>
  <c r="AG8" i="1" s="1"/>
  <c r="AH8" i="1" s="1"/>
  <c r="AI8" i="1" s="1"/>
  <c r="AJ8" i="1" s="1"/>
  <c r="Z9" i="1"/>
  <c r="AG9" i="1" s="1"/>
  <c r="AH9" i="1" s="1"/>
  <c r="AI9" i="1" s="1"/>
  <c r="AJ9" i="1" s="1"/>
  <c r="Z10" i="1"/>
  <c r="AA10" i="1" s="1"/>
  <c r="AB10" i="1" s="1"/>
  <c r="AC10" i="1" s="1"/>
  <c r="Z11" i="1"/>
  <c r="AA11" i="1" s="1"/>
  <c r="AB11" i="1" s="1"/>
  <c r="AC11" i="1" s="1"/>
  <c r="Z12" i="1"/>
  <c r="AG12" i="1" s="1"/>
  <c r="AH12" i="1" s="1"/>
  <c r="AI12" i="1" s="1"/>
  <c r="AJ12" i="1" s="1"/>
  <c r="Z13" i="1"/>
  <c r="AA13" i="1" s="1"/>
  <c r="AB13" i="1" s="1"/>
  <c r="AC13" i="1" s="1"/>
  <c r="Z14" i="1"/>
  <c r="AA14" i="1" s="1"/>
  <c r="AB14" i="1" s="1"/>
  <c r="AC14" i="1" s="1"/>
  <c r="Z15" i="1"/>
  <c r="AA15" i="1" s="1"/>
  <c r="AB15" i="1" s="1"/>
  <c r="AC15" i="1" s="1"/>
  <c r="Z16" i="1"/>
  <c r="AG16" i="1" s="1"/>
  <c r="AH16" i="1" s="1"/>
  <c r="AI16" i="1" s="1"/>
  <c r="Z17" i="1"/>
  <c r="AG17" i="1" s="1"/>
  <c r="AH17" i="1" s="1"/>
  <c r="AI17" i="1" s="1"/>
  <c r="AJ17" i="1" s="1"/>
  <c r="Z18" i="1"/>
  <c r="AG18" i="1" s="1"/>
  <c r="AH18" i="1" s="1"/>
  <c r="AI18" i="1" s="1"/>
  <c r="AJ18" i="1" s="1"/>
  <c r="Z19" i="1"/>
  <c r="AA19" i="1" s="1"/>
  <c r="AB19" i="1" s="1"/>
  <c r="AC19" i="1" s="1"/>
  <c r="Z5" i="1"/>
  <c r="AG5" i="1" s="1"/>
  <c r="AA46" i="1"/>
  <c r="AB46" i="1" s="1"/>
  <c r="AC46" i="1" s="1"/>
  <c r="AA42" i="1"/>
  <c r="AB42" i="1" s="1"/>
  <c r="AC42" i="1" s="1"/>
  <c r="T49" i="1"/>
  <c r="U49" i="1" s="1"/>
  <c r="V49" i="1" s="1"/>
  <c r="T48" i="1"/>
  <c r="U48" i="1" s="1"/>
  <c r="V48" i="1" s="1"/>
  <c r="T47" i="1"/>
  <c r="U47" i="1" s="1"/>
  <c r="V47" i="1" s="1"/>
  <c r="T46" i="1"/>
  <c r="U46" i="1"/>
  <c r="V46" i="1" s="1"/>
  <c r="T45" i="1"/>
  <c r="U45" i="1" s="1"/>
  <c r="V45" i="1" s="1"/>
  <c r="T44" i="1"/>
  <c r="U44" i="1" s="1"/>
  <c r="V44" i="1" s="1"/>
  <c r="T43" i="1"/>
  <c r="U43" i="1" s="1"/>
  <c r="T42" i="1"/>
  <c r="U42" i="1" s="1"/>
  <c r="V42" i="1" s="1"/>
  <c r="T41" i="1"/>
  <c r="U41" i="1" s="1"/>
  <c r="V41" i="1" s="1"/>
  <c r="T40" i="1"/>
  <c r="U40" i="1" s="1"/>
  <c r="V40" i="1" s="1"/>
  <c r="T39" i="1"/>
  <c r="U39" i="1" s="1"/>
  <c r="V39" i="1" s="1"/>
  <c r="T38" i="1"/>
  <c r="U38" i="1" s="1"/>
  <c r="V38" i="1" s="1"/>
  <c r="T37" i="1"/>
  <c r="U37" i="1" s="1"/>
  <c r="V37" i="1" s="1"/>
  <c r="T36" i="1"/>
  <c r="U36" i="1" s="1"/>
  <c r="V36" i="1" s="1"/>
  <c r="S51" i="1"/>
  <c r="S50" i="1"/>
  <c r="S52" i="1" s="1"/>
  <c r="T35" i="1"/>
  <c r="U35" i="1" s="1"/>
  <c r="S21" i="1"/>
  <c r="S20" i="1"/>
  <c r="AA6" i="1"/>
  <c r="AB6" i="1" s="1"/>
  <c r="AC6" i="1" s="1"/>
  <c r="AA9" i="1"/>
  <c r="AB9" i="1" s="1"/>
  <c r="AC9" i="1" s="1"/>
  <c r="AA17" i="1"/>
  <c r="AB17" i="1" s="1"/>
  <c r="AC17" i="1" s="1"/>
  <c r="T6" i="1"/>
  <c r="U6" i="1" s="1"/>
  <c r="V6" i="1" s="1"/>
  <c r="T7" i="1"/>
  <c r="U7" i="1" s="1"/>
  <c r="V7" i="1" s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5" i="1"/>
  <c r="U5" i="1" s="1"/>
  <c r="CM80" i="1" l="1"/>
  <c r="CN80" i="1" s="1"/>
  <c r="CE83" i="1"/>
  <c r="CE84" i="1" s="1"/>
  <c r="CB84" i="1" s="1"/>
  <c r="BJ84" i="1"/>
  <c r="BG84" i="1" s="1"/>
  <c r="BW82" i="1"/>
  <c r="BW84" i="1" s="1"/>
  <c r="BX82" i="1"/>
  <c r="BY76" i="1"/>
  <c r="BZ76" i="1" s="1"/>
  <c r="BX76" i="1"/>
  <c r="BX83" i="1" s="1"/>
  <c r="BW83" i="1"/>
  <c r="BX73" i="1"/>
  <c r="BY73" i="1" s="1"/>
  <c r="BZ73" i="1" s="1"/>
  <c r="CM81" i="1"/>
  <c r="CN81" i="1" s="1"/>
  <c r="CT70" i="1"/>
  <c r="CU70" i="1" s="1"/>
  <c r="CS70" i="1"/>
  <c r="BY72" i="1"/>
  <c r="BZ72" i="1" s="1"/>
  <c r="CT68" i="1"/>
  <c r="CU68" i="1" s="1"/>
  <c r="CG82" i="1"/>
  <c r="CM77" i="1"/>
  <c r="CN77" i="1" s="1"/>
  <c r="BX71" i="1"/>
  <c r="BY71" i="1" s="1"/>
  <c r="BZ71" i="1" s="1"/>
  <c r="CT78" i="1"/>
  <c r="CU78" i="1" s="1"/>
  <c r="BN84" i="1"/>
  <c r="BY69" i="1"/>
  <c r="BZ69" i="1" s="1"/>
  <c r="BX69" i="1"/>
  <c r="CG83" i="1"/>
  <c r="CT76" i="1"/>
  <c r="CU76" i="1" s="1"/>
  <c r="BX81" i="1"/>
  <c r="BY81" i="1" s="1"/>
  <c r="BZ81" i="1" s="1"/>
  <c r="BY68" i="1"/>
  <c r="BZ68" i="1" s="1"/>
  <c r="CT74" i="1"/>
  <c r="CU74" i="1" s="1"/>
  <c r="CS74" i="1"/>
  <c r="BX80" i="1"/>
  <c r="BY80" i="1" s="1"/>
  <c r="BZ80" i="1" s="1"/>
  <c r="BY77" i="1"/>
  <c r="BZ77" i="1" s="1"/>
  <c r="BX77" i="1"/>
  <c r="CM71" i="1"/>
  <c r="CN71" i="1" s="1"/>
  <c r="CT73" i="1"/>
  <c r="CU73" i="1" s="1"/>
  <c r="CM75" i="1"/>
  <c r="CT77" i="1"/>
  <c r="CU77" i="1" s="1"/>
  <c r="CM79" i="1"/>
  <c r="CN79" i="1" s="1"/>
  <c r="CT81" i="1"/>
  <c r="CU81" i="1" s="1"/>
  <c r="CF82" i="1"/>
  <c r="CF83" i="1"/>
  <c r="BK67" i="1"/>
  <c r="CS68" i="1"/>
  <c r="CL70" i="1"/>
  <c r="CL82" i="1" s="1"/>
  <c r="CT72" i="1"/>
  <c r="CU72" i="1" s="1"/>
  <c r="CL74" i="1"/>
  <c r="BK75" i="1"/>
  <c r="BY75" i="1"/>
  <c r="CL78" i="1"/>
  <c r="CL83" i="1" s="1"/>
  <c r="CT80" i="1"/>
  <c r="CU80" i="1" s="1"/>
  <c r="CR67" i="1"/>
  <c r="CR71" i="1"/>
  <c r="CM74" i="1"/>
  <c r="CN74" i="1" s="1"/>
  <c r="CR75" i="1"/>
  <c r="CM78" i="1"/>
  <c r="CN78" i="1" s="1"/>
  <c r="CR79" i="1"/>
  <c r="BR68" i="1"/>
  <c r="BS68" i="1" s="1"/>
  <c r="CL69" i="1"/>
  <c r="CM69" i="1" s="1"/>
  <c r="CN69" i="1" s="1"/>
  <c r="BR72" i="1"/>
  <c r="BS72" i="1" s="1"/>
  <c r="CL73" i="1"/>
  <c r="CM73" i="1" s="1"/>
  <c r="CN73" i="1" s="1"/>
  <c r="BR76" i="1"/>
  <c r="BS76" i="1" s="1"/>
  <c r="BR80" i="1"/>
  <c r="BS80" i="1" s="1"/>
  <c r="CL81" i="1"/>
  <c r="CM70" i="1"/>
  <c r="CN70" i="1" s="1"/>
  <c r="CK82" i="1"/>
  <c r="CK83" i="1"/>
  <c r="CM67" i="1"/>
  <c r="CT69" i="1"/>
  <c r="CU69" i="1" s="1"/>
  <c r="BR67" i="1"/>
  <c r="BR75" i="1"/>
  <c r="BC68" i="1"/>
  <c r="BD68" i="1" s="1"/>
  <c r="BE68" i="1" s="1"/>
  <c r="BD69" i="1"/>
  <c r="BE69" i="1" s="1"/>
  <c r="BC72" i="1"/>
  <c r="BD72" i="1" s="1"/>
  <c r="BE72" i="1" s="1"/>
  <c r="BB83" i="1"/>
  <c r="BD75" i="1"/>
  <c r="BC75" i="1"/>
  <c r="BC78" i="1"/>
  <c r="BD78" i="1" s="1"/>
  <c r="BE78" i="1" s="1"/>
  <c r="AQ75" i="1"/>
  <c r="BD81" i="1"/>
  <c r="BE81" i="1" s="1"/>
  <c r="AQ67" i="1"/>
  <c r="AQ82" i="1" s="1"/>
  <c r="BC73" i="1"/>
  <c r="BD73" i="1" s="1"/>
  <c r="BE73" i="1" s="1"/>
  <c r="BC76" i="1"/>
  <c r="BD76" i="1"/>
  <c r="BE76" i="1" s="1"/>
  <c r="BD79" i="1"/>
  <c r="BE79" i="1" s="1"/>
  <c r="BC70" i="1"/>
  <c r="BD70" i="1" s="1"/>
  <c r="BE70" i="1" s="1"/>
  <c r="BD77" i="1"/>
  <c r="BE77" i="1" s="1"/>
  <c r="BC77" i="1"/>
  <c r="AL84" i="1"/>
  <c r="AV72" i="1"/>
  <c r="AW72" i="1" s="1"/>
  <c r="AX72" i="1" s="1"/>
  <c r="AV67" i="1"/>
  <c r="AP68" i="1"/>
  <c r="AQ68" i="1" s="1"/>
  <c r="BB74" i="1"/>
  <c r="AP76" i="1"/>
  <c r="AQ76" i="1" s="1"/>
  <c r="AW80" i="1"/>
  <c r="AX80" i="1" s="1"/>
  <c r="BB71" i="1"/>
  <c r="AW67" i="1"/>
  <c r="AV70" i="1"/>
  <c r="AW70" i="1" s="1"/>
  <c r="AX70" i="1" s="1"/>
  <c r="AW78" i="1"/>
  <c r="AX78" i="1" s="1"/>
  <c r="AU83" i="1"/>
  <c r="AU84" i="1" s="1"/>
  <c r="BB80" i="1"/>
  <c r="AV76" i="1"/>
  <c r="AW76" i="1" s="1"/>
  <c r="AX76" i="1" s="1"/>
  <c r="BC67" i="1"/>
  <c r="AW68" i="1"/>
  <c r="AX68" i="1" s="1"/>
  <c r="AW71" i="1"/>
  <c r="AX71" i="1" s="1"/>
  <c r="AV79" i="1"/>
  <c r="AW79" i="1"/>
  <c r="AX79" i="1" s="1"/>
  <c r="AH73" i="1"/>
  <c r="AI73" i="1"/>
  <c r="AJ73" i="1" s="1"/>
  <c r="AH70" i="1"/>
  <c r="AI70" i="1" s="1"/>
  <c r="AJ70" i="1" s="1"/>
  <c r="Q84" i="1"/>
  <c r="AI68" i="1"/>
  <c r="AJ68" i="1" s="1"/>
  <c r="AG83" i="1"/>
  <c r="AI75" i="1"/>
  <c r="AH75" i="1"/>
  <c r="AH80" i="1"/>
  <c r="AI80" i="1" s="1"/>
  <c r="AJ80" i="1" s="1"/>
  <c r="AB76" i="1"/>
  <c r="AC76" i="1" s="1"/>
  <c r="AH81" i="1"/>
  <c r="AI81" i="1" s="1"/>
  <c r="AJ81" i="1" s="1"/>
  <c r="V76" i="1"/>
  <c r="AI69" i="1"/>
  <c r="AJ69" i="1" s="1"/>
  <c r="AH69" i="1"/>
  <c r="AH72" i="1"/>
  <c r="AI72" i="1" s="1"/>
  <c r="AJ72" i="1" s="1"/>
  <c r="AH78" i="1"/>
  <c r="AI78" i="1" s="1"/>
  <c r="AJ78" i="1" s="1"/>
  <c r="AH68" i="1"/>
  <c r="AA72" i="1"/>
  <c r="AB72" i="1" s="1"/>
  <c r="AC72" i="1" s="1"/>
  <c r="AA80" i="1"/>
  <c r="U81" i="1"/>
  <c r="V81" i="1" s="1"/>
  <c r="V83" i="1" s="1"/>
  <c r="AA67" i="1"/>
  <c r="U68" i="1"/>
  <c r="AH71" i="1"/>
  <c r="AI71" i="1" s="1"/>
  <c r="AJ71" i="1" s="1"/>
  <c r="AA75" i="1"/>
  <c r="AI76" i="1"/>
  <c r="AJ76" i="1" s="1"/>
  <c r="AH79" i="1"/>
  <c r="AI79" i="1" s="1"/>
  <c r="AJ79" i="1" s="1"/>
  <c r="AB80" i="1"/>
  <c r="AC80" i="1" s="1"/>
  <c r="AB67" i="1"/>
  <c r="AA70" i="1"/>
  <c r="AB70" i="1" s="1"/>
  <c r="AC70" i="1" s="1"/>
  <c r="AB75" i="1"/>
  <c r="AA78" i="1"/>
  <c r="AB78" i="1" s="1"/>
  <c r="AC78" i="1" s="1"/>
  <c r="Z83" i="1"/>
  <c r="Z84" i="1" s="1"/>
  <c r="AA68" i="1"/>
  <c r="AB68" i="1" s="1"/>
  <c r="AC68" i="1" s="1"/>
  <c r="AA76" i="1"/>
  <c r="AA71" i="1"/>
  <c r="AB71" i="1" s="1"/>
  <c r="AC71" i="1" s="1"/>
  <c r="AA79" i="1"/>
  <c r="AB79" i="1" s="1"/>
  <c r="AC79" i="1" s="1"/>
  <c r="AG67" i="1"/>
  <c r="AA5" i="1"/>
  <c r="AB5" i="1" s="1"/>
  <c r="AG49" i="1"/>
  <c r="AH49" i="1" s="1"/>
  <c r="AI49" i="1" s="1"/>
  <c r="AJ49" i="1" s="1"/>
  <c r="AA12" i="1"/>
  <c r="AB12" i="1" s="1"/>
  <c r="AC12" i="1" s="1"/>
  <c r="AA39" i="1"/>
  <c r="AB39" i="1" s="1"/>
  <c r="AC39" i="1" s="1"/>
  <c r="AG15" i="1"/>
  <c r="AH15" i="1" s="1"/>
  <c r="AI15" i="1" s="1"/>
  <c r="AJ15" i="1" s="1"/>
  <c r="AG43" i="1"/>
  <c r="AH43" i="1" s="1"/>
  <c r="AG41" i="1"/>
  <c r="AH41" i="1" s="1"/>
  <c r="AI41" i="1" s="1"/>
  <c r="AJ41" i="1" s="1"/>
  <c r="AH39" i="1"/>
  <c r="AI39" i="1" s="1"/>
  <c r="AJ39" i="1" s="1"/>
  <c r="AG13" i="1"/>
  <c r="AH13" i="1" s="1"/>
  <c r="AI13" i="1" s="1"/>
  <c r="AJ13" i="1" s="1"/>
  <c r="AA40" i="1"/>
  <c r="AB40" i="1" s="1"/>
  <c r="AC40" i="1" s="1"/>
  <c r="AG11" i="1"/>
  <c r="AH11" i="1" s="1"/>
  <c r="AI11" i="1" s="1"/>
  <c r="AJ11" i="1" s="1"/>
  <c r="AG37" i="1"/>
  <c r="AH37" i="1" s="1"/>
  <c r="AI37" i="1" s="1"/>
  <c r="AJ37" i="1" s="1"/>
  <c r="Z51" i="1"/>
  <c r="AG7" i="1"/>
  <c r="AH7" i="1" s="1"/>
  <c r="AI7" i="1" s="1"/>
  <c r="AJ7" i="1" s="1"/>
  <c r="AA47" i="1"/>
  <c r="AB47" i="1" s="1"/>
  <c r="AC47" i="1" s="1"/>
  <c r="AG47" i="1"/>
  <c r="AG45" i="1"/>
  <c r="AH45" i="1" s="1"/>
  <c r="AH40" i="1"/>
  <c r="AI40" i="1" s="1"/>
  <c r="AJ40" i="1" s="1"/>
  <c r="AH38" i="1"/>
  <c r="AI38" i="1" s="1"/>
  <c r="AJ38" i="1" s="1"/>
  <c r="AH36" i="1"/>
  <c r="AI36" i="1"/>
  <c r="AJ36" i="1" s="1"/>
  <c r="AH46" i="1"/>
  <c r="AI46" i="1" s="1"/>
  <c r="AJ46" i="1" s="1"/>
  <c r="AA36" i="1"/>
  <c r="AA18" i="1"/>
  <c r="AB18" i="1" s="1"/>
  <c r="AC18" i="1" s="1"/>
  <c r="AA8" i="1"/>
  <c r="AB8" i="1" s="1"/>
  <c r="AC8" i="1" s="1"/>
  <c r="AG14" i="1"/>
  <c r="AH14" i="1" s="1"/>
  <c r="AI14" i="1" s="1"/>
  <c r="AJ14" i="1" s="1"/>
  <c r="AG35" i="1"/>
  <c r="AA16" i="1"/>
  <c r="AB16" i="1" s="1"/>
  <c r="AC16" i="1" s="1"/>
  <c r="AA38" i="1"/>
  <c r="AB38" i="1" s="1"/>
  <c r="AC38" i="1" s="1"/>
  <c r="Z21" i="1"/>
  <c r="AG48" i="1"/>
  <c r="AH48" i="1" s="1"/>
  <c r="AI48" i="1" s="1"/>
  <c r="AJ48" i="1" s="1"/>
  <c r="AG19" i="1"/>
  <c r="AH19" i="1" s="1"/>
  <c r="AI19" i="1" s="1"/>
  <c r="AJ19" i="1" s="1"/>
  <c r="AG10" i="1"/>
  <c r="AH10" i="1" s="1"/>
  <c r="AI10" i="1" s="1"/>
  <c r="AJ10" i="1" s="1"/>
  <c r="AA44" i="1"/>
  <c r="AG44" i="1"/>
  <c r="AB41" i="1"/>
  <c r="AC41" i="1" s="1"/>
  <c r="AI43" i="1"/>
  <c r="AB37" i="1"/>
  <c r="AC37" i="1" s="1"/>
  <c r="AB45" i="1"/>
  <c r="AC45" i="1" s="1"/>
  <c r="Z50" i="1"/>
  <c r="Z52" i="1" s="1"/>
  <c r="AB43" i="1"/>
  <c r="AC43" i="1" s="1"/>
  <c r="AH5" i="1"/>
  <c r="AI5" i="1" s="1"/>
  <c r="Z20" i="1"/>
  <c r="U50" i="1"/>
  <c r="V35" i="1"/>
  <c r="U51" i="1"/>
  <c r="V43" i="1"/>
  <c r="V51" i="1" s="1"/>
  <c r="AB36" i="1"/>
  <c r="AC36" i="1" s="1"/>
  <c r="T51" i="1"/>
  <c r="T50" i="1"/>
  <c r="S22" i="1"/>
  <c r="U21" i="1"/>
  <c r="U20" i="1"/>
  <c r="AJ16" i="1"/>
  <c r="V21" i="1"/>
  <c r="V5" i="1"/>
  <c r="T20" i="1"/>
  <c r="T21" i="1"/>
  <c r="AC5" i="1"/>
  <c r="G37" i="1"/>
  <c r="F37" i="1"/>
  <c r="G36" i="1"/>
  <c r="F36" i="1"/>
  <c r="G35" i="1"/>
  <c r="F35" i="1"/>
  <c r="G32" i="1"/>
  <c r="F32" i="1"/>
  <c r="G31" i="1"/>
  <c r="F31" i="1"/>
  <c r="G30" i="1"/>
  <c r="F30" i="1"/>
  <c r="G25" i="1"/>
  <c r="F25" i="1"/>
  <c r="G24" i="1"/>
  <c r="F24" i="1"/>
  <c r="G23" i="1"/>
  <c r="F23" i="1"/>
  <c r="F14" i="1"/>
  <c r="G14" i="1"/>
  <c r="G13" i="1"/>
  <c r="F13" i="1"/>
  <c r="CG84" i="1" l="1"/>
  <c r="CF84" i="1"/>
  <c r="CL84" i="1"/>
  <c r="CR82" i="1"/>
  <c r="CM83" i="1"/>
  <c r="CN75" i="1"/>
  <c r="CN83" i="1" s="1"/>
  <c r="CK84" i="1"/>
  <c r="CI84" i="1" s="1"/>
  <c r="BX84" i="1"/>
  <c r="BU84" i="1" s="1"/>
  <c r="CM82" i="1"/>
  <c r="CN67" i="1"/>
  <c r="CN82" i="1" s="1"/>
  <c r="CS71" i="1"/>
  <c r="CT71" i="1" s="1"/>
  <c r="CU71" i="1" s="1"/>
  <c r="BK82" i="1"/>
  <c r="BL67" i="1"/>
  <c r="BL82" i="1" s="1"/>
  <c r="CT79" i="1"/>
  <c r="CU79" i="1" s="1"/>
  <c r="CS79" i="1"/>
  <c r="BS75" i="1"/>
  <c r="BS83" i="1" s="1"/>
  <c r="BR83" i="1"/>
  <c r="BY83" i="1"/>
  <c r="BZ75" i="1"/>
  <c r="BZ83" i="1" s="1"/>
  <c r="BS67" i="1"/>
  <c r="BS82" i="1" s="1"/>
  <c r="BR82" i="1"/>
  <c r="BR84" i="1" s="1"/>
  <c r="CR83" i="1"/>
  <c r="CS75" i="1"/>
  <c r="CS83" i="1" s="1"/>
  <c r="BL75" i="1"/>
  <c r="BL83" i="1" s="1"/>
  <c r="BK83" i="1"/>
  <c r="BY67" i="1"/>
  <c r="BC71" i="1"/>
  <c r="BD71" i="1" s="1"/>
  <c r="BE71" i="1" s="1"/>
  <c r="BC80" i="1"/>
  <c r="BD80" i="1" s="1"/>
  <c r="AQ83" i="1"/>
  <c r="BB82" i="1"/>
  <c r="BB84" i="1" s="1"/>
  <c r="AV83" i="1"/>
  <c r="AP83" i="1"/>
  <c r="BD74" i="1"/>
  <c r="BE74" i="1" s="1"/>
  <c r="AW75" i="1"/>
  <c r="AQ84" i="1"/>
  <c r="BD67" i="1"/>
  <c r="AP82" i="1"/>
  <c r="BC83" i="1"/>
  <c r="AX67" i="1"/>
  <c r="AX82" i="1" s="1"/>
  <c r="AW82" i="1"/>
  <c r="AV82" i="1"/>
  <c r="BE75" i="1"/>
  <c r="AA83" i="1"/>
  <c r="AC75" i="1"/>
  <c r="AC83" i="1" s="1"/>
  <c r="AB83" i="1"/>
  <c r="U83" i="1"/>
  <c r="AI67" i="1"/>
  <c r="AH67" i="1"/>
  <c r="AH82" i="1" s="1"/>
  <c r="AH84" i="1" s="1"/>
  <c r="AG82" i="1"/>
  <c r="AG84" i="1" s="1"/>
  <c r="AE84" i="1" s="1"/>
  <c r="U82" i="1"/>
  <c r="U84" i="1" s="1"/>
  <c r="V68" i="1"/>
  <c r="V82" i="1" s="1"/>
  <c r="V84" i="1" s="1"/>
  <c r="AH83" i="1"/>
  <c r="AC67" i="1"/>
  <c r="AC82" i="1" s="1"/>
  <c r="AC84" i="1" s="1"/>
  <c r="AB82" i="1"/>
  <c r="AB84" i="1" s="1"/>
  <c r="AA82" i="1"/>
  <c r="AJ75" i="1"/>
  <c r="AJ83" i="1" s="1"/>
  <c r="AI83" i="1"/>
  <c r="AC21" i="1"/>
  <c r="AC22" i="1" s="1"/>
  <c r="Z22" i="1"/>
  <c r="AA51" i="1"/>
  <c r="AB20" i="1"/>
  <c r="AC20" i="1"/>
  <c r="AG51" i="1"/>
  <c r="AA20" i="1"/>
  <c r="AI45" i="1"/>
  <c r="AJ45" i="1" s="1"/>
  <c r="AG21" i="1"/>
  <c r="AA21" i="1"/>
  <c r="AI20" i="1"/>
  <c r="AH47" i="1"/>
  <c r="AI47" i="1" s="1"/>
  <c r="AJ47" i="1" s="1"/>
  <c r="AB21" i="1"/>
  <c r="AH35" i="1"/>
  <c r="AG50" i="1"/>
  <c r="AG52" i="1" s="1"/>
  <c r="AG20" i="1"/>
  <c r="AG22" i="1" s="1"/>
  <c r="AB44" i="1"/>
  <c r="AC44" i="1" s="1"/>
  <c r="AC51" i="1" s="1"/>
  <c r="AH44" i="1"/>
  <c r="AJ43" i="1"/>
  <c r="AB35" i="1"/>
  <c r="AC35" i="1" s="1"/>
  <c r="AA50" i="1"/>
  <c r="AA52" i="1" s="1"/>
  <c r="X52" i="1" s="1"/>
  <c r="AH21" i="1"/>
  <c r="AI21" i="1"/>
  <c r="AJ21" i="1"/>
  <c r="AJ5" i="1"/>
  <c r="AJ20" i="1" s="1"/>
  <c r="AH20" i="1"/>
  <c r="U52" i="1"/>
  <c r="AC50" i="1"/>
  <c r="T22" i="1"/>
  <c r="Q22" i="1" s="1"/>
  <c r="T52" i="1"/>
  <c r="Q52" i="1" s="1"/>
  <c r="V50" i="1"/>
  <c r="V52" i="1" s="1"/>
  <c r="U22" i="1"/>
  <c r="U28" i="1"/>
  <c r="U29" i="1" s="1"/>
  <c r="V20" i="1"/>
  <c r="V22" i="1" s="1"/>
  <c r="G15" i="1"/>
  <c r="F15" i="1"/>
  <c r="K5" i="1"/>
  <c r="H23" i="1"/>
  <c r="K16" i="1" s="1"/>
  <c r="BL84" i="1" l="1"/>
  <c r="BK84" i="1"/>
  <c r="BS84" i="1"/>
  <c r="BY82" i="1"/>
  <c r="BY84" i="1" s="1"/>
  <c r="BZ67" i="1"/>
  <c r="BZ82" i="1" s="1"/>
  <c r="BZ84" i="1" s="1"/>
  <c r="CS82" i="1"/>
  <c r="CS84" i="1" s="1"/>
  <c r="CT67" i="1"/>
  <c r="CN84" i="1"/>
  <c r="CR84" i="1"/>
  <c r="CM84" i="1"/>
  <c r="CT75" i="1"/>
  <c r="BE80" i="1"/>
  <c r="BD83" i="1"/>
  <c r="AP84" i="1"/>
  <c r="BE67" i="1"/>
  <c r="BE82" i="1" s="1"/>
  <c r="BD82" i="1"/>
  <c r="BD84" i="1" s="1"/>
  <c r="BE83" i="1"/>
  <c r="BC82" i="1"/>
  <c r="BC84" i="1" s="1"/>
  <c r="AZ84" i="1" s="1"/>
  <c r="AV84" i="1"/>
  <c r="AS84" i="1" s="1"/>
  <c r="AW83" i="1"/>
  <c r="AX75" i="1"/>
  <c r="AX83" i="1" s="1"/>
  <c r="AX84" i="1" s="1"/>
  <c r="AA84" i="1"/>
  <c r="X84" i="1" s="1"/>
  <c r="AJ67" i="1"/>
  <c r="AJ82" i="1" s="1"/>
  <c r="AJ84" i="1" s="1"/>
  <c r="AI82" i="1"/>
  <c r="AI84" i="1" s="1"/>
  <c r="AA22" i="1"/>
  <c r="X22" i="1" s="1"/>
  <c r="R28" i="1"/>
  <c r="R29" i="1" s="1"/>
  <c r="AB22" i="1"/>
  <c r="AH51" i="1"/>
  <c r="AC52" i="1"/>
  <c r="AI44" i="1"/>
  <c r="AJ44" i="1" s="1"/>
  <c r="AJ51" i="1" s="1"/>
  <c r="S28" i="1"/>
  <c r="S29" i="1" s="1"/>
  <c r="AI51" i="1"/>
  <c r="AH22" i="1"/>
  <c r="AE22" i="1" s="1"/>
  <c r="AH50" i="1"/>
  <c r="AI35" i="1"/>
  <c r="AB51" i="1"/>
  <c r="AJ22" i="1"/>
  <c r="AB50" i="1"/>
  <c r="AI22" i="1"/>
  <c r="CP84" i="1" l="1"/>
  <c r="R90" i="1"/>
  <c r="R91" i="1" s="1"/>
  <c r="AW84" i="1"/>
  <c r="CU75" i="1"/>
  <c r="CU83" i="1" s="1"/>
  <c r="CT83" i="1"/>
  <c r="S90" i="1" s="1"/>
  <c r="S91" i="1" s="1"/>
  <c r="CU67" i="1"/>
  <c r="CU82" i="1" s="1"/>
  <c r="CT82" i="1"/>
  <c r="BE84" i="1"/>
  <c r="Q28" i="1"/>
  <c r="Q29" i="1" s="1"/>
  <c r="AH52" i="1"/>
  <c r="AE52" i="1" s="1"/>
  <c r="S58" i="1"/>
  <c r="S59" i="1" s="1"/>
  <c r="AJ35" i="1"/>
  <c r="AI50" i="1"/>
  <c r="AI52" i="1" s="1"/>
  <c r="AB52" i="1"/>
  <c r="Q58" i="1" s="1"/>
  <c r="Q59" i="1" s="1"/>
  <c r="R58" i="1"/>
  <c r="R59" i="1" s="1"/>
  <c r="CT84" i="1" l="1"/>
  <c r="Q90" i="1" s="1"/>
  <c r="Q91" i="1" s="1"/>
  <c r="CU84" i="1"/>
  <c r="AJ50" i="1"/>
  <c r="AJ52" i="1" s="1"/>
  <c r="U58" i="1"/>
  <c r="U59" i="1" s="1"/>
</calcChain>
</file>

<file path=xl/sharedStrings.xml><?xml version="1.0" encoding="utf-8"?>
<sst xmlns="http://schemas.openxmlformats.org/spreadsheetml/2006/main" count="309" uniqueCount="69">
  <si>
    <r>
      <t>No.</t>
    </r>
    <r>
      <rPr>
        <sz val="10.5"/>
        <color rgb="FF000000"/>
        <rFont val="Calibri"/>
        <family val="2"/>
        <scheme val="minor"/>
      </rPr>
      <t xml:space="preserve"> </t>
    </r>
  </si>
  <si>
    <r>
      <t>Area</t>
    </r>
    <r>
      <rPr>
        <sz val="10.5"/>
        <color rgb="FF000000"/>
        <rFont val="Calibri"/>
        <family val="2"/>
        <scheme val="minor"/>
      </rPr>
      <t xml:space="preserve"> </t>
    </r>
  </si>
  <si>
    <t xml:space="preserve">Solar </t>
  </si>
  <si>
    <r>
      <t>Power Plant</t>
    </r>
    <r>
      <rPr>
        <sz val="10.5"/>
        <color rgb="FF000000"/>
        <rFont val="Calibri"/>
        <family val="2"/>
        <scheme val="minor"/>
      </rPr>
      <t xml:space="preserve"> </t>
    </r>
  </si>
  <si>
    <r>
      <t>Latitude (degrees)</t>
    </r>
    <r>
      <rPr>
        <sz val="10.5"/>
        <color rgb="FF000000"/>
        <rFont val="Calibri"/>
        <family val="2"/>
        <scheme val="minor"/>
      </rPr>
      <t xml:space="preserve"> </t>
    </r>
  </si>
  <si>
    <r>
      <t>Longitude (degrees)</t>
    </r>
    <r>
      <rPr>
        <sz val="10.5"/>
        <color rgb="FF000000"/>
        <rFont val="Calibri"/>
        <family val="2"/>
        <scheme val="minor"/>
      </rPr>
      <t xml:space="preserve"> </t>
    </r>
  </si>
  <si>
    <r>
      <t xml:space="preserve">Capacity (MW) </t>
    </r>
    <r>
      <rPr>
        <sz val="18"/>
        <color rgb="FF000000"/>
        <rFont val="Arial"/>
        <family val="2"/>
      </rPr>
      <t xml:space="preserve"> </t>
    </r>
  </si>
  <si>
    <r>
      <t xml:space="preserve">Azimuth (ave.) (degrees) </t>
    </r>
    <r>
      <rPr>
        <sz val="18"/>
        <color rgb="FF000000"/>
        <rFont val="Arial"/>
        <family val="2"/>
      </rPr>
      <t xml:space="preserve"> </t>
    </r>
  </si>
  <si>
    <r>
      <t xml:space="preserve">Tilt angle (ave.) (degrees) </t>
    </r>
    <r>
      <rPr>
        <sz val="18"/>
        <color rgb="FF000000"/>
        <rFont val="Arial"/>
        <family val="2"/>
      </rPr>
      <t xml:space="preserve"> </t>
    </r>
  </si>
  <si>
    <t xml:space="preserve">S1 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</si>
  <si>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</si>
  <si>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</si>
  <si>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</si>
  <si>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</si>
  <si>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</si>
  <si>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</si>
  <si>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</si>
  <si>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</si>
  <si>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S2  </t>
  </si>
  <si>
    <t xml:space="preserve">I </t>
  </si>
  <si>
    <t xml:space="preserve">２ 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</si>
  <si>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</si>
  <si>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</si>
  <si>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</si>
  <si>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</si>
  <si>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</si>
  <si>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</si>
  <si>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>Capacity_avg</t>
  </si>
  <si>
    <t xml:space="preserve">Data 1: Targeted Solar Power Plants </t>
  </si>
  <si>
    <t xml:space="preserve">No. </t>
  </si>
  <si>
    <t xml:space="preserve">Area </t>
  </si>
  <si>
    <t xml:space="preserve">Measurement Location </t>
  </si>
  <si>
    <t xml:space="preserve">Latitude (degrees) </t>
  </si>
  <si>
    <t xml:space="preserve">Longitude (degrees) </t>
  </si>
  <si>
    <t xml:space="preserve">q1 </t>
  </si>
  <si>
    <t xml:space="preserve">q2 </t>
  </si>
  <si>
    <t xml:space="preserve">q3 </t>
  </si>
  <si>
    <t xml:space="preserve">q4 </t>
  </si>
  <si>
    <t xml:space="preserve">Data2: Measurement Locations (Temperature and Global Solar Radiation Values) </t>
  </si>
  <si>
    <t>min</t>
  </si>
  <si>
    <t>max</t>
  </si>
  <si>
    <t>avg</t>
  </si>
  <si>
    <r>
      <t>PW.</t>
    </r>
    <r>
      <rPr>
        <sz val="10.5"/>
        <color rgb="FF000000"/>
        <rFont val="Calibri"/>
        <family val="2"/>
        <scheme val="minor"/>
      </rPr>
      <t xml:space="preserve"> </t>
    </r>
  </si>
  <si>
    <r>
      <t>Forecast</t>
    </r>
    <r>
      <rPr>
        <sz val="10.5"/>
        <color rgb="FF000000"/>
        <rFont val="Calibri"/>
        <family val="2"/>
        <scheme val="minor"/>
      </rPr>
      <t xml:space="preserve"> </t>
    </r>
  </si>
  <si>
    <r>
      <t>Error</t>
    </r>
    <r>
      <rPr>
        <sz val="10.5"/>
        <color rgb="FF000000"/>
        <rFont val="Calibri"/>
        <family val="2"/>
        <scheme val="minor"/>
      </rPr>
      <t xml:space="preserve"> </t>
    </r>
  </si>
  <si>
    <r>
      <t>Error^2</t>
    </r>
    <r>
      <rPr>
        <sz val="10.5"/>
        <color rgb="FF000000"/>
        <rFont val="Calibri"/>
        <family val="2"/>
        <scheme val="minor"/>
      </rPr>
      <t xml:space="preserve"> </t>
    </r>
  </si>
  <si>
    <t>Hour 1</t>
  </si>
  <si>
    <t>Hour 3</t>
  </si>
  <si>
    <t>Hour 2</t>
  </si>
  <si>
    <t>Individual Plants</t>
  </si>
  <si>
    <t>Aggregated Areas</t>
  </si>
  <si>
    <t>S1+S2</t>
  </si>
  <si>
    <t xml:space="preserve">Area S2 </t>
  </si>
  <si>
    <t>nRMSE</t>
  </si>
  <si>
    <t>Area S1</t>
  </si>
  <si>
    <t>Avg. Plang Capacity</t>
  </si>
  <si>
    <t>In case 3 Hours with random error for each hour</t>
  </si>
  <si>
    <t>In case 3 Hours with f0ixed error (0.1, 0.05, 0.07) for each hour</t>
  </si>
  <si>
    <t>In case 12 Hours with random error for each hour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</si>
  <si>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</si>
  <si>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</si>
  <si>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</si>
  <si>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</si>
  <si>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</si>
  <si>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</si>
  <si>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</si>
  <si>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</si>
  <si>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</si>
  <si>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r>
      <t xml:space="preserve">This investigation of what if: 
1) Each individual plant is trained and evaluated separately,
2) Each Area (S1 and S2) is trined and evaluated separately,
3) Aggregating the areas and trained and evaluated together.
</t>
    </r>
    <r>
      <rPr>
        <b/>
        <sz val="11"/>
        <color rgb="FFFF0000"/>
        <rFont val="Calibri"/>
        <family val="2"/>
        <scheme val="minor"/>
      </rPr>
      <t>By increasing the hours of evaluation, case of aggregation gives lower nRMSE</t>
    </r>
    <r>
      <rPr>
        <sz val="11"/>
        <color rgb="FFFF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</si>
</sst>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  <font>
      <sz val="18"/>
      <color rgb="FF000000"/>
      <name val="Arial"/>
      <family val="2"/>
    </font>
    <font>
      <sz val="10.5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 wrapText="1"/>
    </xf>
    <xf numFmtId="2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" fontId="7" fillId="9" borderId="0" xfId="0" applyNumberFormat="1" applyFont="1" applyFill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3" borderId="19" xfId="0" applyFill="1" applyBorder="1" applyAlignment="1">
      <alignment horizontal="center" wrapText="1"/>
    </xf>
    <xf numFmtId="0" fontId="0" fillId="5" borderId="20" xfId="0" applyFill="1" applyBorder="1" applyAlignment="1">
      <alignment horizontal="center" wrapText="1"/>
    </xf>
    <xf numFmtId="2" fontId="0" fillId="3" borderId="21" xfId="0" applyNumberFormat="1" applyFill="1" applyBorder="1" applyAlignment="1">
      <alignment horizontal="center"/>
    </xf>
    <xf numFmtId="2" fontId="0" fillId="8" borderId="22" xfId="0" applyNumberFormat="1" applyFill="1" applyBorder="1" applyAlignment="1">
      <alignment horizontal="center" vertical="center"/>
    </xf>
    <xf numFmtId="2" fontId="0" fillId="7" borderId="22" xfId="0" applyNumberFormat="1" applyFill="1" applyBorder="1" applyAlignment="1">
      <alignment horizontal="center" vertical="center"/>
    </xf>
    <xf numFmtId="0" fontId="0" fillId="0" borderId="22" xfId="0" applyBorder="1"/>
    <xf numFmtId="2" fontId="0" fillId="5" borderId="23" xfId="0" applyNumberForma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9" borderId="18" xfId="0" applyFont="1" applyFill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2" fontId="0" fillId="10" borderId="22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8" fillId="0" borderId="0" xfId="0" applyFont="1"/>
    <xf numFmtId="165" fontId="8" fillId="0" borderId="0" xfId="0" applyNumberFormat="1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17" xfId="0" applyFont="1" applyFill="1" applyBorder="1" applyAlignment="1">
      <alignment horizontal="left" vertical="top" wrapText="1"/>
    </xf>
    <xf numFmtId="0" fontId="1" fillId="11" borderId="18" xfId="0" applyFont="1" applyFill="1" applyBorder="1" applyAlignment="1">
      <alignment horizontal="left" vertical="top" wrapText="1"/>
    </xf>
    <xf numFmtId="0" fontId="1" fillId="11" borderId="19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1" fillId="11" borderId="20" xfId="0" applyFont="1" applyFill="1" applyBorder="1" applyAlignment="1">
      <alignment horizontal="left" vertical="top" wrapText="1"/>
    </xf>
    <xf numFmtId="0" fontId="1" fillId="11" borderId="21" xfId="0" applyFont="1" applyFill="1" applyBorder="1" applyAlignment="1">
      <alignment horizontal="left" vertical="top" wrapText="1"/>
    </xf>
    <xf numFmtId="0" fontId="1" fillId="11" borderId="22" xfId="0" applyFont="1" applyFill="1" applyBorder="1" applyAlignment="1">
      <alignment horizontal="left" vertical="top" wrapText="1"/>
    </xf>
    <xf numFmtId="0" fontId="1" fillId="11" borderId="2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F393-344C-4753-9ED1-6244EE293CCE}">
  <dimension ref="A1:CU93"/>
  <sheetViews>
    <sheetView tabSelected="1" zoomScale="76" zoomScaleNormal="76" workbookViewId="0">
      <selection activeCell="M18" sqref="M18"/>
    </sheetView>
  </sheetViews>
  <sheetFormatPr defaultRowHeight="14.4" x14ac:dyDescent="0.55000000000000004"/>
  <cols>
    <col min="6" max="6" width="8.89453125" bestFit="1" customWidth="1"/>
    <col min="7" max="7" width="9.15625" bestFit="1" customWidth="1"/>
    <col min="11" max="13" width="11.62890625" customWidth="1"/>
    <col min="14" max="15" width="12.26171875" customWidth="1"/>
    <col min="16" max="16" width="6.26171875" customWidth="1"/>
    <col min="17" max="17" width="10.1015625" customWidth="1"/>
    <col min="18" max="18" width="10" customWidth="1"/>
    <col min="19" max="19" width="9.3671875" customWidth="1"/>
    <col min="23" max="23" width="6.26171875" customWidth="1"/>
    <col min="26" max="26" width="9.83984375" customWidth="1"/>
    <col min="30" max="30" width="6.5234375" customWidth="1"/>
    <col min="33" max="33" width="9.68359375" customWidth="1"/>
  </cols>
  <sheetData>
    <row r="1" spans="1:36" ht="14.4" customHeight="1" x14ac:dyDescent="0.55000000000000004">
      <c r="L1" s="65" t="s">
        <v>68</v>
      </c>
      <c r="M1" s="66"/>
      <c r="N1" s="66"/>
      <c r="O1" s="66"/>
      <c r="P1" s="67"/>
    </row>
    <row r="2" spans="1:36" ht="14.7" thickBot="1" x14ac:dyDescent="0.6">
      <c r="A2" s="10" t="s">
        <v>28</v>
      </c>
      <c r="B2" s="11"/>
      <c r="C2" s="11"/>
      <c r="D2" s="11"/>
      <c r="L2" s="68"/>
      <c r="M2" s="69"/>
      <c r="N2" s="69"/>
      <c r="O2" s="69"/>
      <c r="P2" s="70"/>
      <c r="Q2" s="41" t="s">
        <v>46</v>
      </c>
      <c r="R2" s="41"/>
      <c r="S2" s="41"/>
      <c r="T2" s="41"/>
      <c r="U2" s="41"/>
      <c r="V2" s="41"/>
      <c r="X2" s="41" t="s">
        <v>48</v>
      </c>
      <c r="Y2" s="41"/>
      <c r="Z2" s="41"/>
      <c r="AA2" s="41"/>
      <c r="AB2" s="41"/>
      <c r="AC2" s="41"/>
      <c r="AE2" s="41" t="s">
        <v>47</v>
      </c>
      <c r="AF2" s="41"/>
      <c r="AG2" s="41"/>
      <c r="AH2" s="41"/>
      <c r="AI2" s="41"/>
      <c r="AJ2" s="41"/>
    </row>
    <row r="3" spans="1:36" x14ac:dyDescent="0.55000000000000004">
      <c r="C3" s="26" t="s">
        <v>0</v>
      </c>
      <c r="D3" s="26" t="s">
        <v>1</v>
      </c>
      <c r="E3" s="1" t="s">
        <v>2</v>
      </c>
      <c r="F3" s="26" t="s">
        <v>4</v>
      </c>
      <c r="G3" s="26" t="s">
        <v>5</v>
      </c>
      <c r="H3" s="26" t="s">
        <v>6</v>
      </c>
      <c r="I3" s="26" t="s">
        <v>7</v>
      </c>
      <c r="J3" s="26" t="s">
        <v>8</v>
      </c>
      <c r="K3" s="8"/>
      <c r="L3" s="68"/>
      <c r="M3" s="69"/>
      <c r="N3" s="69"/>
      <c r="O3" s="69"/>
      <c r="P3" s="70"/>
      <c r="Q3" s="63" t="s">
        <v>0</v>
      </c>
      <c r="R3" s="26" t="s">
        <v>1</v>
      </c>
      <c r="S3" s="26" t="s">
        <v>42</v>
      </c>
      <c r="T3" s="26" t="s">
        <v>43</v>
      </c>
      <c r="U3" s="26" t="s">
        <v>44</v>
      </c>
      <c r="V3" s="26" t="s">
        <v>45</v>
      </c>
      <c r="W3" s="35"/>
      <c r="X3" s="26" t="s">
        <v>0</v>
      </c>
      <c r="Y3" s="26" t="s">
        <v>1</v>
      </c>
      <c r="Z3" s="26" t="s">
        <v>42</v>
      </c>
      <c r="AA3" s="26" t="s">
        <v>43</v>
      </c>
      <c r="AB3" s="26" t="s">
        <v>44</v>
      </c>
      <c r="AC3" s="26" t="s">
        <v>45</v>
      </c>
      <c r="AD3" s="35"/>
      <c r="AE3" s="26" t="s">
        <v>0</v>
      </c>
      <c r="AF3" s="26" t="s">
        <v>1</v>
      </c>
      <c r="AG3" s="26" t="s">
        <v>42</v>
      </c>
      <c r="AH3" s="26" t="s">
        <v>43</v>
      </c>
      <c r="AI3" s="26" t="s">
        <v>44</v>
      </c>
      <c r="AJ3" s="26" t="s">
        <v>45</v>
      </c>
    </row>
    <row r="4" spans="1:36" ht="26.7" thickBot="1" x14ac:dyDescent="0.6">
      <c r="C4" s="27"/>
      <c r="D4" s="27"/>
      <c r="E4" s="2" t="s">
        <v>3</v>
      </c>
      <c r="F4" s="27"/>
      <c r="G4" s="27"/>
      <c r="H4" s="27"/>
      <c r="I4" s="27"/>
      <c r="J4" s="27"/>
      <c r="K4" s="8" t="s">
        <v>27</v>
      </c>
      <c r="L4" s="68"/>
      <c r="M4" s="69"/>
      <c r="N4" s="69"/>
      <c r="O4" s="69"/>
      <c r="P4" s="70"/>
      <c r="Q4" s="64"/>
      <c r="R4" s="36"/>
      <c r="S4" s="36"/>
      <c r="T4" s="36"/>
      <c r="U4" s="36"/>
      <c r="V4" s="36"/>
      <c r="X4" s="27"/>
      <c r="Y4" s="36"/>
      <c r="Z4" s="36"/>
      <c r="AA4" s="36"/>
      <c r="AB4" s="36"/>
      <c r="AC4" s="36"/>
      <c r="AE4" s="27"/>
      <c r="AF4" s="36"/>
      <c r="AG4" s="36"/>
      <c r="AH4" s="36"/>
      <c r="AI4" s="36"/>
      <c r="AJ4" s="36"/>
    </row>
    <row r="5" spans="1:36" ht="14.7" thickBot="1" x14ac:dyDescent="0.6">
      <c r="C5" s="5">
        <v>1</v>
      </c>
      <c r="D5" s="30" t="s">
        <v>9</v>
      </c>
      <c r="E5" s="3" t="s">
        <v>10</v>
      </c>
      <c r="F5" s="3">
        <v>42.655900000000003</v>
      </c>
      <c r="G5" s="3">
        <v>141.6747</v>
      </c>
      <c r="H5" s="6">
        <v>23</v>
      </c>
      <c r="I5" s="30">
        <v>178</v>
      </c>
      <c r="J5" s="30">
        <v>25</v>
      </c>
      <c r="K5" s="28">
        <f>AVERAGE(H5:H12)</f>
        <v>33.450000000000003</v>
      </c>
      <c r="L5" s="71"/>
      <c r="M5" s="72"/>
      <c r="N5" s="72"/>
      <c r="O5" s="72"/>
      <c r="P5" s="73"/>
      <c r="Q5" s="3">
        <v>1</v>
      </c>
      <c r="R5" s="37" t="s">
        <v>9</v>
      </c>
      <c r="S5" s="38">
        <v>10</v>
      </c>
      <c r="T5" s="38">
        <f>S5-S5*0.1</f>
        <v>9</v>
      </c>
      <c r="U5" s="39">
        <f>S5-T5</f>
        <v>1</v>
      </c>
      <c r="V5" s="39">
        <f>(U5)^2</f>
        <v>1</v>
      </c>
      <c r="X5" s="5">
        <v>1</v>
      </c>
      <c r="Y5" s="37" t="s">
        <v>9</v>
      </c>
      <c r="Z5" s="38">
        <f>S5+2</f>
        <v>12</v>
      </c>
      <c r="AA5" s="38">
        <f>Z5-Z5*0.05</f>
        <v>11.4</v>
      </c>
      <c r="AB5" s="39">
        <f>Z5-AA5</f>
        <v>0.59999999999999964</v>
      </c>
      <c r="AC5" s="39">
        <f>(AB5)^2</f>
        <v>0.3599999999999996</v>
      </c>
      <c r="AE5" s="5">
        <v>1</v>
      </c>
      <c r="AF5" s="37" t="s">
        <v>9</v>
      </c>
      <c r="AG5" s="38">
        <f>Z5+1</f>
        <v>13</v>
      </c>
      <c r="AH5" s="38">
        <f>AG5-AG5*0.07</f>
        <v>12.09</v>
      </c>
      <c r="AI5" s="39">
        <f>AG5-AH5</f>
        <v>0.91000000000000014</v>
      </c>
      <c r="AJ5" s="39">
        <f>(AI5)^2</f>
        <v>0.82810000000000028</v>
      </c>
    </row>
    <row r="6" spans="1:36" ht="14.7" thickBot="1" x14ac:dyDescent="0.6">
      <c r="C6" s="5">
        <v>2</v>
      </c>
      <c r="D6" s="32"/>
      <c r="E6" s="3" t="s">
        <v>11</v>
      </c>
      <c r="F6" s="3">
        <v>42.636499999999998</v>
      </c>
      <c r="G6" s="3">
        <v>141.69470000000001</v>
      </c>
      <c r="H6" s="6">
        <v>15.2</v>
      </c>
      <c r="I6" s="32"/>
      <c r="J6" s="32"/>
      <c r="K6" s="28"/>
      <c r="L6" s="8"/>
      <c r="M6" s="8"/>
      <c r="Q6" s="5">
        <v>2</v>
      </c>
      <c r="R6" s="37"/>
      <c r="S6" s="38">
        <v>15</v>
      </c>
      <c r="T6" s="38">
        <f t="shared" ref="T6:T19" si="0">S6-S6*0.1</f>
        <v>13.5</v>
      </c>
      <c r="U6" s="39">
        <f t="shared" ref="U6:U19" si="1">S6-T6</f>
        <v>1.5</v>
      </c>
      <c r="V6" s="39">
        <f t="shared" ref="V6:V19" si="2">(U6)^2</f>
        <v>2.25</v>
      </c>
      <c r="X6" s="5">
        <v>2</v>
      </c>
      <c r="Y6" s="37"/>
      <c r="Z6" s="38">
        <f t="shared" ref="Z6:Z19" si="3">S6+2</f>
        <v>17</v>
      </c>
      <c r="AA6" s="38">
        <f t="shared" ref="AA6:AA19" si="4">Z6-Z6*0.05</f>
        <v>16.149999999999999</v>
      </c>
      <c r="AB6" s="39">
        <f t="shared" ref="AB6:AB19" si="5">Z6-AA6</f>
        <v>0.85000000000000142</v>
      </c>
      <c r="AC6" s="39">
        <f t="shared" ref="AC6:AC19" si="6">(AB6)^2</f>
        <v>0.72250000000000236</v>
      </c>
      <c r="AE6" s="5">
        <v>2</v>
      </c>
      <c r="AF6" s="37"/>
      <c r="AG6" s="38">
        <f t="shared" ref="AG6:AG19" si="7">Z6+1</f>
        <v>18</v>
      </c>
      <c r="AH6" s="38">
        <f t="shared" ref="AH6:AH19" si="8">AG6-AG6*0.07</f>
        <v>16.739999999999998</v>
      </c>
      <c r="AI6" s="39">
        <f t="shared" ref="AI6:AI19" si="9">AG6-AH6</f>
        <v>1.2600000000000016</v>
      </c>
      <c r="AJ6" s="39">
        <f t="shared" ref="AJ6:AJ19" si="10">(AI6)^2</f>
        <v>1.5876000000000039</v>
      </c>
    </row>
    <row r="7" spans="1:36" ht="14.7" thickBot="1" x14ac:dyDescent="0.6">
      <c r="C7" s="5">
        <v>3</v>
      </c>
      <c r="D7" s="32"/>
      <c r="E7" s="3" t="s">
        <v>12</v>
      </c>
      <c r="F7" s="3">
        <v>42.626800000000003</v>
      </c>
      <c r="G7" s="3">
        <v>141.8433</v>
      </c>
      <c r="H7" s="6">
        <v>15.2</v>
      </c>
      <c r="I7" s="32"/>
      <c r="J7" s="32"/>
      <c r="K7" s="28"/>
      <c r="L7" s="8"/>
      <c r="M7" s="8"/>
      <c r="Q7" s="5">
        <v>3</v>
      </c>
      <c r="R7" s="37"/>
      <c r="S7" s="38">
        <v>8</v>
      </c>
      <c r="T7" s="38">
        <f t="shared" si="0"/>
        <v>7.2</v>
      </c>
      <c r="U7" s="39">
        <f t="shared" si="1"/>
        <v>0.79999999999999982</v>
      </c>
      <c r="V7" s="39">
        <f t="shared" si="2"/>
        <v>0.63999999999999968</v>
      </c>
      <c r="X7" s="5">
        <v>3</v>
      </c>
      <c r="Y7" s="37"/>
      <c r="Z7" s="38">
        <f t="shared" si="3"/>
        <v>10</v>
      </c>
      <c r="AA7" s="38">
        <f t="shared" si="4"/>
        <v>9.5</v>
      </c>
      <c r="AB7" s="39">
        <f t="shared" si="5"/>
        <v>0.5</v>
      </c>
      <c r="AC7" s="39">
        <f t="shared" si="6"/>
        <v>0.25</v>
      </c>
      <c r="AE7" s="5">
        <v>3</v>
      </c>
      <c r="AF7" s="37"/>
      <c r="AG7" s="38">
        <f t="shared" si="7"/>
        <v>11</v>
      </c>
      <c r="AH7" s="38">
        <f t="shared" si="8"/>
        <v>10.23</v>
      </c>
      <c r="AI7" s="39">
        <f t="shared" si="9"/>
        <v>0.76999999999999957</v>
      </c>
      <c r="AJ7" s="39">
        <f t="shared" si="10"/>
        <v>0.59289999999999932</v>
      </c>
    </row>
    <row r="8" spans="1:36" ht="14.7" thickBot="1" x14ac:dyDescent="0.6">
      <c r="C8" s="5">
        <v>4</v>
      </c>
      <c r="D8" s="32"/>
      <c r="E8" s="3" t="s">
        <v>13</v>
      </c>
      <c r="F8" s="3">
        <v>42.660800000000002</v>
      </c>
      <c r="G8" s="3">
        <v>141.726</v>
      </c>
      <c r="H8" s="6">
        <v>29.8</v>
      </c>
      <c r="I8" s="32"/>
      <c r="J8" s="32"/>
      <c r="K8" s="28"/>
      <c r="L8" s="8"/>
      <c r="M8" s="8"/>
      <c r="Q8" s="5">
        <v>4</v>
      </c>
      <c r="R8" s="37"/>
      <c r="S8" s="38">
        <v>10</v>
      </c>
      <c r="T8" s="38">
        <f t="shared" si="0"/>
        <v>9</v>
      </c>
      <c r="U8" s="39">
        <f t="shared" si="1"/>
        <v>1</v>
      </c>
      <c r="V8" s="39">
        <f t="shared" si="2"/>
        <v>1</v>
      </c>
      <c r="X8" s="5">
        <v>4</v>
      </c>
      <c r="Y8" s="37"/>
      <c r="Z8" s="38">
        <f t="shared" si="3"/>
        <v>12</v>
      </c>
      <c r="AA8" s="38">
        <f t="shared" si="4"/>
        <v>11.4</v>
      </c>
      <c r="AB8" s="39">
        <f t="shared" si="5"/>
        <v>0.59999999999999964</v>
      </c>
      <c r="AC8" s="39">
        <f t="shared" si="6"/>
        <v>0.3599999999999996</v>
      </c>
      <c r="AE8" s="5">
        <v>4</v>
      </c>
      <c r="AF8" s="37"/>
      <c r="AG8" s="38">
        <f t="shared" si="7"/>
        <v>13</v>
      </c>
      <c r="AH8" s="38">
        <f t="shared" si="8"/>
        <v>12.09</v>
      </c>
      <c r="AI8" s="39">
        <f t="shared" si="9"/>
        <v>0.91000000000000014</v>
      </c>
      <c r="AJ8" s="39">
        <f t="shared" si="10"/>
        <v>0.82810000000000028</v>
      </c>
    </row>
    <row r="9" spans="1:36" ht="14.7" thickBot="1" x14ac:dyDescent="0.6">
      <c r="C9" s="5">
        <v>5</v>
      </c>
      <c r="D9" s="32"/>
      <c r="E9" s="3" t="s">
        <v>14</v>
      </c>
      <c r="F9" s="3">
        <v>42.716500000000003</v>
      </c>
      <c r="G9" s="3">
        <v>141.79400000000001</v>
      </c>
      <c r="H9" s="6">
        <v>111</v>
      </c>
      <c r="I9" s="32"/>
      <c r="J9" s="32"/>
      <c r="K9" s="28"/>
      <c r="L9" s="8"/>
      <c r="M9" s="8"/>
      <c r="Q9" s="5">
        <v>5</v>
      </c>
      <c r="R9" s="37"/>
      <c r="S9" s="38">
        <v>14</v>
      </c>
      <c r="T9" s="38">
        <f t="shared" si="0"/>
        <v>12.6</v>
      </c>
      <c r="U9" s="39">
        <f t="shared" si="1"/>
        <v>1.4000000000000004</v>
      </c>
      <c r="V9" s="39">
        <f t="shared" si="2"/>
        <v>1.9600000000000011</v>
      </c>
      <c r="X9" s="5">
        <v>5</v>
      </c>
      <c r="Y9" s="37"/>
      <c r="Z9" s="38">
        <f t="shared" si="3"/>
        <v>16</v>
      </c>
      <c r="AA9" s="38">
        <f t="shared" si="4"/>
        <v>15.2</v>
      </c>
      <c r="AB9" s="39">
        <f t="shared" si="5"/>
        <v>0.80000000000000071</v>
      </c>
      <c r="AC9" s="39">
        <f t="shared" si="6"/>
        <v>0.64000000000000112</v>
      </c>
      <c r="AE9" s="5">
        <v>5</v>
      </c>
      <c r="AF9" s="37"/>
      <c r="AG9" s="38">
        <f t="shared" si="7"/>
        <v>17</v>
      </c>
      <c r="AH9" s="38">
        <f t="shared" si="8"/>
        <v>15.81</v>
      </c>
      <c r="AI9" s="39">
        <f t="shared" si="9"/>
        <v>1.1899999999999995</v>
      </c>
      <c r="AJ9" s="39">
        <f t="shared" si="10"/>
        <v>1.4160999999999988</v>
      </c>
    </row>
    <row r="10" spans="1:36" ht="14.7" thickBot="1" x14ac:dyDescent="0.6">
      <c r="C10" s="5">
        <v>6</v>
      </c>
      <c r="D10" s="32"/>
      <c r="E10" s="3" t="s">
        <v>15</v>
      </c>
      <c r="F10" s="3">
        <v>42.562800000000003</v>
      </c>
      <c r="G10" s="3">
        <v>141.3348</v>
      </c>
      <c r="H10" s="6">
        <v>18.8</v>
      </c>
      <c r="I10" s="32"/>
      <c r="J10" s="32"/>
      <c r="K10" s="28"/>
      <c r="L10" s="8"/>
      <c r="M10" s="8"/>
      <c r="Q10" s="5">
        <v>6</v>
      </c>
      <c r="R10" s="37"/>
      <c r="S10" s="38">
        <v>13</v>
      </c>
      <c r="T10" s="38">
        <f t="shared" si="0"/>
        <v>11.7</v>
      </c>
      <c r="U10" s="39">
        <f t="shared" si="1"/>
        <v>1.3000000000000007</v>
      </c>
      <c r="V10" s="39">
        <f t="shared" si="2"/>
        <v>1.6900000000000019</v>
      </c>
      <c r="X10" s="5">
        <v>6</v>
      </c>
      <c r="Y10" s="37"/>
      <c r="Z10" s="38">
        <f t="shared" si="3"/>
        <v>15</v>
      </c>
      <c r="AA10" s="38">
        <f t="shared" si="4"/>
        <v>14.25</v>
      </c>
      <c r="AB10" s="39">
        <f t="shared" si="5"/>
        <v>0.75</v>
      </c>
      <c r="AC10" s="39">
        <f t="shared" si="6"/>
        <v>0.5625</v>
      </c>
      <c r="AE10" s="5">
        <v>6</v>
      </c>
      <c r="AF10" s="37"/>
      <c r="AG10" s="38">
        <f t="shared" si="7"/>
        <v>16</v>
      </c>
      <c r="AH10" s="38">
        <f t="shared" si="8"/>
        <v>14.879999999999999</v>
      </c>
      <c r="AI10" s="39">
        <f t="shared" si="9"/>
        <v>1.120000000000001</v>
      </c>
      <c r="AJ10" s="39">
        <f t="shared" si="10"/>
        <v>1.2544000000000022</v>
      </c>
    </row>
    <row r="11" spans="1:36" ht="14.7" thickBot="1" x14ac:dyDescent="0.6">
      <c r="C11" s="5">
        <v>7</v>
      </c>
      <c r="D11" s="32"/>
      <c r="E11" s="16" t="s">
        <v>16</v>
      </c>
      <c r="F11" s="3">
        <v>43.170900000000003</v>
      </c>
      <c r="G11" s="3">
        <v>141.7012</v>
      </c>
      <c r="H11" s="6">
        <v>9</v>
      </c>
      <c r="I11" s="32"/>
      <c r="J11" s="32"/>
      <c r="K11" s="28"/>
      <c r="L11" s="8"/>
      <c r="M11" s="8"/>
      <c r="Q11" s="5">
        <v>7</v>
      </c>
      <c r="R11" s="37"/>
      <c r="S11" s="38">
        <v>7</v>
      </c>
      <c r="T11" s="38">
        <f t="shared" si="0"/>
        <v>6.3</v>
      </c>
      <c r="U11" s="39">
        <f t="shared" si="1"/>
        <v>0.70000000000000018</v>
      </c>
      <c r="V11" s="39">
        <f t="shared" si="2"/>
        <v>0.49000000000000027</v>
      </c>
      <c r="X11" s="5">
        <v>7</v>
      </c>
      <c r="Y11" s="37"/>
      <c r="Z11" s="38">
        <f t="shared" si="3"/>
        <v>9</v>
      </c>
      <c r="AA11" s="38">
        <f t="shared" si="4"/>
        <v>8.5500000000000007</v>
      </c>
      <c r="AB11" s="39">
        <f t="shared" si="5"/>
        <v>0.44999999999999929</v>
      </c>
      <c r="AC11" s="39">
        <f t="shared" si="6"/>
        <v>0.20249999999999935</v>
      </c>
      <c r="AE11" s="5">
        <v>7</v>
      </c>
      <c r="AF11" s="37"/>
      <c r="AG11" s="38">
        <f t="shared" si="7"/>
        <v>10</v>
      </c>
      <c r="AH11" s="38">
        <f t="shared" si="8"/>
        <v>9.3000000000000007</v>
      </c>
      <c r="AI11" s="39">
        <f t="shared" si="9"/>
        <v>0.69999999999999929</v>
      </c>
      <c r="AJ11" s="39">
        <f t="shared" si="10"/>
        <v>0.48999999999999899</v>
      </c>
    </row>
    <row r="12" spans="1:36" ht="14.7" thickBot="1" x14ac:dyDescent="0.6">
      <c r="C12" s="5">
        <v>8</v>
      </c>
      <c r="D12" s="31"/>
      <c r="E12" s="19" t="s">
        <v>17</v>
      </c>
      <c r="F12" s="3">
        <v>42.704999999999998</v>
      </c>
      <c r="G12" s="3">
        <v>141.76779999999999</v>
      </c>
      <c r="H12" s="6">
        <v>45.6</v>
      </c>
      <c r="I12" s="31"/>
      <c r="J12" s="31"/>
      <c r="K12" s="28"/>
      <c r="L12" s="8"/>
      <c r="M12" s="8"/>
      <c r="Q12" s="40">
        <v>8</v>
      </c>
      <c r="R12" s="37"/>
      <c r="S12" s="38">
        <v>9</v>
      </c>
      <c r="T12" s="38">
        <f t="shared" si="0"/>
        <v>8.1</v>
      </c>
      <c r="U12" s="39">
        <f t="shared" si="1"/>
        <v>0.90000000000000036</v>
      </c>
      <c r="V12" s="39">
        <f t="shared" si="2"/>
        <v>0.81000000000000061</v>
      </c>
      <c r="X12" s="40">
        <v>8</v>
      </c>
      <c r="Y12" s="37"/>
      <c r="Z12" s="38">
        <f t="shared" si="3"/>
        <v>11</v>
      </c>
      <c r="AA12" s="38">
        <f t="shared" si="4"/>
        <v>10.45</v>
      </c>
      <c r="AB12" s="39">
        <f t="shared" si="5"/>
        <v>0.55000000000000071</v>
      </c>
      <c r="AC12" s="39">
        <f t="shared" si="6"/>
        <v>0.30250000000000077</v>
      </c>
      <c r="AE12" s="40">
        <v>8</v>
      </c>
      <c r="AF12" s="37"/>
      <c r="AG12" s="38">
        <f t="shared" si="7"/>
        <v>12</v>
      </c>
      <c r="AH12" s="38">
        <f t="shared" si="8"/>
        <v>11.16</v>
      </c>
      <c r="AI12" s="39">
        <f t="shared" si="9"/>
        <v>0.83999999999999986</v>
      </c>
      <c r="AJ12" s="39">
        <f t="shared" si="10"/>
        <v>0.70559999999999978</v>
      </c>
    </row>
    <row r="13" spans="1:36" ht="13.5" customHeight="1" thickBot="1" x14ac:dyDescent="0.6">
      <c r="C13" s="5"/>
      <c r="D13" s="15" t="s">
        <v>39</v>
      </c>
      <c r="E13" s="33"/>
      <c r="F13" s="23">
        <f>MIN(F5:F12)</f>
        <v>42.562800000000003</v>
      </c>
      <c r="G13" s="23">
        <f>MIN(G5:G12)</f>
        <v>141.3348</v>
      </c>
      <c r="H13" s="6"/>
      <c r="I13" s="7"/>
      <c r="J13" s="7"/>
      <c r="K13" s="4"/>
      <c r="L13" s="8"/>
      <c r="M13" s="8"/>
      <c r="Q13" s="40">
        <v>1</v>
      </c>
      <c r="R13" s="37" t="s">
        <v>18</v>
      </c>
      <c r="S13" s="38">
        <v>24</v>
      </c>
      <c r="T13" s="38">
        <f t="shared" si="0"/>
        <v>21.6</v>
      </c>
      <c r="U13" s="39">
        <f t="shared" si="1"/>
        <v>2.3999999999999986</v>
      </c>
      <c r="V13" s="39">
        <f t="shared" si="2"/>
        <v>5.7599999999999936</v>
      </c>
      <c r="X13" s="40">
        <v>1</v>
      </c>
      <c r="Y13" s="37" t="s">
        <v>18</v>
      </c>
      <c r="Z13" s="38">
        <f t="shared" si="3"/>
        <v>26</v>
      </c>
      <c r="AA13" s="38">
        <f t="shared" si="4"/>
        <v>24.7</v>
      </c>
      <c r="AB13" s="39">
        <f t="shared" si="5"/>
        <v>1.3000000000000007</v>
      </c>
      <c r="AC13" s="39">
        <f t="shared" si="6"/>
        <v>1.6900000000000019</v>
      </c>
      <c r="AE13" s="40">
        <v>1</v>
      </c>
      <c r="AF13" s="37" t="s">
        <v>18</v>
      </c>
      <c r="AG13" s="38">
        <f t="shared" si="7"/>
        <v>27</v>
      </c>
      <c r="AH13" s="38">
        <f t="shared" si="8"/>
        <v>25.11</v>
      </c>
      <c r="AI13" s="39">
        <f t="shared" si="9"/>
        <v>1.8900000000000006</v>
      </c>
      <c r="AJ13" s="39">
        <f t="shared" si="10"/>
        <v>3.5721000000000021</v>
      </c>
    </row>
    <row r="14" spans="1:36" ht="14.7" thickBot="1" x14ac:dyDescent="0.6">
      <c r="C14" s="5"/>
      <c r="D14" s="15" t="s">
        <v>40</v>
      </c>
      <c r="E14" s="25"/>
      <c r="F14" s="22">
        <f>MAX(F5:F12)</f>
        <v>43.170900000000003</v>
      </c>
      <c r="G14" s="22">
        <f>MAX(G5:G12)</f>
        <v>141.8433</v>
      </c>
      <c r="H14" s="6"/>
      <c r="I14" s="7"/>
      <c r="J14" s="7"/>
      <c r="K14" s="4"/>
      <c r="L14" s="8"/>
      <c r="M14" s="8"/>
      <c r="Q14" s="40" t="s">
        <v>20</v>
      </c>
      <c r="R14" s="37"/>
      <c r="S14" s="38">
        <v>23</v>
      </c>
      <c r="T14" s="38">
        <f t="shared" si="0"/>
        <v>20.7</v>
      </c>
      <c r="U14" s="39">
        <f t="shared" si="1"/>
        <v>2.3000000000000007</v>
      </c>
      <c r="V14" s="39">
        <f t="shared" si="2"/>
        <v>5.2900000000000036</v>
      </c>
      <c r="X14" s="5" t="s">
        <v>20</v>
      </c>
      <c r="Y14" s="37"/>
      <c r="Z14" s="38">
        <f t="shared" si="3"/>
        <v>25</v>
      </c>
      <c r="AA14" s="38">
        <f t="shared" si="4"/>
        <v>23.75</v>
      </c>
      <c r="AB14" s="39">
        <f t="shared" si="5"/>
        <v>1.25</v>
      </c>
      <c r="AC14" s="39">
        <f t="shared" si="6"/>
        <v>1.5625</v>
      </c>
      <c r="AE14" s="40" t="s">
        <v>20</v>
      </c>
      <c r="AF14" s="37"/>
      <c r="AG14" s="38">
        <f t="shared" si="7"/>
        <v>26</v>
      </c>
      <c r="AH14" s="38">
        <f t="shared" si="8"/>
        <v>24.18</v>
      </c>
      <c r="AI14" s="39">
        <f t="shared" si="9"/>
        <v>1.8200000000000003</v>
      </c>
      <c r="AJ14" s="39">
        <f t="shared" si="10"/>
        <v>3.3124000000000011</v>
      </c>
    </row>
    <row r="15" spans="1:36" ht="14.7" thickBot="1" x14ac:dyDescent="0.6">
      <c r="C15" s="5"/>
      <c r="D15" s="15" t="s">
        <v>41</v>
      </c>
      <c r="E15" s="34"/>
      <c r="F15" s="21">
        <f>AVERAGE(F5:F12)</f>
        <v>42.716900000000003</v>
      </c>
      <c r="G15" s="21">
        <f>AVERAGE(G5:G12)</f>
        <v>141.69206249999999</v>
      </c>
      <c r="H15" s="6"/>
      <c r="I15" s="7"/>
      <c r="J15" s="7"/>
      <c r="K15" s="4"/>
      <c r="L15" s="8"/>
      <c r="M15" s="8"/>
      <c r="Q15" s="5">
        <v>3</v>
      </c>
      <c r="R15" s="37"/>
      <c r="S15" s="38">
        <v>29</v>
      </c>
      <c r="T15" s="38">
        <f t="shared" si="0"/>
        <v>26.1</v>
      </c>
      <c r="U15" s="39">
        <f t="shared" si="1"/>
        <v>2.8999999999999986</v>
      </c>
      <c r="V15" s="39">
        <f t="shared" si="2"/>
        <v>8.4099999999999913</v>
      </c>
      <c r="X15" s="5">
        <v>3</v>
      </c>
      <c r="Y15" s="37"/>
      <c r="Z15" s="38">
        <f t="shared" si="3"/>
        <v>31</v>
      </c>
      <c r="AA15" s="38">
        <f t="shared" si="4"/>
        <v>29.45</v>
      </c>
      <c r="AB15" s="39">
        <f t="shared" si="5"/>
        <v>1.5500000000000007</v>
      </c>
      <c r="AC15" s="39">
        <f t="shared" si="6"/>
        <v>2.4025000000000021</v>
      </c>
      <c r="AE15" s="5">
        <v>3</v>
      </c>
      <c r="AF15" s="37"/>
      <c r="AG15" s="38">
        <f t="shared" si="7"/>
        <v>32</v>
      </c>
      <c r="AH15" s="38">
        <f t="shared" si="8"/>
        <v>29.759999999999998</v>
      </c>
      <c r="AI15" s="39">
        <f t="shared" si="9"/>
        <v>2.240000000000002</v>
      </c>
      <c r="AJ15" s="39">
        <f t="shared" si="10"/>
        <v>5.0176000000000087</v>
      </c>
    </row>
    <row r="16" spans="1:36" ht="14.7" thickBot="1" x14ac:dyDescent="0.6">
      <c r="C16" s="5">
        <v>1</v>
      </c>
      <c r="D16" s="30" t="s">
        <v>18</v>
      </c>
      <c r="E16" s="18" t="s">
        <v>19</v>
      </c>
      <c r="F16" s="3">
        <v>42.993699999999997</v>
      </c>
      <c r="G16" s="3">
        <v>144.185</v>
      </c>
      <c r="H16" s="6">
        <v>30</v>
      </c>
      <c r="I16" s="30">
        <v>182</v>
      </c>
      <c r="J16" s="30">
        <v>31</v>
      </c>
      <c r="K16" s="29">
        <f>AVERAGE(H16:H23)</f>
        <v>20.856666666666669</v>
      </c>
      <c r="L16" s="9"/>
      <c r="M16" s="9"/>
      <c r="Q16" s="5">
        <v>4</v>
      </c>
      <c r="R16" s="37"/>
      <c r="S16" s="38">
        <v>30</v>
      </c>
      <c r="T16" s="38">
        <f t="shared" si="0"/>
        <v>27</v>
      </c>
      <c r="U16" s="39">
        <f t="shared" si="1"/>
        <v>3</v>
      </c>
      <c r="V16" s="39">
        <f t="shared" si="2"/>
        <v>9</v>
      </c>
      <c r="X16" s="5">
        <v>4</v>
      </c>
      <c r="Y16" s="37"/>
      <c r="Z16" s="38">
        <f t="shared" si="3"/>
        <v>32</v>
      </c>
      <c r="AA16" s="38">
        <f t="shared" si="4"/>
        <v>30.4</v>
      </c>
      <c r="AB16" s="39">
        <f t="shared" si="5"/>
        <v>1.6000000000000014</v>
      </c>
      <c r="AC16" s="39">
        <f t="shared" si="6"/>
        <v>2.5600000000000045</v>
      </c>
      <c r="AE16" s="5">
        <v>4</v>
      </c>
      <c r="AF16" s="37"/>
      <c r="AG16" s="38">
        <f t="shared" si="7"/>
        <v>33</v>
      </c>
      <c r="AH16" s="38">
        <f t="shared" si="8"/>
        <v>30.69</v>
      </c>
      <c r="AI16" s="39">
        <f t="shared" si="9"/>
        <v>2.3099999999999987</v>
      </c>
      <c r="AJ16" s="39">
        <f t="shared" si="10"/>
        <v>5.3360999999999938</v>
      </c>
    </row>
    <row r="17" spans="1:36" ht="14.7" thickBot="1" x14ac:dyDescent="0.6">
      <c r="C17" s="5" t="s">
        <v>20</v>
      </c>
      <c r="D17" s="32"/>
      <c r="E17" s="3" t="s">
        <v>21</v>
      </c>
      <c r="F17" s="3">
        <v>43.680999999999997</v>
      </c>
      <c r="G17" s="3">
        <v>145.04089999999999</v>
      </c>
      <c r="H17" s="6">
        <v>10.199999999999999</v>
      </c>
      <c r="I17" s="32"/>
      <c r="J17" s="32"/>
      <c r="K17" s="29"/>
      <c r="L17" s="9"/>
      <c r="M17" s="9"/>
      <c r="Q17" s="5">
        <v>5</v>
      </c>
      <c r="R17" s="37"/>
      <c r="S17" s="38">
        <v>25</v>
      </c>
      <c r="T17" s="38">
        <f t="shared" si="0"/>
        <v>22.5</v>
      </c>
      <c r="U17" s="39">
        <f t="shared" si="1"/>
        <v>2.5</v>
      </c>
      <c r="V17" s="39">
        <f t="shared" si="2"/>
        <v>6.25</v>
      </c>
      <c r="X17" s="5">
        <v>5</v>
      </c>
      <c r="Y17" s="37"/>
      <c r="Z17" s="38">
        <f t="shared" si="3"/>
        <v>27</v>
      </c>
      <c r="AA17" s="38">
        <f t="shared" si="4"/>
        <v>25.65</v>
      </c>
      <c r="AB17" s="39">
        <f t="shared" si="5"/>
        <v>1.3500000000000014</v>
      </c>
      <c r="AC17" s="39">
        <f t="shared" si="6"/>
        <v>1.8225000000000038</v>
      </c>
      <c r="AE17" s="5">
        <v>5</v>
      </c>
      <c r="AF17" s="37"/>
      <c r="AG17" s="38">
        <f t="shared" si="7"/>
        <v>28</v>
      </c>
      <c r="AH17" s="38">
        <f t="shared" si="8"/>
        <v>26.04</v>
      </c>
      <c r="AI17" s="39">
        <f t="shared" si="9"/>
        <v>1.9600000000000009</v>
      </c>
      <c r="AJ17" s="39">
        <f t="shared" si="10"/>
        <v>3.8416000000000032</v>
      </c>
    </row>
    <row r="18" spans="1:36" ht="14.7" thickBot="1" x14ac:dyDescent="0.6">
      <c r="C18" s="5">
        <v>3</v>
      </c>
      <c r="D18" s="32"/>
      <c r="E18" s="3" t="s">
        <v>22</v>
      </c>
      <c r="F18" s="3">
        <v>43.869399999999999</v>
      </c>
      <c r="G18" s="3">
        <v>144.48269999999999</v>
      </c>
      <c r="H18" s="6">
        <v>9.1</v>
      </c>
      <c r="I18" s="32"/>
      <c r="J18" s="32"/>
      <c r="K18" s="29"/>
      <c r="L18" s="9"/>
      <c r="M18" s="9"/>
      <c r="Q18" s="5">
        <v>6</v>
      </c>
      <c r="R18" s="37"/>
      <c r="S18" s="38">
        <v>23</v>
      </c>
      <c r="T18" s="38">
        <f t="shared" si="0"/>
        <v>20.7</v>
      </c>
      <c r="U18" s="39">
        <f t="shared" si="1"/>
        <v>2.3000000000000007</v>
      </c>
      <c r="V18" s="39">
        <f t="shared" si="2"/>
        <v>5.2900000000000036</v>
      </c>
      <c r="X18" s="5">
        <v>6</v>
      </c>
      <c r="Y18" s="37"/>
      <c r="Z18" s="38">
        <f t="shared" si="3"/>
        <v>25</v>
      </c>
      <c r="AA18" s="38">
        <f t="shared" si="4"/>
        <v>23.75</v>
      </c>
      <c r="AB18" s="39">
        <f t="shared" si="5"/>
        <v>1.25</v>
      </c>
      <c r="AC18" s="39">
        <f t="shared" si="6"/>
        <v>1.5625</v>
      </c>
      <c r="AE18" s="5">
        <v>6</v>
      </c>
      <c r="AF18" s="37"/>
      <c r="AG18" s="38">
        <f t="shared" si="7"/>
        <v>26</v>
      </c>
      <c r="AH18" s="38">
        <f t="shared" si="8"/>
        <v>24.18</v>
      </c>
      <c r="AI18" s="39">
        <f t="shared" si="9"/>
        <v>1.8200000000000003</v>
      </c>
      <c r="AJ18" s="39">
        <f t="shared" si="10"/>
        <v>3.3124000000000011</v>
      </c>
    </row>
    <row r="19" spans="1:36" ht="14.7" thickBot="1" x14ac:dyDescent="0.6">
      <c r="C19" s="5">
        <v>4</v>
      </c>
      <c r="D19" s="32"/>
      <c r="E19" s="3" t="s">
        <v>23</v>
      </c>
      <c r="F19" s="3">
        <v>42.7971</v>
      </c>
      <c r="G19" s="3">
        <v>143.4906</v>
      </c>
      <c r="H19" s="6">
        <v>22</v>
      </c>
      <c r="I19" s="32"/>
      <c r="J19" s="32"/>
      <c r="K19" s="29"/>
      <c r="L19" s="9"/>
      <c r="M19" s="9"/>
      <c r="Q19" s="5">
        <v>7</v>
      </c>
      <c r="R19" s="37"/>
      <c r="S19" s="38">
        <v>22</v>
      </c>
      <c r="T19" s="38">
        <f t="shared" si="0"/>
        <v>19.8</v>
      </c>
      <c r="U19" s="39">
        <f t="shared" si="1"/>
        <v>2.1999999999999993</v>
      </c>
      <c r="V19" s="39">
        <f t="shared" si="2"/>
        <v>4.8399999999999972</v>
      </c>
      <c r="X19" s="5">
        <v>7</v>
      </c>
      <c r="Y19" s="37"/>
      <c r="Z19" s="38">
        <f t="shared" si="3"/>
        <v>24</v>
      </c>
      <c r="AA19" s="38">
        <f t="shared" si="4"/>
        <v>22.8</v>
      </c>
      <c r="AB19" s="39">
        <f t="shared" si="5"/>
        <v>1.1999999999999993</v>
      </c>
      <c r="AC19" s="39">
        <f t="shared" si="6"/>
        <v>1.4399999999999984</v>
      </c>
      <c r="AE19" s="5">
        <v>7</v>
      </c>
      <c r="AF19" s="37"/>
      <c r="AG19" s="38">
        <f t="shared" si="7"/>
        <v>25</v>
      </c>
      <c r="AH19" s="38">
        <f t="shared" si="8"/>
        <v>23.25</v>
      </c>
      <c r="AI19" s="39">
        <f t="shared" si="9"/>
        <v>1.75</v>
      </c>
      <c r="AJ19" s="39">
        <f t="shared" si="10"/>
        <v>3.0625</v>
      </c>
    </row>
    <row r="20" spans="1:36" ht="14.7" thickBot="1" x14ac:dyDescent="0.6">
      <c r="C20" s="5">
        <v>5</v>
      </c>
      <c r="D20" s="32"/>
      <c r="E20" s="3" t="s">
        <v>24</v>
      </c>
      <c r="F20" s="3">
        <v>43.022799999999997</v>
      </c>
      <c r="G20" s="3">
        <v>144.29900000000001</v>
      </c>
      <c r="H20" s="6">
        <v>21.7</v>
      </c>
      <c r="I20" s="32"/>
      <c r="J20" s="32"/>
      <c r="K20" s="29"/>
      <c r="L20" s="9"/>
      <c r="M20" s="9"/>
      <c r="Q20" s="35"/>
      <c r="R20" s="35" t="s">
        <v>9</v>
      </c>
      <c r="S20" s="14">
        <f>SUM(S5:S12)</f>
        <v>86</v>
      </c>
      <c r="T20" s="14">
        <f>SUM(T5:T12)</f>
        <v>77.399999999999991</v>
      </c>
      <c r="U20" s="14">
        <f>SUM(U5:U12)</f>
        <v>8.6000000000000014</v>
      </c>
      <c r="V20" s="14">
        <f>SUM(V5:V12)</f>
        <v>9.8400000000000034</v>
      </c>
      <c r="W20" s="35"/>
      <c r="X20" s="35"/>
      <c r="Y20" s="35" t="s">
        <v>9</v>
      </c>
      <c r="Z20" s="14">
        <f>SUM(Z5:Z12)</f>
        <v>102</v>
      </c>
      <c r="AA20" s="14">
        <f>SUM(AA5:AA12)</f>
        <v>96.899999999999991</v>
      </c>
      <c r="AB20" s="14">
        <f>SUM(AB5:AB12)</f>
        <v>5.1000000000000014</v>
      </c>
      <c r="AC20" s="14">
        <f>SUM(AC5:AC12)</f>
        <v>3.4000000000000026</v>
      </c>
      <c r="AE20" s="35"/>
      <c r="AF20" s="35" t="s">
        <v>9</v>
      </c>
      <c r="AG20" s="14">
        <f>SUM(AG5:AG12)</f>
        <v>110</v>
      </c>
      <c r="AH20" s="14">
        <f>SUM(AH5:AH12)</f>
        <v>102.3</v>
      </c>
      <c r="AI20" s="14">
        <f>SUM(AI5:AI12)</f>
        <v>7.7000000000000011</v>
      </c>
      <c r="AJ20" s="14">
        <f>SUM(AJ5:AJ12)</f>
        <v>7.7028000000000034</v>
      </c>
    </row>
    <row r="21" spans="1:36" ht="14.7" thickBot="1" x14ac:dyDescent="0.6">
      <c r="C21" s="5">
        <v>6</v>
      </c>
      <c r="D21" s="32"/>
      <c r="E21" s="3" t="s">
        <v>25</v>
      </c>
      <c r="F21" s="3">
        <v>42.908700000000003</v>
      </c>
      <c r="G21" s="3">
        <v>143.96770000000001</v>
      </c>
      <c r="H21" s="6">
        <v>24.7</v>
      </c>
      <c r="I21" s="32"/>
      <c r="J21" s="32"/>
      <c r="K21" s="29"/>
      <c r="L21" s="9"/>
      <c r="M21" s="9"/>
      <c r="R21" s="35" t="s">
        <v>18</v>
      </c>
      <c r="S21" s="14">
        <f>SUM(S13:S19)</f>
        <v>176</v>
      </c>
      <c r="T21" s="14">
        <f>SUM(T13:T19)</f>
        <v>158.4</v>
      </c>
      <c r="U21" s="14">
        <f>SUM(U13:U19)</f>
        <v>17.599999999999998</v>
      </c>
      <c r="V21" s="14">
        <f>SUM(V13:V19)</f>
        <v>44.839999999999989</v>
      </c>
      <c r="W21" s="35"/>
      <c r="Y21" s="35" t="s">
        <v>18</v>
      </c>
      <c r="Z21" s="14">
        <f>SUM(Z13:Z19)</f>
        <v>190</v>
      </c>
      <c r="AA21" s="14">
        <f>SUM(AA13:AA19)</f>
        <v>180.50000000000003</v>
      </c>
      <c r="AB21" s="14">
        <f>SUM(AB13:AB19)</f>
        <v>9.5000000000000036</v>
      </c>
      <c r="AC21" s="14">
        <f>SUM(AC13:AC19)</f>
        <v>13.04000000000001</v>
      </c>
      <c r="AF21" s="35" t="s">
        <v>18</v>
      </c>
      <c r="AG21" s="14">
        <f>SUM(AG13:AG19)</f>
        <v>197</v>
      </c>
      <c r="AH21" s="14">
        <f>SUM(AH13:AH19)</f>
        <v>183.21</v>
      </c>
      <c r="AI21" s="14">
        <f>SUM(AI13:AI19)</f>
        <v>13.790000000000003</v>
      </c>
      <c r="AJ21" s="14">
        <f>SUM(AJ13:AJ19)</f>
        <v>27.45470000000001</v>
      </c>
    </row>
    <row r="22" spans="1:36" ht="14.7" thickBot="1" x14ac:dyDescent="0.6">
      <c r="C22" s="5">
        <v>7</v>
      </c>
      <c r="D22" s="31"/>
      <c r="E22" s="17" t="s">
        <v>26</v>
      </c>
      <c r="F22" s="3">
        <v>42.63</v>
      </c>
      <c r="G22" s="3">
        <v>143.2911</v>
      </c>
      <c r="H22" s="6">
        <v>22</v>
      </c>
      <c r="I22" s="31"/>
      <c r="J22" s="31"/>
      <c r="K22" s="29"/>
      <c r="L22" s="9"/>
      <c r="M22" s="9"/>
      <c r="Q22" s="44">
        <f>(S22-T22)/S22</f>
        <v>9.999999999999995E-2</v>
      </c>
      <c r="R22" s="35" t="s">
        <v>51</v>
      </c>
      <c r="S22" s="14">
        <f>SUM(S20:S21)</f>
        <v>262</v>
      </c>
      <c r="T22" s="14">
        <f>SUM(T20:T21)</f>
        <v>235.8</v>
      </c>
      <c r="U22" s="14">
        <f>SUM(U20:U21)</f>
        <v>26.2</v>
      </c>
      <c r="V22" s="14">
        <f>SUM(V20:V21)</f>
        <v>54.679999999999993</v>
      </c>
      <c r="W22" s="35"/>
      <c r="X22" s="44">
        <f>(Z22-AA22)/Z22</f>
        <v>4.9999999999999885E-2</v>
      </c>
      <c r="Y22" s="35" t="s">
        <v>51</v>
      </c>
      <c r="Z22" s="14">
        <f>SUM(Z20:Z21)</f>
        <v>292</v>
      </c>
      <c r="AA22" s="14">
        <f>SUM(AA20:AA21)</f>
        <v>277.40000000000003</v>
      </c>
      <c r="AB22" s="14">
        <f>SUM(AB20:AB21)</f>
        <v>14.600000000000005</v>
      </c>
      <c r="AC22" s="14">
        <f>SUM(AC20:AC21)</f>
        <v>16.440000000000012</v>
      </c>
      <c r="AE22" s="44">
        <f>(AG22-AH22)/AG22</f>
        <v>7.0000000000000034E-2</v>
      </c>
      <c r="AF22" s="35" t="s">
        <v>51</v>
      </c>
      <c r="AG22" s="14">
        <f>SUM(AG20:AG21)</f>
        <v>307</v>
      </c>
      <c r="AH22" s="14">
        <f>SUM(AH20:AH21)</f>
        <v>285.51</v>
      </c>
      <c r="AI22" s="14">
        <f>SUM(AI20:AI21)</f>
        <v>21.490000000000002</v>
      </c>
      <c r="AJ22" s="14">
        <f>SUM(AJ20:AJ21)</f>
        <v>35.157500000000013</v>
      </c>
    </row>
    <row r="23" spans="1:36" ht="14.7" thickBot="1" x14ac:dyDescent="0.6">
      <c r="C23" s="8"/>
      <c r="D23" s="15" t="s">
        <v>39</v>
      </c>
      <c r="E23" s="25"/>
      <c r="F23" s="24">
        <f>MIN(F16:F22)</f>
        <v>42.63</v>
      </c>
      <c r="G23" s="23">
        <f>MIN(G16:G22)</f>
        <v>143.2911</v>
      </c>
      <c r="H23" s="9">
        <f t="shared" ref="H23" si="11">AVERAGE(H5:H22)</f>
        <v>27.153333333333332</v>
      </c>
      <c r="I23" s="8"/>
      <c r="J23" s="8"/>
      <c r="K23" s="29"/>
      <c r="L23" s="9"/>
      <c r="M23" s="9"/>
      <c r="Q23" s="35"/>
      <c r="R23" s="35"/>
      <c r="S23" s="35"/>
      <c r="T23" s="35"/>
      <c r="U23" s="35"/>
      <c r="V23" s="35"/>
      <c r="W23" s="35"/>
      <c r="X23" s="35"/>
      <c r="Y23" s="35"/>
      <c r="AF23" s="35"/>
    </row>
    <row r="24" spans="1:36" x14ac:dyDescent="0.55000000000000004">
      <c r="C24" s="8"/>
      <c r="D24" s="15" t="s">
        <v>40</v>
      </c>
      <c r="E24" s="25"/>
      <c r="F24" s="20">
        <f>MAX(F16:F22)</f>
        <v>43.869399999999999</v>
      </c>
      <c r="G24" s="22">
        <f>MAX(G16:G22)</f>
        <v>145.04089999999999</v>
      </c>
      <c r="H24" s="9"/>
      <c r="I24" s="8"/>
      <c r="J24" s="8"/>
      <c r="K24" s="9"/>
      <c r="L24" s="9"/>
      <c r="M24" s="9"/>
      <c r="Q24" s="54" t="s">
        <v>57</v>
      </c>
      <c r="R24" s="55"/>
      <c r="S24" s="55"/>
      <c r="T24" s="55"/>
      <c r="U24" s="56"/>
      <c r="V24" s="35"/>
      <c r="W24" s="35"/>
      <c r="X24" s="35"/>
      <c r="Y24" s="35"/>
    </row>
    <row r="25" spans="1:36" x14ac:dyDescent="0.55000000000000004">
      <c r="C25" s="8"/>
      <c r="D25" s="15" t="s">
        <v>41</v>
      </c>
      <c r="E25" s="25"/>
      <c r="F25" s="21">
        <f>AVERAGE(F16:F22)</f>
        <v>43.128957142857139</v>
      </c>
      <c r="G25" s="21">
        <f>AVERAGE(G16:G22)</f>
        <v>144.10814285714287</v>
      </c>
      <c r="H25" s="9"/>
      <c r="I25" s="8"/>
      <c r="J25" s="8"/>
      <c r="K25" s="9"/>
      <c r="L25" s="9"/>
      <c r="M25" s="9"/>
      <c r="Q25" s="45"/>
      <c r="U25" s="46"/>
    </row>
    <row r="26" spans="1:36" ht="14.4" customHeight="1" thickBot="1" x14ac:dyDescent="0.6">
      <c r="A26" s="10" t="s">
        <v>38</v>
      </c>
      <c r="H26" s="9"/>
      <c r="I26" s="8"/>
      <c r="J26" s="8"/>
      <c r="K26" s="9"/>
      <c r="L26" s="9"/>
      <c r="M26" s="9"/>
      <c r="Q26" s="47" t="s">
        <v>50</v>
      </c>
      <c r="R26" s="42" t="s">
        <v>54</v>
      </c>
      <c r="S26" s="43" t="s">
        <v>52</v>
      </c>
      <c r="U26" s="48" t="s">
        <v>49</v>
      </c>
    </row>
    <row r="27" spans="1:36" ht="27.9" customHeight="1" thickBot="1" x14ac:dyDescent="0.6">
      <c r="C27" s="13" t="s">
        <v>29</v>
      </c>
      <c r="D27" s="12" t="s">
        <v>30</v>
      </c>
      <c r="E27" s="12" t="s">
        <v>31</v>
      </c>
      <c r="F27" s="12" t="s">
        <v>32</v>
      </c>
      <c r="G27" s="12" t="s">
        <v>33</v>
      </c>
      <c r="Q27" s="47"/>
      <c r="R27" s="42"/>
      <c r="S27" s="43"/>
      <c r="U27" s="48"/>
    </row>
    <row r="28" spans="1:36" ht="14.7" thickBot="1" x14ac:dyDescent="0.6">
      <c r="C28" s="5">
        <v>1</v>
      </c>
      <c r="D28" s="30" t="s">
        <v>9</v>
      </c>
      <c r="E28" s="3" t="s">
        <v>34</v>
      </c>
      <c r="F28" s="3">
        <v>43.119</v>
      </c>
      <c r="G28" s="3">
        <v>141.53880000000001</v>
      </c>
      <c r="Q28" s="49">
        <f>SQRT(SUM(U22^2,AB22^2,AI22^2)/3)</f>
        <v>21.302739260480095</v>
      </c>
      <c r="R28" s="50">
        <f>SQRT(SUM(U20^2,AB20^2,AI20^2)/3)</f>
        <v>7.2860597490458918</v>
      </c>
      <c r="S28" s="51">
        <f>SQRT(SUM(U21^2,AB21^2,AI21^2)/3)</f>
        <v>14.025858262509287</v>
      </c>
      <c r="T28" s="52"/>
      <c r="U28" s="53">
        <f>SQRT(SUM(V5:V19,AC5:AC19,AJ5:AJ19)/3)</f>
        <v>5.9519604613382091</v>
      </c>
    </row>
    <row r="29" spans="1:36" ht="14.7" thickBot="1" x14ac:dyDescent="0.6">
      <c r="C29" s="5">
        <v>2</v>
      </c>
      <c r="D29" s="31"/>
      <c r="E29" s="3" t="s">
        <v>35</v>
      </c>
      <c r="F29" s="3">
        <v>42.634700000000002</v>
      </c>
      <c r="G29" s="3">
        <v>141.55629999999999</v>
      </c>
      <c r="P29" s="61" t="s">
        <v>53</v>
      </c>
      <c r="Q29" s="62">
        <f>Q28/S22</f>
        <v>8.1308165116336248E-2</v>
      </c>
      <c r="R29" s="62">
        <f>R28/S20</f>
        <v>8.4721624988905717E-2</v>
      </c>
      <c r="S29" s="62">
        <f>S28/S21</f>
        <v>7.9692376491530034E-2</v>
      </c>
      <c r="T29" s="62"/>
      <c r="U29" s="62">
        <f>U28/AVERAGE(S5:S19)</f>
        <v>0.34076109511478297</v>
      </c>
    </row>
    <row r="30" spans="1:36" ht="14.7" thickBot="1" x14ac:dyDescent="0.6">
      <c r="C30" s="5"/>
      <c r="D30" s="15" t="s">
        <v>39</v>
      </c>
      <c r="E30" s="25"/>
      <c r="F30" s="20">
        <f>MIN(F28:F29)</f>
        <v>42.634700000000002</v>
      </c>
      <c r="G30" s="20">
        <f>MIN(G28:G29)</f>
        <v>141.53880000000001</v>
      </c>
      <c r="P30" s="61"/>
      <c r="Q30" s="62"/>
      <c r="R30" s="62"/>
      <c r="S30" s="62"/>
      <c r="T30" s="59" t="s">
        <v>55</v>
      </c>
      <c r="U30" s="60">
        <f>AVERAGE(S5:S19)</f>
        <v>17.466666666666665</v>
      </c>
    </row>
    <row r="31" spans="1:36" ht="14.7" thickBot="1" x14ac:dyDescent="0.6">
      <c r="C31" s="5"/>
      <c r="D31" s="15" t="s">
        <v>40</v>
      </c>
      <c r="E31" s="25"/>
      <c r="F31" s="20">
        <f>MAX(F28:F29)</f>
        <v>43.119</v>
      </c>
      <c r="G31" s="20">
        <f>MAX(G28:G29)</f>
        <v>141.55629999999999</v>
      </c>
      <c r="P31" s="61"/>
      <c r="Q31" s="62"/>
      <c r="R31" s="62"/>
      <c r="S31" s="62"/>
      <c r="T31" s="59"/>
      <c r="U31" s="60"/>
    </row>
    <row r="32" spans="1:36" ht="14.7" thickBot="1" x14ac:dyDescent="0.6">
      <c r="C32" s="5"/>
      <c r="D32" s="15" t="s">
        <v>41</v>
      </c>
      <c r="E32" s="25"/>
      <c r="F32" s="21">
        <f>AVERAGE(F28:F29)</f>
        <v>42.876850000000005</v>
      </c>
      <c r="G32" s="21">
        <f>AVERAGE(G28:G29)</f>
        <v>141.54755</v>
      </c>
      <c r="Q32" s="41" t="s">
        <v>46</v>
      </c>
      <c r="R32" s="41"/>
      <c r="S32" s="41"/>
      <c r="T32" s="41"/>
      <c r="U32" s="41"/>
      <c r="V32" s="41"/>
      <c r="X32" s="41" t="s">
        <v>48</v>
      </c>
      <c r="Y32" s="41"/>
      <c r="Z32" s="41"/>
      <c r="AA32" s="41"/>
      <c r="AB32" s="41"/>
      <c r="AC32" s="41"/>
      <c r="AE32" s="41" t="s">
        <v>47</v>
      </c>
      <c r="AF32" s="41"/>
      <c r="AG32" s="41"/>
      <c r="AH32" s="41"/>
      <c r="AI32" s="41"/>
      <c r="AJ32" s="41"/>
    </row>
    <row r="33" spans="3:36" ht="14.7" thickBot="1" x14ac:dyDescent="0.6">
      <c r="C33" s="5">
        <v>3</v>
      </c>
      <c r="D33" s="30" t="s">
        <v>18</v>
      </c>
      <c r="E33" s="3" t="s">
        <v>36</v>
      </c>
      <c r="F33" s="3">
        <v>43.808700000000002</v>
      </c>
      <c r="G33" s="3">
        <v>143.8913</v>
      </c>
      <c r="Q33" s="26" t="s">
        <v>0</v>
      </c>
      <c r="R33" s="26" t="s">
        <v>1</v>
      </c>
      <c r="S33" s="26" t="s">
        <v>42</v>
      </c>
      <c r="T33" s="26" t="s">
        <v>43</v>
      </c>
      <c r="U33" s="26" t="s">
        <v>44</v>
      </c>
      <c r="V33" s="26" t="s">
        <v>45</v>
      </c>
      <c r="W33" s="35"/>
      <c r="X33" s="26" t="s">
        <v>0</v>
      </c>
      <c r="Y33" s="26" t="s">
        <v>1</v>
      </c>
      <c r="Z33" s="26" t="s">
        <v>42</v>
      </c>
      <c r="AA33" s="26" t="s">
        <v>43</v>
      </c>
      <c r="AB33" s="26" t="s">
        <v>44</v>
      </c>
      <c r="AC33" s="26" t="s">
        <v>45</v>
      </c>
      <c r="AD33" s="35"/>
      <c r="AE33" s="26" t="s">
        <v>0</v>
      </c>
      <c r="AF33" s="26" t="s">
        <v>1</v>
      </c>
      <c r="AG33" s="26" t="s">
        <v>42</v>
      </c>
      <c r="AH33" s="26" t="s">
        <v>43</v>
      </c>
      <c r="AI33" s="26" t="s">
        <v>44</v>
      </c>
      <c r="AJ33" s="26" t="s">
        <v>45</v>
      </c>
    </row>
    <row r="34" spans="3:36" ht="14.7" thickBot="1" x14ac:dyDescent="0.6">
      <c r="C34" s="5">
        <v>4</v>
      </c>
      <c r="D34" s="31"/>
      <c r="E34" s="3" t="s">
        <v>37</v>
      </c>
      <c r="F34" s="3">
        <v>42.984900000000003</v>
      </c>
      <c r="G34" s="3">
        <v>144.41300000000001</v>
      </c>
      <c r="Q34" s="27"/>
      <c r="R34" s="36"/>
      <c r="S34" s="36"/>
      <c r="T34" s="36"/>
      <c r="U34" s="36"/>
      <c r="V34" s="36"/>
      <c r="X34" s="27"/>
      <c r="Y34" s="36"/>
      <c r="Z34" s="36"/>
      <c r="AA34" s="36"/>
      <c r="AB34" s="36"/>
      <c r="AC34" s="36"/>
      <c r="AE34" s="27"/>
      <c r="AF34" s="36"/>
      <c r="AG34" s="36"/>
      <c r="AH34" s="36"/>
      <c r="AI34" s="36"/>
      <c r="AJ34" s="36"/>
    </row>
    <row r="35" spans="3:36" ht="14.7" thickBot="1" x14ac:dyDescent="0.6">
      <c r="C35" s="8"/>
      <c r="D35" s="15" t="s">
        <v>39</v>
      </c>
      <c r="E35" s="25"/>
      <c r="F35" s="20">
        <f>MIN(F33:F34)</f>
        <v>42.984900000000003</v>
      </c>
      <c r="G35" s="20">
        <f>MIN(G33:G34)</f>
        <v>143.8913</v>
      </c>
      <c r="Q35" s="5">
        <v>1</v>
      </c>
      <c r="R35" s="37" t="s">
        <v>9</v>
      </c>
      <c r="S35" s="38">
        <v>10</v>
      </c>
      <c r="T35" s="38">
        <f>S35-S35*0.1</f>
        <v>9</v>
      </c>
      <c r="U35" s="39">
        <f>S35-T35</f>
        <v>1</v>
      </c>
      <c r="V35" s="39">
        <f>(U35)^2</f>
        <v>1</v>
      </c>
      <c r="X35" s="5">
        <v>1</v>
      </c>
      <c r="Y35" s="37" t="s">
        <v>9</v>
      </c>
      <c r="Z35" s="38">
        <f>S35+2</f>
        <v>12</v>
      </c>
      <c r="AA35" s="38">
        <f>Z35-Z35*0.12</f>
        <v>10.56</v>
      </c>
      <c r="AB35" s="39">
        <f>Z35-AA35</f>
        <v>1.4399999999999995</v>
      </c>
      <c r="AC35" s="39">
        <f>(AB35)^2</f>
        <v>2.0735999999999986</v>
      </c>
      <c r="AE35" s="5">
        <v>1</v>
      </c>
      <c r="AF35" s="37" t="s">
        <v>9</v>
      </c>
      <c r="AG35" s="38">
        <f>Z35+1</f>
        <v>13</v>
      </c>
      <c r="AH35" s="38">
        <f>AG35-AG35*0.1</f>
        <v>11.7</v>
      </c>
      <c r="AI35" s="39">
        <f>AG35-AH35</f>
        <v>1.3000000000000007</v>
      </c>
      <c r="AJ35" s="39">
        <f>(AI35)^2</f>
        <v>1.6900000000000019</v>
      </c>
    </row>
    <row r="36" spans="3:36" ht="14.7" thickBot="1" x14ac:dyDescent="0.6">
      <c r="D36" s="15" t="s">
        <v>40</v>
      </c>
      <c r="E36" s="25"/>
      <c r="F36" s="22">
        <f>MAX(F33:F34)</f>
        <v>43.808700000000002</v>
      </c>
      <c r="G36" s="20">
        <f>MAX(G33:G34)</f>
        <v>144.41300000000001</v>
      </c>
      <c r="Q36" s="5">
        <v>2</v>
      </c>
      <c r="R36" s="37"/>
      <c r="S36" s="38">
        <v>15</v>
      </c>
      <c r="T36" s="38">
        <f>S36-S36*0.09</f>
        <v>13.65</v>
      </c>
      <c r="U36" s="39">
        <f t="shared" ref="U36:U49" si="12">S36-T36</f>
        <v>1.3499999999999996</v>
      </c>
      <c r="V36" s="39">
        <f t="shared" ref="V36:V49" si="13">(U36)^2</f>
        <v>1.8224999999999991</v>
      </c>
      <c r="X36" s="5">
        <v>2</v>
      </c>
      <c r="Y36" s="37"/>
      <c r="Z36" s="38">
        <f t="shared" ref="Z36:Z49" si="14">S36+2</f>
        <v>17</v>
      </c>
      <c r="AA36" s="38">
        <f>Z36-Z36*0.2</f>
        <v>13.6</v>
      </c>
      <c r="AB36" s="39">
        <f t="shared" ref="AB36:AB49" si="15">Z36-AA36</f>
        <v>3.4000000000000004</v>
      </c>
      <c r="AC36" s="39">
        <f t="shared" ref="AC36:AC49" si="16">(AB36)^2</f>
        <v>11.560000000000002</v>
      </c>
      <c r="AE36" s="5">
        <v>2</v>
      </c>
      <c r="AF36" s="37"/>
      <c r="AG36" s="38">
        <f t="shared" ref="AG36:AG49" si="17">Z36+1</f>
        <v>18</v>
      </c>
      <c r="AH36" s="38">
        <f>AG36-AG36*0.09</f>
        <v>16.38</v>
      </c>
      <c r="AI36" s="39">
        <f t="shared" ref="AI36:AI49" si="18">AG36-AH36</f>
        <v>1.620000000000001</v>
      </c>
      <c r="AJ36" s="39">
        <f t="shared" ref="AJ36:AJ49" si="19">(AI36)^2</f>
        <v>2.6244000000000032</v>
      </c>
    </row>
    <row r="37" spans="3:36" ht="14.7" thickBot="1" x14ac:dyDescent="0.6">
      <c r="D37" s="15" t="s">
        <v>41</v>
      </c>
      <c r="E37" s="25"/>
      <c r="F37" s="21">
        <f>AVERAGE(F33:F34)</f>
        <v>43.396799999999999</v>
      </c>
      <c r="G37" s="21">
        <f>AVERAGE(G33:G34)</f>
        <v>144.15215000000001</v>
      </c>
      <c r="Q37" s="5">
        <v>3</v>
      </c>
      <c r="R37" s="37"/>
      <c r="S37" s="38">
        <v>8</v>
      </c>
      <c r="T37" s="38">
        <f>S37-S37*0.18</f>
        <v>6.5600000000000005</v>
      </c>
      <c r="U37" s="39">
        <f t="shared" si="12"/>
        <v>1.4399999999999995</v>
      </c>
      <c r="V37" s="39">
        <f t="shared" si="13"/>
        <v>2.0735999999999986</v>
      </c>
      <c r="X37" s="5">
        <v>3</v>
      </c>
      <c r="Y37" s="37"/>
      <c r="Z37" s="38">
        <f t="shared" si="14"/>
        <v>10</v>
      </c>
      <c r="AA37" s="38">
        <f>Z37-Z37*0.13</f>
        <v>8.6999999999999993</v>
      </c>
      <c r="AB37" s="39">
        <f t="shared" si="15"/>
        <v>1.3000000000000007</v>
      </c>
      <c r="AC37" s="39">
        <f t="shared" si="16"/>
        <v>1.6900000000000019</v>
      </c>
      <c r="AE37" s="5">
        <v>3</v>
      </c>
      <c r="AF37" s="37"/>
      <c r="AG37" s="38">
        <f t="shared" si="17"/>
        <v>11</v>
      </c>
      <c r="AH37" s="38">
        <f>AG37-AG37*0.18</f>
        <v>9.02</v>
      </c>
      <c r="AI37" s="39">
        <f t="shared" si="18"/>
        <v>1.9800000000000004</v>
      </c>
      <c r="AJ37" s="39">
        <f t="shared" si="19"/>
        <v>3.9204000000000017</v>
      </c>
    </row>
    <row r="38" spans="3:36" ht="14.7" thickBot="1" x14ac:dyDescent="0.6">
      <c r="Q38" s="5">
        <v>4</v>
      </c>
      <c r="R38" s="37"/>
      <c r="S38" s="38">
        <v>10</v>
      </c>
      <c r="T38" s="38">
        <f>S38-S38*0.02</f>
        <v>9.8000000000000007</v>
      </c>
      <c r="U38" s="39">
        <f t="shared" si="12"/>
        <v>0.19999999999999929</v>
      </c>
      <c r="V38" s="39">
        <f t="shared" si="13"/>
        <v>3.9999999999999716E-2</v>
      </c>
      <c r="X38" s="5">
        <v>4</v>
      </c>
      <c r="Y38" s="37"/>
      <c r="Z38" s="38">
        <f t="shared" si="14"/>
        <v>12</v>
      </c>
      <c r="AA38" s="38">
        <f>Z38-Z38*0.02</f>
        <v>11.76</v>
      </c>
      <c r="AB38" s="39">
        <f t="shared" si="15"/>
        <v>0.24000000000000021</v>
      </c>
      <c r="AC38" s="39">
        <f t="shared" si="16"/>
        <v>5.7600000000000103E-2</v>
      </c>
      <c r="AE38" s="5">
        <v>4</v>
      </c>
      <c r="AF38" s="37"/>
      <c r="AG38" s="38">
        <f t="shared" si="17"/>
        <v>13</v>
      </c>
      <c r="AH38" s="38">
        <f>AG38-AG38*0.023</f>
        <v>12.701000000000001</v>
      </c>
      <c r="AI38" s="39">
        <f t="shared" si="18"/>
        <v>0.29899999999999949</v>
      </c>
      <c r="AJ38" s="39">
        <f t="shared" si="19"/>
        <v>8.9400999999999689E-2</v>
      </c>
    </row>
    <row r="39" spans="3:36" ht="14.7" thickBot="1" x14ac:dyDescent="0.6">
      <c r="Q39" s="5">
        <v>5</v>
      </c>
      <c r="R39" s="37"/>
      <c r="S39" s="38">
        <v>14</v>
      </c>
      <c r="T39" s="38">
        <f>S39-S39*0.16</f>
        <v>11.76</v>
      </c>
      <c r="U39" s="39">
        <f t="shared" si="12"/>
        <v>2.2400000000000002</v>
      </c>
      <c r="V39" s="39">
        <f t="shared" si="13"/>
        <v>5.0176000000000007</v>
      </c>
      <c r="X39" s="5">
        <v>5</v>
      </c>
      <c r="Y39" s="37"/>
      <c r="Z39" s="38">
        <f t="shared" si="14"/>
        <v>16</v>
      </c>
      <c r="AA39" s="38">
        <f>Z39-Z39*0.16</f>
        <v>13.44</v>
      </c>
      <c r="AB39" s="39">
        <f t="shared" si="15"/>
        <v>2.5600000000000005</v>
      </c>
      <c r="AC39" s="39">
        <f t="shared" si="16"/>
        <v>6.553600000000003</v>
      </c>
      <c r="AE39" s="5">
        <v>5</v>
      </c>
      <c r="AF39" s="37"/>
      <c r="AG39" s="38">
        <f t="shared" si="17"/>
        <v>17</v>
      </c>
      <c r="AH39" s="38">
        <f>AG39-AG39*0.16</f>
        <v>14.28</v>
      </c>
      <c r="AI39" s="39">
        <f t="shared" si="18"/>
        <v>2.7200000000000006</v>
      </c>
      <c r="AJ39" s="39">
        <f t="shared" si="19"/>
        <v>7.3984000000000032</v>
      </c>
    </row>
    <row r="40" spans="3:36" ht="14.7" thickBot="1" x14ac:dyDescent="0.6">
      <c r="Q40" s="5">
        <v>6</v>
      </c>
      <c r="R40" s="37"/>
      <c r="S40" s="38">
        <v>13</v>
      </c>
      <c r="T40" s="38">
        <f>S40-S40*0.1</f>
        <v>11.7</v>
      </c>
      <c r="U40" s="39">
        <f t="shared" si="12"/>
        <v>1.3000000000000007</v>
      </c>
      <c r="V40" s="39">
        <f t="shared" si="13"/>
        <v>1.6900000000000019</v>
      </c>
      <c r="X40" s="5">
        <v>6</v>
      </c>
      <c r="Y40" s="37"/>
      <c r="Z40" s="38">
        <f t="shared" si="14"/>
        <v>15</v>
      </c>
      <c r="AA40" s="38">
        <f>Z40-Z40*0.1</f>
        <v>13.5</v>
      </c>
      <c r="AB40" s="39">
        <f t="shared" si="15"/>
        <v>1.5</v>
      </c>
      <c r="AC40" s="39">
        <f t="shared" si="16"/>
        <v>2.25</v>
      </c>
      <c r="AE40" s="5">
        <v>6</v>
      </c>
      <c r="AF40" s="37"/>
      <c r="AG40" s="38">
        <f t="shared" si="17"/>
        <v>16</v>
      </c>
      <c r="AH40" s="38">
        <f>AG40-AG40*0.14</f>
        <v>13.76</v>
      </c>
      <c r="AI40" s="39">
        <f t="shared" si="18"/>
        <v>2.2400000000000002</v>
      </c>
      <c r="AJ40" s="39">
        <f t="shared" si="19"/>
        <v>5.0176000000000007</v>
      </c>
    </row>
    <row r="41" spans="3:36" ht="14.7" thickBot="1" x14ac:dyDescent="0.6">
      <c r="Q41" s="5">
        <v>7</v>
      </c>
      <c r="R41" s="37"/>
      <c r="S41" s="38">
        <v>7</v>
      </c>
      <c r="T41" s="38">
        <f>S41-S41*0.03</f>
        <v>6.79</v>
      </c>
      <c r="U41" s="39">
        <f t="shared" si="12"/>
        <v>0.20999999999999996</v>
      </c>
      <c r="V41" s="39">
        <f t="shared" si="13"/>
        <v>4.4099999999999986E-2</v>
      </c>
      <c r="X41" s="5">
        <v>7</v>
      </c>
      <c r="Y41" s="37"/>
      <c r="Z41" s="38">
        <f t="shared" si="14"/>
        <v>9</v>
      </c>
      <c r="AA41" s="38">
        <f>Z41-Z41*0.07</f>
        <v>8.3699999999999992</v>
      </c>
      <c r="AB41" s="39">
        <f t="shared" si="15"/>
        <v>0.63000000000000078</v>
      </c>
      <c r="AC41" s="39">
        <f t="shared" si="16"/>
        <v>0.39690000000000097</v>
      </c>
      <c r="AE41" s="5">
        <v>7</v>
      </c>
      <c r="AF41" s="37"/>
      <c r="AG41" s="38">
        <f t="shared" si="17"/>
        <v>10</v>
      </c>
      <c r="AH41" s="38">
        <f>AG41-AG41*0.03</f>
        <v>9.6999999999999993</v>
      </c>
      <c r="AI41" s="39">
        <f t="shared" si="18"/>
        <v>0.30000000000000071</v>
      </c>
      <c r="AJ41" s="39">
        <f t="shared" si="19"/>
        <v>9.0000000000000427E-2</v>
      </c>
    </row>
    <row r="42" spans="3:36" ht="14.7" thickBot="1" x14ac:dyDescent="0.6">
      <c r="Q42" s="40">
        <v>8</v>
      </c>
      <c r="R42" s="37"/>
      <c r="S42" s="38">
        <v>9</v>
      </c>
      <c r="T42" s="38">
        <f>S42-S42*0.13</f>
        <v>7.83</v>
      </c>
      <c r="U42" s="39">
        <f t="shared" si="12"/>
        <v>1.17</v>
      </c>
      <c r="V42" s="39">
        <f t="shared" si="13"/>
        <v>1.3688999999999998</v>
      </c>
      <c r="X42" s="40">
        <v>8</v>
      </c>
      <c r="Y42" s="37"/>
      <c r="Z42" s="38">
        <f t="shared" si="14"/>
        <v>11</v>
      </c>
      <c r="AA42" s="38">
        <f>Z42-Z42*0.13</f>
        <v>9.57</v>
      </c>
      <c r="AB42" s="39">
        <f t="shared" si="15"/>
        <v>1.4299999999999997</v>
      </c>
      <c r="AC42" s="39">
        <f t="shared" si="16"/>
        <v>2.0448999999999993</v>
      </c>
      <c r="AE42" s="40">
        <v>8</v>
      </c>
      <c r="AF42" s="37"/>
      <c r="AG42" s="38">
        <f t="shared" si="17"/>
        <v>12</v>
      </c>
      <c r="AH42" s="38">
        <f>AG42-AG42*0.13</f>
        <v>10.44</v>
      </c>
      <c r="AI42" s="39">
        <f t="shared" si="18"/>
        <v>1.5600000000000005</v>
      </c>
      <c r="AJ42" s="39">
        <f t="shared" si="19"/>
        <v>2.4336000000000015</v>
      </c>
    </row>
    <row r="43" spans="3:36" ht="14.7" thickBot="1" x14ac:dyDescent="0.6">
      <c r="Q43" s="40">
        <v>1</v>
      </c>
      <c r="R43" s="37" t="s">
        <v>18</v>
      </c>
      <c r="S43" s="38">
        <v>24</v>
      </c>
      <c r="T43" s="38">
        <f>S43-S43*0.23</f>
        <v>18.48</v>
      </c>
      <c r="U43" s="39">
        <f t="shared" si="12"/>
        <v>5.52</v>
      </c>
      <c r="V43" s="39">
        <f t="shared" si="13"/>
        <v>30.470399999999994</v>
      </c>
      <c r="X43" s="40">
        <v>1</v>
      </c>
      <c r="Y43" s="37" t="s">
        <v>18</v>
      </c>
      <c r="Z43" s="38">
        <f t="shared" si="14"/>
        <v>26</v>
      </c>
      <c r="AA43" s="38">
        <f>Z43-Z43*0.23</f>
        <v>20.02</v>
      </c>
      <c r="AB43" s="39">
        <f t="shared" si="15"/>
        <v>5.98</v>
      </c>
      <c r="AC43" s="39">
        <f t="shared" si="16"/>
        <v>35.760400000000004</v>
      </c>
      <c r="AE43" s="40">
        <v>1</v>
      </c>
      <c r="AF43" s="37" t="s">
        <v>18</v>
      </c>
      <c r="AG43" s="38">
        <f t="shared" si="17"/>
        <v>27</v>
      </c>
      <c r="AH43" s="38">
        <f>AG43-AG43*0.023</f>
        <v>26.379000000000001</v>
      </c>
      <c r="AI43" s="39">
        <f t="shared" si="18"/>
        <v>0.62099999999999866</v>
      </c>
      <c r="AJ43" s="39">
        <f t="shared" si="19"/>
        <v>0.38564099999999835</v>
      </c>
    </row>
    <row r="44" spans="3:36" ht="14.7" thickBot="1" x14ac:dyDescent="0.6">
      <c r="Q44" s="40" t="s">
        <v>20</v>
      </c>
      <c r="R44" s="37"/>
      <c r="S44" s="38">
        <v>23</v>
      </c>
      <c r="T44" s="38">
        <f>S44-S44*0.19</f>
        <v>18.63</v>
      </c>
      <c r="U44" s="39">
        <f t="shared" si="12"/>
        <v>4.370000000000001</v>
      </c>
      <c r="V44" s="39">
        <f t="shared" si="13"/>
        <v>19.096900000000009</v>
      </c>
      <c r="X44" s="5" t="s">
        <v>20</v>
      </c>
      <c r="Y44" s="37"/>
      <c r="Z44" s="38">
        <f t="shared" si="14"/>
        <v>25</v>
      </c>
      <c r="AA44" s="38">
        <f>Z44-Z44*0.19</f>
        <v>20.25</v>
      </c>
      <c r="AB44" s="39">
        <f t="shared" si="15"/>
        <v>4.75</v>
      </c>
      <c r="AC44" s="39">
        <f t="shared" si="16"/>
        <v>22.5625</v>
      </c>
      <c r="AE44" s="40" t="s">
        <v>20</v>
      </c>
      <c r="AF44" s="37"/>
      <c r="AG44" s="38">
        <f t="shared" si="17"/>
        <v>26</v>
      </c>
      <c r="AH44" s="38">
        <f>AG44-AG44*0.19</f>
        <v>21.06</v>
      </c>
      <c r="AI44" s="39">
        <f t="shared" si="18"/>
        <v>4.9400000000000013</v>
      </c>
      <c r="AJ44" s="39">
        <f t="shared" si="19"/>
        <v>24.403600000000012</v>
      </c>
    </row>
    <row r="45" spans="3:36" ht="14.7" thickBot="1" x14ac:dyDescent="0.6">
      <c r="Q45" s="5">
        <v>3</v>
      </c>
      <c r="R45" s="37"/>
      <c r="S45" s="38">
        <v>29</v>
      </c>
      <c r="T45" s="38">
        <f>S45-S45*0.1</f>
        <v>26.1</v>
      </c>
      <c r="U45" s="39">
        <f t="shared" si="12"/>
        <v>2.8999999999999986</v>
      </c>
      <c r="V45" s="39">
        <f t="shared" si="13"/>
        <v>8.4099999999999913</v>
      </c>
      <c r="X45" s="5">
        <v>3</v>
      </c>
      <c r="Y45" s="37"/>
      <c r="Z45" s="38">
        <f t="shared" si="14"/>
        <v>31</v>
      </c>
      <c r="AA45" s="38">
        <f>Z45-Z45*0.12</f>
        <v>27.28</v>
      </c>
      <c r="AB45" s="39">
        <f t="shared" si="15"/>
        <v>3.7199999999999989</v>
      </c>
      <c r="AC45" s="39">
        <f t="shared" si="16"/>
        <v>13.838399999999991</v>
      </c>
      <c r="AE45" s="5">
        <v>3</v>
      </c>
      <c r="AF45" s="37"/>
      <c r="AG45" s="38">
        <f t="shared" si="17"/>
        <v>32</v>
      </c>
      <c r="AH45" s="38">
        <f>AG45-AG45*0.1</f>
        <v>28.8</v>
      </c>
      <c r="AI45" s="39">
        <f t="shared" si="18"/>
        <v>3.1999999999999993</v>
      </c>
      <c r="AJ45" s="39">
        <f t="shared" si="19"/>
        <v>10.239999999999995</v>
      </c>
    </row>
    <row r="46" spans="3:36" ht="14.7" thickBot="1" x14ac:dyDescent="0.6">
      <c r="Q46" s="5">
        <v>4</v>
      </c>
      <c r="R46" s="37"/>
      <c r="S46" s="38">
        <v>30</v>
      </c>
      <c r="T46" s="38">
        <f>S46-S46*0.08</f>
        <v>27.6</v>
      </c>
      <c r="U46" s="39">
        <f t="shared" si="12"/>
        <v>2.3999999999999986</v>
      </c>
      <c r="V46" s="39">
        <f t="shared" si="13"/>
        <v>5.7599999999999936</v>
      </c>
      <c r="X46" s="5">
        <v>4</v>
      </c>
      <c r="Y46" s="37"/>
      <c r="Z46" s="38">
        <f t="shared" si="14"/>
        <v>32</v>
      </c>
      <c r="AA46" s="38">
        <f>Z46-Z46*0.08</f>
        <v>29.44</v>
      </c>
      <c r="AB46" s="39">
        <f t="shared" si="15"/>
        <v>2.5599999999999987</v>
      </c>
      <c r="AC46" s="39">
        <f t="shared" si="16"/>
        <v>6.5535999999999932</v>
      </c>
      <c r="AE46" s="5">
        <v>4</v>
      </c>
      <c r="AF46" s="37"/>
      <c r="AG46" s="38">
        <f t="shared" si="17"/>
        <v>33</v>
      </c>
      <c r="AH46" s="38">
        <f>AG46-AG46*0.12</f>
        <v>29.04</v>
      </c>
      <c r="AI46" s="39">
        <f t="shared" si="18"/>
        <v>3.9600000000000009</v>
      </c>
      <c r="AJ46" s="39">
        <f t="shared" si="19"/>
        <v>15.681600000000007</v>
      </c>
    </row>
    <row r="47" spans="3:36" ht="14.7" thickBot="1" x14ac:dyDescent="0.6">
      <c r="Q47" s="5">
        <v>5</v>
      </c>
      <c r="R47" s="37"/>
      <c r="S47" s="38">
        <v>25</v>
      </c>
      <c r="T47" s="38">
        <f>S47-S47*0.14</f>
        <v>21.5</v>
      </c>
      <c r="U47" s="39">
        <f t="shared" si="12"/>
        <v>3.5</v>
      </c>
      <c r="V47" s="39">
        <f t="shared" si="13"/>
        <v>12.25</v>
      </c>
      <c r="X47" s="5">
        <v>5</v>
      </c>
      <c r="Y47" s="37"/>
      <c r="Z47" s="38">
        <f t="shared" si="14"/>
        <v>27</v>
      </c>
      <c r="AA47" s="38">
        <f>Z47-Z47*0.14</f>
        <v>23.22</v>
      </c>
      <c r="AB47" s="39">
        <f t="shared" si="15"/>
        <v>3.7800000000000011</v>
      </c>
      <c r="AC47" s="39">
        <f t="shared" si="16"/>
        <v>14.288400000000008</v>
      </c>
      <c r="AE47" s="5">
        <v>5</v>
      </c>
      <c r="AF47" s="37"/>
      <c r="AG47" s="38">
        <f t="shared" si="17"/>
        <v>28</v>
      </c>
      <c r="AH47" s="38">
        <f>AG47-AG47*0.14</f>
        <v>24.08</v>
      </c>
      <c r="AI47" s="39">
        <f t="shared" si="18"/>
        <v>3.9200000000000017</v>
      </c>
      <c r="AJ47" s="39">
        <f t="shared" si="19"/>
        <v>15.366400000000013</v>
      </c>
    </row>
    <row r="48" spans="3:36" ht="14.7" thickBot="1" x14ac:dyDescent="0.6">
      <c r="Q48" s="5">
        <v>6</v>
      </c>
      <c r="R48" s="37"/>
      <c r="S48" s="38">
        <v>23</v>
      </c>
      <c r="T48" s="38">
        <f>S48-S48*0.18</f>
        <v>18.86</v>
      </c>
      <c r="U48" s="39">
        <f t="shared" si="12"/>
        <v>4.1400000000000006</v>
      </c>
      <c r="V48" s="39">
        <f t="shared" si="13"/>
        <v>17.139600000000005</v>
      </c>
      <c r="X48" s="5">
        <v>6</v>
      </c>
      <c r="Y48" s="37"/>
      <c r="Z48" s="38">
        <f t="shared" si="14"/>
        <v>25</v>
      </c>
      <c r="AA48" s="38">
        <f>Z48-Z48*0.08</f>
        <v>23</v>
      </c>
      <c r="AB48" s="39">
        <f t="shared" si="15"/>
        <v>2</v>
      </c>
      <c r="AC48" s="39">
        <f t="shared" si="16"/>
        <v>4</v>
      </c>
      <c r="AE48" s="5">
        <v>6</v>
      </c>
      <c r="AF48" s="37"/>
      <c r="AG48" s="38">
        <f t="shared" si="17"/>
        <v>26</v>
      </c>
      <c r="AH48" s="38">
        <f>AG48-AG48*0.1</f>
        <v>23.4</v>
      </c>
      <c r="AI48" s="39">
        <f t="shared" si="18"/>
        <v>2.6000000000000014</v>
      </c>
      <c r="AJ48" s="39">
        <f t="shared" si="19"/>
        <v>6.7600000000000078</v>
      </c>
    </row>
    <row r="49" spans="16:99" ht="14.7" thickBot="1" x14ac:dyDescent="0.6">
      <c r="Q49" s="5">
        <v>7</v>
      </c>
      <c r="R49" s="37"/>
      <c r="S49" s="38">
        <v>22</v>
      </c>
      <c r="T49" s="38">
        <f>S49-S49*0.05</f>
        <v>20.9</v>
      </c>
      <c r="U49" s="39">
        <f t="shared" si="12"/>
        <v>1.1000000000000014</v>
      </c>
      <c r="V49" s="39">
        <f t="shared" si="13"/>
        <v>1.2100000000000031</v>
      </c>
      <c r="X49" s="5">
        <v>7</v>
      </c>
      <c r="Y49" s="37"/>
      <c r="Z49" s="38">
        <f t="shared" si="14"/>
        <v>24</v>
      </c>
      <c r="AA49" s="38">
        <f>Z49-Z49*0.05</f>
        <v>22.8</v>
      </c>
      <c r="AB49" s="39">
        <f t="shared" si="15"/>
        <v>1.1999999999999993</v>
      </c>
      <c r="AC49" s="39">
        <f t="shared" si="16"/>
        <v>1.4399999999999984</v>
      </c>
      <c r="AE49" s="5">
        <v>7</v>
      </c>
      <c r="AF49" s="37"/>
      <c r="AG49" s="38">
        <f t="shared" si="17"/>
        <v>25</v>
      </c>
      <c r="AH49" s="38">
        <f>AG49-AG49*0.08</f>
        <v>23</v>
      </c>
      <c r="AI49" s="39">
        <f t="shared" si="18"/>
        <v>2</v>
      </c>
      <c r="AJ49" s="39">
        <f t="shared" si="19"/>
        <v>4</v>
      </c>
    </row>
    <row r="50" spans="16:99" x14ac:dyDescent="0.55000000000000004">
      <c r="Q50" s="35"/>
      <c r="R50" s="35" t="s">
        <v>9</v>
      </c>
      <c r="S50" s="14">
        <f>SUM(S35:S42)</f>
        <v>86</v>
      </c>
      <c r="T50" s="14">
        <f>SUM(T35:T42)</f>
        <v>77.09</v>
      </c>
      <c r="U50" s="14">
        <f>SUM(U35:U42)</f>
        <v>8.91</v>
      </c>
      <c r="V50" s="14">
        <f>SUM(V35:V42)</f>
        <v>13.056699999999999</v>
      </c>
      <c r="W50" s="35"/>
      <c r="X50" s="35"/>
      <c r="Y50" s="35" t="s">
        <v>9</v>
      </c>
      <c r="Z50" s="14">
        <f>SUM(Z35:Z42)</f>
        <v>102</v>
      </c>
      <c r="AA50" s="14">
        <f>SUM(AA35:AA42)</f>
        <v>89.5</v>
      </c>
      <c r="AB50" s="14">
        <f>SUM(AB35:AB42)</f>
        <v>12.500000000000002</v>
      </c>
      <c r="AC50" s="14">
        <f>SUM(AC35:AC42)</f>
        <v>26.626600000000007</v>
      </c>
      <c r="AE50" s="35"/>
      <c r="AF50" s="35" t="s">
        <v>9</v>
      </c>
      <c r="AG50" s="14">
        <f>SUM(AG35:AG42)</f>
        <v>110</v>
      </c>
      <c r="AH50" s="14">
        <f>SUM(AH35:AH42)</f>
        <v>97.980999999999995</v>
      </c>
      <c r="AI50" s="14">
        <f>SUM(AI35:AI42)</f>
        <v>12.019000000000004</v>
      </c>
      <c r="AJ50" s="14">
        <f>SUM(AJ35:AJ42)</f>
        <v>23.263801000000015</v>
      </c>
    </row>
    <row r="51" spans="16:99" x14ac:dyDescent="0.55000000000000004">
      <c r="R51" s="35" t="s">
        <v>18</v>
      </c>
      <c r="S51" s="14">
        <f>SUM(S43:S49)</f>
        <v>176</v>
      </c>
      <c r="T51" s="14">
        <f>SUM(T43:T49)</f>
        <v>152.07000000000002</v>
      </c>
      <c r="U51" s="14">
        <f>SUM(U43:U49)</f>
        <v>23.93</v>
      </c>
      <c r="V51" s="14">
        <f>SUM(V43:V49)</f>
        <v>94.336899999999986</v>
      </c>
      <c r="W51" s="35"/>
      <c r="Y51" s="35" t="s">
        <v>18</v>
      </c>
      <c r="Z51" s="14">
        <f>SUM(Z43:Z49)</f>
        <v>190</v>
      </c>
      <c r="AA51" s="14">
        <f>SUM(AA43:AA49)</f>
        <v>166.01</v>
      </c>
      <c r="AB51" s="14">
        <f>SUM(AB43:AB49)</f>
        <v>23.99</v>
      </c>
      <c r="AC51" s="14">
        <f>SUM(AC43:AC49)</f>
        <v>98.443299999999994</v>
      </c>
      <c r="AF51" s="35" t="s">
        <v>18</v>
      </c>
      <c r="AG51" s="14">
        <f>SUM(AG43:AG49)</f>
        <v>197</v>
      </c>
      <c r="AH51" s="14">
        <f>SUM(AH43:AH49)</f>
        <v>175.75899999999999</v>
      </c>
      <c r="AI51" s="14">
        <f>SUM(AI43:AI49)</f>
        <v>21.241000000000003</v>
      </c>
      <c r="AJ51" s="14">
        <f>SUM(AJ43:AJ49)</f>
        <v>76.837241000000034</v>
      </c>
    </row>
    <row r="52" spans="16:99" x14ac:dyDescent="0.55000000000000004">
      <c r="Q52" s="44">
        <f>(S52-T52)/S52</f>
        <v>0.12534351145038158</v>
      </c>
      <c r="R52" s="35" t="s">
        <v>51</v>
      </c>
      <c r="S52" s="14">
        <f>SUM(S50:S51)</f>
        <v>262</v>
      </c>
      <c r="T52" s="14">
        <f>SUM(T50:T51)</f>
        <v>229.16000000000003</v>
      </c>
      <c r="U52" s="14">
        <f>SUM(U50:U51)</f>
        <v>32.840000000000003</v>
      </c>
      <c r="V52" s="14">
        <f>SUM(V50:V51)</f>
        <v>107.39359999999999</v>
      </c>
      <c r="W52" s="35"/>
      <c r="X52" s="44">
        <f>(Z52-AA52)/Z52</f>
        <v>0.12496575342465757</v>
      </c>
      <c r="Y52" s="35" t="s">
        <v>51</v>
      </c>
      <c r="Z52" s="14">
        <f>SUM(Z50:Z51)</f>
        <v>292</v>
      </c>
      <c r="AA52" s="14">
        <f>SUM(AA50:AA51)</f>
        <v>255.51</v>
      </c>
      <c r="AB52" s="14">
        <f>SUM(AB50:AB51)</f>
        <v>36.49</v>
      </c>
      <c r="AC52" s="14">
        <f>SUM(AC50:AC51)</f>
        <v>125.0699</v>
      </c>
      <c r="AE52" s="44">
        <f>(AG52-AH52)/AG52</f>
        <v>0.10833876221498369</v>
      </c>
      <c r="AF52" s="35" t="s">
        <v>51</v>
      </c>
      <c r="AG52" s="14">
        <f>SUM(AG50:AG51)</f>
        <v>307</v>
      </c>
      <c r="AH52" s="14">
        <f>SUM(AH50:AH51)</f>
        <v>273.74</v>
      </c>
      <c r="AI52" s="14">
        <f>SUM(AI50:AI51)</f>
        <v>33.260000000000005</v>
      </c>
      <c r="AJ52" s="14">
        <f>SUM(AJ50:AJ51)</f>
        <v>100.10104200000005</v>
      </c>
    </row>
    <row r="53" spans="16:99" ht="14.7" thickBot="1" x14ac:dyDescent="0.6">
      <c r="Q53" s="35"/>
      <c r="R53" s="35"/>
      <c r="S53" s="35"/>
      <c r="T53" s="35"/>
      <c r="U53" s="35"/>
      <c r="V53" s="35"/>
      <c r="W53" s="35"/>
      <c r="X53" s="35"/>
      <c r="Y53" s="35"/>
      <c r="AF53" s="35"/>
    </row>
    <row r="54" spans="16:99" x14ac:dyDescent="0.55000000000000004">
      <c r="Q54" s="54" t="s">
        <v>56</v>
      </c>
      <c r="R54" s="55"/>
      <c r="S54" s="55"/>
      <c r="T54" s="55"/>
      <c r="U54" s="56"/>
      <c r="V54" s="35"/>
      <c r="W54" s="35"/>
      <c r="X54" s="35"/>
      <c r="Y54" s="35"/>
    </row>
    <row r="55" spans="16:99" x14ac:dyDescent="0.55000000000000004">
      <c r="Q55" s="45"/>
      <c r="U55" s="46"/>
    </row>
    <row r="56" spans="16:99" x14ac:dyDescent="0.55000000000000004">
      <c r="Q56" s="47" t="s">
        <v>50</v>
      </c>
      <c r="R56" s="42" t="s">
        <v>54</v>
      </c>
      <c r="S56" s="57" t="s">
        <v>52</v>
      </c>
      <c r="U56" s="48" t="s">
        <v>49</v>
      </c>
    </row>
    <row r="57" spans="16:99" x14ac:dyDescent="0.55000000000000004">
      <c r="Q57" s="47"/>
      <c r="R57" s="42"/>
      <c r="S57" s="57"/>
      <c r="U57" s="48"/>
    </row>
    <row r="58" spans="16:99" ht="14.7" thickBot="1" x14ac:dyDescent="0.6">
      <c r="Q58" s="49">
        <f>SQRT(SUM(U52^2,AB52^2,AI52^2)/3)</f>
        <v>34.235523948086438</v>
      </c>
      <c r="R58" s="50">
        <f>SQRT(SUM(U50^2,AB50^2,AI50^2)/3)</f>
        <v>11.256027437185232</v>
      </c>
      <c r="S58" s="58">
        <f>SQRT(SUM(U51^2,AB51^2,AI51^2)/3)</f>
        <v>23.089283813059254</v>
      </c>
      <c r="T58" s="52"/>
      <c r="U58" s="53">
        <f>SQRT(SUM(V35:V49,AC35:AC49,AJ35:AJ49)/3)</f>
        <v>10.52876285863317</v>
      </c>
    </row>
    <row r="59" spans="16:99" x14ac:dyDescent="0.55000000000000004">
      <c r="P59" s="61" t="s">
        <v>53</v>
      </c>
      <c r="Q59" s="62">
        <f>Q58/S52</f>
        <v>0.13066993873315436</v>
      </c>
      <c r="R59" s="62">
        <f>R58/S50</f>
        <v>0.13088403996727013</v>
      </c>
      <c r="S59" s="62">
        <f>S58/S51</f>
        <v>0.1311891125742003</v>
      </c>
      <c r="T59" s="62"/>
      <c r="U59" s="62">
        <f>U58/AVERAGE(S35:S49)</f>
        <v>0.60279176671563961</v>
      </c>
      <c r="X59" s="9"/>
    </row>
    <row r="60" spans="16:99" x14ac:dyDescent="0.55000000000000004">
      <c r="T60" s="59" t="s">
        <v>55</v>
      </c>
      <c r="U60" s="60">
        <f>AVERAGE(S35:S49)</f>
        <v>17.466666666666665</v>
      </c>
    </row>
    <row r="61" spans="16:99" x14ac:dyDescent="0.55000000000000004">
      <c r="T61" s="59"/>
      <c r="U61" s="60"/>
    </row>
    <row r="64" spans="16:99" ht="14.7" thickBot="1" x14ac:dyDescent="0.6">
      <c r="Q64" s="41" t="s">
        <v>46</v>
      </c>
      <c r="R64" s="41"/>
      <c r="S64" s="41"/>
      <c r="T64" s="41"/>
      <c r="U64" s="41"/>
      <c r="V64" s="41"/>
      <c r="X64" s="41" t="s">
        <v>48</v>
      </c>
      <c r="Y64" s="41"/>
      <c r="Z64" s="41"/>
      <c r="AA64" s="41"/>
      <c r="AB64" s="41"/>
      <c r="AC64" s="41"/>
      <c r="AE64" s="41" t="s">
        <v>47</v>
      </c>
      <c r="AF64" s="41"/>
      <c r="AG64" s="41"/>
      <c r="AH64" s="41"/>
      <c r="AI64" s="41"/>
      <c r="AJ64" s="41"/>
      <c r="AL64" s="41" t="s">
        <v>59</v>
      </c>
      <c r="AM64" s="41"/>
      <c r="AN64" s="41"/>
      <c r="AO64" s="41"/>
      <c r="AP64" s="41"/>
      <c r="AQ64" s="41"/>
      <c r="AS64" s="41" t="s">
        <v>60</v>
      </c>
      <c r="AT64" s="41"/>
      <c r="AU64" s="41"/>
      <c r="AV64" s="41"/>
      <c r="AW64" s="41"/>
      <c r="AX64" s="41"/>
      <c r="AZ64" s="41" t="s">
        <v>61</v>
      </c>
      <c r="BA64" s="41"/>
      <c r="BB64" s="41"/>
      <c r="BC64" s="41"/>
      <c r="BD64" s="41"/>
      <c r="BE64" s="41"/>
      <c r="BG64" s="41" t="s">
        <v>62</v>
      </c>
      <c r="BH64" s="41"/>
      <c r="BI64" s="41"/>
      <c r="BJ64" s="41"/>
      <c r="BK64" s="41"/>
      <c r="BL64" s="41"/>
      <c r="BN64" s="41" t="s">
        <v>63</v>
      </c>
      <c r="BO64" s="41"/>
      <c r="BP64" s="41"/>
      <c r="BQ64" s="41"/>
      <c r="BR64" s="41"/>
      <c r="BS64" s="41"/>
      <c r="BU64" s="41" t="s">
        <v>64</v>
      </c>
      <c r="BV64" s="41"/>
      <c r="BW64" s="41"/>
      <c r="BX64" s="41"/>
      <c r="BY64" s="41"/>
      <c r="BZ64" s="41"/>
      <c r="CB64" s="41" t="s">
        <v>65</v>
      </c>
      <c r="CC64" s="41"/>
      <c r="CD64" s="41"/>
      <c r="CE64" s="41"/>
      <c r="CF64" s="41"/>
      <c r="CG64" s="41"/>
      <c r="CI64" s="41" t="s">
        <v>66</v>
      </c>
      <c r="CJ64" s="41"/>
      <c r="CK64" s="41"/>
      <c r="CL64" s="41"/>
      <c r="CM64" s="41"/>
      <c r="CN64" s="41"/>
      <c r="CP64" s="41" t="s">
        <v>67</v>
      </c>
      <c r="CQ64" s="41"/>
      <c r="CR64" s="41"/>
      <c r="CS64" s="41"/>
      <c r="CT64" s="41"/>
      <c r="CU64" s="41"/>
    </row>
    <row r="65" spans="17:99" x14ac:dyDescent="0.55000000000000004">
      <c r="Q65" s="26" t="s">
        <v>0</v>
      </c>
      <c r="R65" s="26" t="s">
        <v>1</v>
      </c>
      <c r="S65" s="26" t="s">
        <v>42</v>
      </c>
      <c r="T65" s="26" t="s">
        <v>43</v>
      </c>
      <c r="U65" s="26" t="s">
        <v>44</v>
      </c>
      <c r="V65" s="26" t="s">
        <v>45</v>
      </c>
      <c r="W65" s="35"/>
      <c r="X65" s="26" t="s">
        <v>0</v>
      </c>
      <c r="Y65" s="26" t="s">
        <v>1</v>
      </c>
      <c r="Z65" s="26" t="s">
        <v>42</v>
      </c>
      <c r="AA65" s="26" t="s">
        <v>43</v>
      </c>
      <c r="AB65" s="26" t="s">
        <v>44</v>
      </c>
      <c r="AC65" s="26" t="s">
        <v>45</v>
      </c>
      <c r="AD65" s="35"/>
      <c r="AE65" s="26" t="s">
        <v>0</v>
      </c>
      <c r="AF65" s="26" t="s">
        <v>1</v>
      </c>
      <c r="AG65" s="26" t="s">
        <v>42</v>
      </c>
      <c r="AH65" s="26" t="s">
        <v>43</v>
      </c>
      <c r="AI65" s="26" t="s">
        <v>44</v>
      </c>
      <c r="AJ65" s="26" t="s">
        <v>45</v>
      </c>
      <c r="AL65" s="26" t="s">
        <v>0</v>
      </c>
      <c r="AM65" s="26" t="s">
        <v>1</v>
      </c>
      <c r="AN65" s="26" t="s">
        <v>42</v>
      </c>
      <c r="AO65" s="26" t="s">
        <v>43</v>
      </c>
      <c r="AP65" s="26" t="s">
        <v>44</v>
      </c>
      <c r="AQ65" s="26" t="s">
        <v>45</v>
      </c>
      <c r="AR65" s="35"/>
      <c r="AS65" s="26" t="s">
        <v>0</v>
      </c>
      <c r="AT65" s="26" t="s">
        <v>1</v>
      </c>
      <c r="AU65" s="26" t="s">
        <v>42</v>
      </c>
      <c r="AV65" s="26" t="s">
        <v>43</v>
      </c>
      <c r="AW65" s="26" t="s">
        <v>44</v>
      </c>
      <c r="AX65" s="26" t="s">
        <v>45</v>
      </c>
      <c r="AY65" s="35"/>
      <c r="AZ65" s="26" t="s">
        <v>0</v>
      </c>
      <c r="BA65" s="26" t="s">
        <v>1</v>
      </c>
      <c r="BB65" s="26" t="s">
        <v>42</v>
      </c>
      <c r="BC65" s="26" t="s">
        <v>43</v>
      </c>
      <c r="BD65" s="26" t="s">
        <v>44</v>
      </c>
      <c r="BE65" s="26" t="s">
        <v>45</v>
      </c>
      <c r="BG65" s="26" t="s">
        <v>0</v>
      </c>
      <c r="BH65" s="26" t="s">
        <v>1</v>
      </c>
      <c r="BI65" s="26" t="s">
        <v>42</v>
      </c>
      <c r="BJ65" s="26" t="s">
        <v>43</v>
      </c>
      <c r="BK65" s="26" t="s">
        <v>44</v>
      </c>
      <c r="BL65" s="26" t="s">
        <v>45</v>
      </c>
      <c r="BM65" s="35"/>
      <c r="BN65" s="26" t="s">
        <v>0</v>
      </c>
      <c r="BO65" s="26" t="s">
        <v>1</v>
      </c>
      <c r="BP65" s="26" t="s">
        <v>42</v>
      </c>
      <c r="BQ65" s="26" t="s">
        <v>43</v>
      </c>
      <c r="BR65" s="26" t="s">
        <v>44</v>
      </c>
      <c r="BS65" s="26" t="s">
        <v>45</v>
      </c>
      <c r="BT65" s="35"/>
      <c r="BU65" s="26" t="s">
        <v>0</v>
      </c>
      <c r="BV65" s="26" t="s">
        <v>1</v>
      </c>
      <c r="BW65" s="26" t="s">
        <v>42</v>
      </c>
      <c r="BX65" s="26" t="s">
        <v>43</v>
      </c>
      <c r="BY65" s="26" t="s">
        <v>44</v>
      </c>
      <c r="BZ65" s="26" t="s">
        <v>45</v>
      </c>
      <c r="CB65" s="26" t="s">
        <v>0</v>
      </c>
      <c r="CC65" s="26" t="s">
        <v>1</v>
      </c>
      <c r="CD65" s="26" t="s">
        <v>42</v>
      </c>
      <c r="CE65" s="26" t="s">
        <v>43</v>
      </c>
      <c r="CF65" s="26" t="s">
        <v>44</v>
      </c>
      <c r="CG65" s="26" t="s">
        <v>45</v>
      </c>
      <c r="CH65" s="35"/>
      <c r="CI65" s="26" t="s">
        <v>0</v>
      </c>
      <c r="CJ65" s="26" t="s">
        <v>1</v>
      </c>
      <c r="CK65" s="26" t="s">
        <v>42</v>
      </c>
      <c r="CL65" s="26" t="s">
        <v>43</v>
      </c>
      <c r="CM65" s="26" t="s">
        <v>44</v>
      </c>
      <c r="CN65" s="26" t="s">
        <v>45</v>
      </c>
      <c r="CO65" s="35"/>
      <c r="CP65" s="26" t="s">
        <v>0</v>
      </c>
      <c r="CQ65" s="26" t="s">
        <v>1</v>
      </c>
      <c r="CR65" s="26" t="s">
        <v>42</v>
      </c>
      <c r="CS65" s="26" t="s">
        <v>43</v>
      </c>
      <c r="CT65" s="26" t="s">
        <v>44</v>
      </c>
      <c r="CU65" s="26" t="s">
        <v>45</v>
      </c>
    </row>
    <row r="66" spans="17:99" ht="14.7" thickBot="1" x14ac:dyDescent="0.6">
      <c r="Q66" s="27"/>
      <c r="R66" s="36"/>
      <c r="S66" s="36"/>
      <c r="T66" s="36"/>
      <c r="U66" s="36"/>
      <c r="V66" s="36"/>
      <c r="X66" s="27"/>
      <c r="Y66" s="36"/>
      <c r="Z66" s="36"/>
      <c r="AA66" s="36"/>
      <c r="AB66" s="36"/>
      <c r="AC66" s="36"/>
      <c r="AE66" s="27"/>
      <c r="AF66" s="36"/>
      <c r="AG66" s="36"/>
      <c r="AH66" s="36"/>
      <c r="AI66" s="36"/>
      <c r="AJ66" s="36"/>
      <c r="AL66" s="27"/>
      <c r="AM66" s="36"/>
      <c r="AN66" s="36"/>
      <c r="AO66" s="36"/>
      <c r="AP66" s="36"/>
      <c r="AQ66" s="36"/>
      <c r="AS66" s="27"/>
      <c r="AT66" s="36"/>
      <c r="AU66" s="36"/>
      <c r="AV66" s="36"/>
      <c r="AW66" s="36"/>
      <c r="AX66" s="36"/>
      <c r="AZ66" s="27"/>
      <c r="BA66" s="36"/>
      <c r="BB66" s="36"/>
      <c r="BC66" s="36"/>
      <c r="BD66" s="36"/>
      <c r="BE66" s="36"/>
      <c r="BG66" s="27"/>
      <c r="BH66" s="36"/>
      <c r="BI66" s="36"/>
      <c r="BJ66" s="36"/>
      <c r="BK66" s="36"/>
      <c r="BL66" s="36"/>
      <c r="BN66" s="27"/>
      <c r="BO66" s="36"/>
      <c r="BP66" s="36"/>
      <c r="BQ66" s="36"/>
      <c r="BR66" s="36"/>
      <c r="BS66" s="36"/>
      <c r="BU66" s="27"/>
      <c r="BV66" s="36"/>
      <c r="BW66" s="36"/>
      <c r="BX66" s="36"/>
      <c r="BY66" s="36"/>
      <c r="BZ66" s="36"/>
      <c r="CB66" s="27"/>
      <c r="CC66" s="36"/>
      <c r="CD66" s="36"/>
      <c r="CE66" s="36"/>
      <c r="CF66" s="36"/>
      <c r="CG66" s="36"/>
      <c r="CI66" s="27"/>
      <c r="CJ66" s="36"/>
      <c r="CK66" s="36"/>
      <c r="CL66" s="36"/>
      <c r="CM66" s="36"/>
      <c r="CN66" s="36"/>
      <c r="CP66" s="27"/>
      <c r="CQ66" s="36"/>
      <c r="CR66" s="36"/>
      <c r="CS66" s="36"/>
      <c r="CT66" s="36"/>
      <c r="CU66" s="36"/>
    </row>
    <row r="67" spans="17:99" ht="14.7" thickBot="1" x14ac:dyDescent="0.6">
      <c r="Q67" s="5">
        <v>1</v>
      </c>
      <c r="R67" s="37" t="s">
        <v>9</v>
      </c>
      <c r="S67" s="38">
        <v>10</v>
      </c>
      <c r="T67" s="38">
        <f>S67-S67*0.1</f>
        <v>9</v>
      </c>
      <c r="U67" s="39">
        <f>S67-T67</f>
        <v>1</v>
      </c>
      <c r="V67" s="39">
        <f>(U67)^2</f>
        <v>1</v>
      </c>
      <c r="X67" s="5">
        <v>1</v>
      </c>
      <c r="Y67" s="37" t="s">
        <v>9</v>
      </c>
      <c r="Z67" s="38">
        <f>S67+2</f>
        <v>12</v>
      </c>
      <c r="AA67" s="38">
        <f>Z67-Z67*0.12</f>
        <v>10.56</v>
      </c>
      <c r="AB67" s="39">
        <f>Z67-AA67</f>
        <v>1.4399999999999995</v>
      </c>
      <c r="AC67" s="39">
        <f>(AB67)^2</f>
        <v>2.0735999999999986</v>
      </c>
      <c r="AE67" s="5">
        <v>1</v>
      </c>
      <c r="AF67" s="37" t="s">
        <v>9</v>
      </c>
      <c r="AG67" s="38">
        <f>Z67+1</f>
        <v>13</v>
      </c>
      <c r="AH67" s="38">
        <f>AG67-AG67*0.1</f>
        <v>11.7</v>
      </c>
      <c r="AI67" s="39">
        <f>AG67-AH67</f>
        <v>1.3000000000000007</v>
      </c>
      <c r="AJ67" s="39">
        <f>(AI67)^2</f>
        <v>1.6900000000000019</v>
      </c>
      <c r="AL67" s="5">
        <v>1</v>
      </c>
      <c r="AM67" s="37" t="s">
        <v>9</v>
      </c>
      <c r="AN67" s="38">
        <v>10</v>
      </c>
      <c r="AO67" s="38">
        <f>AN67-AN67*0.1</f>
        <v>9</v>
      </c>
      <c r="AP67" s="39">
        <f>AN67-AO67</f>
        <v>1</v>
      </c>
      <c r="AQ67" s="39">
        <f>(AP67)^2</f>
        <v>1</v>
      </c>
      <c r="AS67" s="5">
        <v>1</v>
      </c>
      <c r="AT67" s="37" t="s">
        <v>9</v>
      </c>
      <c r="AU67" s="38">
        <f>AN67+2</f>
        <v>12</v>
      </c>
      <c r="AV67" s="38">
        <f>AU67-AU67*0.12</f>
        <v>10.56</v>
      </c>
      <c r="AW67" s="39">
        <f>AU67-AV67</f>
        <v>1.4399999999999995</v>
      </c>
      <c r="AX67" s="39">
        <f>(AW67)^2</f>
        <v>2.0735999999999986</v>
      </c>
      <c r="AZ67" s="5">
        <v>1</v>
      </c>
      <c r="BA67" s="37" t="s">
        <v>9</v>
      </c>
      <c r="BB67" s="38">
        <f>AU67+1</f>
        <v>13</v>
      </c>
      <c r="BC67" s="38">
        <f>BB67-BB67*0.1</f>
        <v>11.7</v>
      </c>
      <c r="BD67" s="39">
        <f>BB67-BC67</f>
        <v>1.3000000000000007</v>
      </c>
      <c r="BE67" s="39">
        <f>(BD67)^2</f>
        <v>1.6900000000000019</v>
      </c>
      <c r="BG67" s="5">
        <v>1</v>
      </c>
      <c r="BH67" s="37" t="s">
        <v>9</v>
      </c>
      <c r="BI67" s="38">
        <v>10</v>
      </c>
      <c r="BJ67" s="38">
        <f>BI67-BI67*0.13</f>
        <v>8.6999999999999993</v>
      </c>
      <c r="BK67" s="39">
        <f>BI67-BJ67</f>
        <v>1.3000000000000007</v>
      </c>
      <c r="BL67" s="39">
        <f>(BK67)^2</f>
        <v>1.6900000000000019</v>
      </c>
      <c r="BN67" s="5">
        <v>1</v>
      </c>
      <c r="BO67" s="37" t="s">
        <v>9</v>
      </c>
      <c r="BP67" s="38">
        <f>BI67+2</f>
        <v>12</v>
      </c>
      <c r="BQ67" s="38">
        <f>BP67-BP67*0.12</f>
        <v>10.56</v>
      </c>
      <c r="BR67" s="39">
        <f>BP67-BQ67</f>
        <v>1.4399999999999995</v>
      </c>
      <c r="BS67" s="39">
        <f>(BR67)^2</f>
        <v>2.0735999999999986</v>
      </c>
      <c r="BU67" s="5">
        <v>1</v>
      </c>
      <c r="BV67" s="37" t="s">
        <v>9</v>
      </c>
      <c r="BW67" s="38">
        <f>BP67+1</f>
        <v>13</v>
      </c>
      <c r="BX67" s="38">
        <f>BW67-BW67*0.13</f>
        <v>11.31</v>
      </c>
      <c r="BY67" s="39">
        <f>BW67-BX67</f>
        <v>1.6899999999999995</v>
      </c>
      <c r="BZ67" s="39">
        <f>(BY67)^2</f>
        <v>2.8560999999999983</v>
      </c>
      <c r="CB67" s="5">
        <v>1</v>
      </c>
      <c r="CC67" s="37" t="s">
        <v>9</v>
      </c>
      <c r="CD67" s="38">
        <v>10</v>
      </c>
      <c r="CE67" s="38">
        <f>CD67-CD67*0.1</f>
        <v>9</v>
      </c>
      <c r="CF67" s="39">
        <f>CD67-CE67</f>
        <v>1</v>
      </c>
      <c r="CG67" s="39">
        <f>(CF67)^2</f>
        <v>1</v>
      </c>
      <c r="CI67" s="5">
        <v>1</v>
      </c>
      <c r="CJ67" s="37" t="s">
        <v>9</v>
      </c>
      <c r="CK67" s="38">
        <f>CD67+2</f>
        <v>12</v>
      </c>
      <c r="CL67" s="38">
        <f>CK67-CK67*0.12</f>
        <v>10.56</v>
      </c>
      <c r="CM67" s="39">
        <f>CK67-CL67</f>
        <v>1.4399999999999995</v>
      </c>
      <c r="CN67" s="39">
        <f>(CM67)^2</f>
        <v>2.0735999999999986</v>
      </c>
      <c r="CP67" s="5">
        <v>1</v>
      </c>
      <c r="CQ67" s="37" t="s">
        <v>9</v>
      </c>
      <c r="CR67" s="38">
        <f>CK67+1</f>
        <v>13</v>
      </c>
      <c r="CS67" s="38">
        <f>CR67-CR67*0.31</f>
        <v>8.9699999999999989</v>
      </c>
      <c r="CT67" s="39">
        <f>CR67-CS67</f>
        <v>4.0300000000000011</v>
      </c>
      <c r="CU67" s="39">
        <f>(CT67)^2</f>
        <v>16.240900000000011</v>
      </c>
    </row>
    <row r="68" spans="17:99" ht="14.7" thickBot="1" x14ac:dyDescent="0.6">
      <c r="Q68" s="5">
        <v>2</v>
      </c>
      <c r="R68" s="37"/>
      <c r="S68" s="38">
        <v>15</v>
      </c>
      <c r="T68" s="38">
        <f>S68-S68*0.09</f>
        <v>13.65</v>
      </c>
      <c r="U68" s="39">
        <f t="shared" ref="U68:U81" si="20">S68-T68</f>
        <v>1.3499999999999996</v>
      </c>
      <c r="V68" s="39">
        <f t="shared" ref="V68:V81" si="21">(U68)^2</f>
        <v>1.8224999999999991</v>
      </c>
      <c r="X68" s="5">
        <v>2</v>
      </c>
      <c r="Y68" s="37"/>
      <c r="Z68" s="38">
        <f t="shared" ref="Z68:Z81" si="22">S68+2</f>
        <v>17</v>
      </c>
      <c r="AA68" s="38">
        <f>Z68-Z68*0.2</f>
        <v>13.6</v>
      </c>
      <c r="AB68" s="39">
        <f t="shared" ref="AB68:AB81" si="23">Z68-AA68</f>
        <v>3.4000000000000004</v>
      </c>
      <c r="AC68" s="39">
        <f t="shared" ref="AC68:AC81" si="24">(AB68)^2</f>
        <v>11.560000000000002</v>
      </c>
      <c r="AE68" s="5">
        <v>2</v>
      </c>
      <c r="AF68" s="37"/>
      <c r="AG68" s="38">
        <f t="shared" ref="AG68:AG81" si="25">Z68+1</f>
        <v>18</v>
      </c>
      <c r="AH68" s="38">
        <f>AG68-AG68*0.09</f>
        <v>16.38</v>
      </c>
      <c r="AI68" s="39">
        <f t="shared" ref="AI68:AI81" si="26">AG68-AH68</f>
        <v>1.620000000000001</v>
      </c>
      <c r="AJ68" s="39">
        <f t="shared" ref="AJ68:AJ81" si="27">(AI68)^2</f>
        <v>2.6244000000000032</v>
      </c>
      <c r="AL68" s="5">
        <v>2</v>
      </c>
      <c r="AM68" s="37"/>
      <c r="AN68" s="38">
        <v>15</v>
      </c>
      <c r="AO68" s="38">
        <f>AN68-AN68*0.09</f>
        <v>13.65</v>
      </c>
      <c r="AP68" s="39">
        <f t="shared" ref="AP68:AP81" si="28">AN68-AO68</f>
        <v>1.3499999999999996</v>
      </c>
      <c r="AQ68" s="39">
        <f t="shared" ref="AQ68:AQ81" si="29">(AP68)^2</f>
        <v>1.8224999999999991</v>
      </c>
      <c r="AS68" s="5">
        <v>2</v>
      </c>
      <c r="AT68" s="37"/>
      <c r="AU68" s="38">
        <f t="shared" ref="AU68:AU81" si="30">AN68+2</f>
        <v>17</v>
      </c>
      <c r="AV68" s="38">
        <f>AU68-AU68*0.22</f>
        <v>13.26</v>
      </c>
      <c r="AW68" s="39">
        <f t="shared" ref="AW68:AW81" si="31">AU68-AV68</f>
        <v>3.74</v>
      </c>
      <c r="AX68" s="39">
        <f t="shared" ref="AX68:AX81" si="32">(AW68)^2</f>
        <v>13.987600000000002</v>
      </c>
      <c r="AZ68" s="5">
        <v>2</v>
      </c>
      <c r="BA68" s="37"/>
      <c r="BB68" s="38">
        <f t="shared" ref="BB68:BB81" si="33">AU68+1</f>
        <v>18</v>
      </c>
      <c r="BC68" s="38">
        <f>BB68-BB68*0.09</f>
        <v>16.38</v>
      </c>
      <c r="BD68" s="39">
        <f t="shared" ref="BD68:BD81" si="34">BB68-BC68</f>
        <v>1.620000000000001</v>
      </c>
      <c r="BE68" s="39">
        <f t="shared" ref="BE68:BE81" si="35">(BD68)^2</f>
        <v>2.6244000000000032</v>
      </c>
      <c r="BG68" s="5">
        <v>2</v>
      </c>
      <c r="BH68" s="37"/>
      <c r="BI68" s="38">
        <v>15</v>
      </c>
      <c r="BJ68" s="38">
        <f>BI68-BI68*0.19</f>
        <v>12.15</v>
      </c>
      <c r="BK68" s="39">
        <f t="shared" ref="BK68:BK81" si="36">BI68-BJ68</f>
        <v>2.8499999999999996</v>
      </c>
      <c r="BL68" s="39">
        <f t="shared" ref="BL68:BL81" si="37">(BK68)^2</f>
        <v>8.1224999999999987</v>
      </c>
      <c r="BN68" s="5">
        <v>2</v>
      </c>
      <c r="BO68" s="37"/>
      <c r="BP68" s="38">
        <f t="shared" ref="BP68:BP81" si="38">BI68+2</f>
        <v>17</v>
      </c>
      <c r="BQ68" s="38">
        <f>BP68-BP68*0.2</f>
        <v>13.6</v>
      </c>
      <c r="BR68" s="39">
        <f t="shared" ref="BR68:BR81" si="39">BP68-BQ68</f>
        <v>3.4000000000000004</v>
      </c>
      <c r="BS68" s="39">
        <f t="shared" ref="BS68:BS81" si="40">(BR68)^2</f>
        <v>11.560000000000002</v>
      </c>
      <c r="BU68" s="5">
        <v>2</v>
      </c>
      <c r="BV68" s="37"/>
      <c r="BW68" s="38">
        <f t="shared" ref="BW68:BW81" si="41">BP68+1</f>
        <v>18</v>
      </c>
      <c r="BX68" s="38">
        <f>BW68-BW68*0.2</f>
        <v>14.4</v>
      </c>
      <c r="BY68" s="39">
        <f t="shared" ref="BY68:BY81" si="42">BW68-BX68</f>
        <v>3.5999999999999996</v>
      </c>
      <c r="BZ68" s="39">
        <f t="shared" ref="BZ68:BZ81" si="43">(BY68)^2</f>
        <v>12.959999999999997</v>
      </c>
      <c r="CB68" s="5">
        <v>2</v>
      </c>
      <c r="CC68" s="37"/>
      <c r="CD68" s="38">
        <v>15</v>
      </c>
      <c r="CE68" s="38">
        <f>CD68-CD68*0.09</f>
        <v>13.65</v>
      </c>
      <c r="CF68" s="39">
        <f t="shared" ref="CF68:CF81" si="44">CD68-CE68</f>
        <v>1.3499999999999996</v>
      </c>
      <c r="CG68" s="39">
        <f t="shared" ref="CG68:CG81" si="45">(CF68)^2</f>
        <v>1.8224999999999991</v>
      </c>
      <c r="CI68" s="5">
        <v>2</v>
      </c>
      <c r="CJ68" s="37"/>
      <c r="CK68" s="38">
        <f t="shared" ref="CK68:CK81" si="46">CD68+2</f>
        <v>17</v>
      </c>
      <c r="CL68" s="38">
        <f>CK68-CK68*0.2</f>
        <v>13.6</v>
      </c>
      <c r="CM68" s="39">
        <f t="shared" ref="CM68:CM81" si="47">CK68-CL68</f>
        <v>3.4000000000000004</v>
      </c>
      <c r="CN68" s="39">
        <f t="shared" ref="CN68:CN81" si="48">(CM68)^2</f>
        <v>11.560000000000002</v>
      </c>
      <c r="CP68" s="5">
        <v>2</v>
      </c>
      <c r="CQ68" s="37"/>
      <c r="CR68" s="38">
        <f t="shared" ref="CR68:CR81" si="49">CK68+1</f>
        <v>18</v>
      </c>
      <c r="CS68" s="38">
        <f>CR68-CR68*0.09</f>
        <v>16.38</v>
      </c>
      <c r="CT68" s="39">
        <f t="shared" ref="CT68:CT81" si="50">CR68-CS68</f>
        <v>1.620000000000001</v>
      </c>
      <c r="CU68" s="39">
        <f t="shared" ref="CU68:CU81" si="51">(CT68)^2</f>
        <v>2.6244000000000032</v>
      </c>
    </row>
    <row r="69" spans="17:99" ht="14.7" thickBot="1" x14ac:dyDescent="0.6">
      <c r="Q69" s="5">
        <v>3</v>
      </c>
      <c r="R69" s="37"/>
      <c r="S69" s="38">
        <v>8</v>
      </c>
      <c r="T69" s="38">
        <f>S69-S69*0.18</f>
        <v>6.5600000000000005</v>
      </c>
      <c r="U69" s="39">
        <f t="shared" si="20"/>
        <v>1.4399999999999995</v>
      </c>
      <c r="V69" s="39">
        <f t="shared" si="21"/>
        <v>2.0735999999999986</v>
      </c>
      <c r="X69" s="5">
        <v>3</v>
      </c>
      <c r="Y69" s="37"/>
      <c r="Z69" s="38">
        <f t="shared" si="22"/>
        <v>10</v>
      </c>
      <c r="AA69" s="38">
        <f>Z69-Z69*0.13</f>
        <v>8.6999999999999993</v>
      </c>
      <c r="AB69" s="39">
        <f t="shared" si="23"/>
        <v>1.3000000000000007</v>
      </c>
      <c r="AC69" s="39">
        <f t="shared" si="24"/>
        <v>1.6900000000000019</v>
      </c>
      <c r="AE69" s="5">
        <v>3</v>
      </c>
      <c r="AF69" s="37"/>
      <c r="AG69" s="38">
        <f t="shared" si="25"/>
        <v>11</v>
      </c>
      <c r="AH69" s="38">
        <f>AG69-AG69*0.18</f>
        <v>9.02</v>
      </c>
      <c r="AI69" s="39">
        <f t="shared" si="26"/>
        <v>1.9800000000000004</v>
      </c>
      <c r="AJ69" s="39">
        <f t="shared" si="27"/>
        <v>3.9204000000000017</v>
      </c>
      <c r="AL69" s="5">
        <v>3</v>
      </c>
      <c r="AM69" s="37"/>
      <c r="AN69" s="38">
        <v>8</v>
      </c>
      <c r="AO69" s="38">
        <f>AN69-AN69*0.18</f>
        <v>6.5600000000000005</v>
      </c>
      <c r="AP69" s="39">
        <f t="shared" si="28"/>
        <v>1.4399999999999995</v>
      </c>
      <c r="AQ69" s="39">
        <f t="shared" si="29"/>
        <v>2.0735999999999986</v>
      </c>
      <c r="AS69" s="5">
        <v>3</v>
      </c>
      <c r="AT69" s="37"/>
      <c r="AU69" s="38">
        <f t="shared" si="30"/>
        <v>10</v>
      </c>
      <c r="AV69" s="38">
        <f>AU69-AU69*0.13</f>
        <v>8.6999999999999993</v>
      </c>
      <c r="AW69" s="39">
        <f t="shared" si="31"/>
        <v>1.3000000000000007</v>
      </c>
      <c r="AX69" s="39">
        <f t="shared" si="32"/>
        <v>1.6900000000000019</v>
      </c>
      <c r="AZ69" s="5">
        <v>3</v>
      </c>
      <c r="BA69" s="37"/>
      <c r="BB69" s="38">
        <f t="shared" si="33"/>
        <v>11</v>
      </c>
      <c r="BC69" s="38">
        <f>BB69-BB69*0.08</f>
        <v>10.119999999999999</v>
      </c>
      <c r="BD69" s="39">
        <f t="shared" si="34"/>
        <v>0.88000000000000078</v>
      </c>
      <c r="BE69" s="39">
        <f t="shared" si="35"/>
        <v>0.77440000000000142</v>
      </c>
      <c r="BG69" s="5">
        <v>3</v>
      </c>
      <c r="BH69" s="37"/>
      <c r="BI69" s="38">
        <v>8</v>
      </c>
      <c r="BJ69" s="38">
        <f>BI69-BI69*0.18</f>
        <v>6.5600000000000005</v>
      </c>
      <c r="BK69" s="39">
        <f t="shared" si="36"/>
        <v>1.4399999999999995</v>
      </c>
      <c r="BL69" s="39">
        <f t="shared" si="37"/>
        <v>2.0735999999999986</v>
      </c>
      <c r="BN69" s="5">
        <v>3</v>
      </c>
      <c r="BO69" s="37"/>
      <c r="BP69" s="38">
        <f t="shared" si="38"/>
        <v>10</v>
      </c>
      <c r="BQ69" s="38">
        <f>BP69-BP69*0.13</f>
        <v>8.6999999999999993</v>
      </c>
      <c r="BR69" s="39">
        <f t="shared" si="39"/>
        <v>1.3000000000000007</v>
      </c>
      <c r="BS69" s="39">
        <f t="shared" si="40"/>
        <v>1.6900000000000019</v>
      </c>
      <c r="BU69" s="5">
        <v>3</v>
      </c>
      <c r="BV69" s="37"/>
      <c r="BW69" s="38">
        <f t="shared" si="41"/>
        <v>11</v>
      </c>
      <c r="BX69" s="38">
        <f>BW69-BW69*0.18</f>
        <v>9.02</v>
      </c>
      <c r="BY69" s="39">
        <f t="shared" si="42"/>
        <v>1.9800000000000004</v>
      </c>
      <c r="BZ69" s="39">
        <f t="shared" si="43"/>
        <v>3.9204000000000017</v>
      </c>
      <c r="CB69" s="5">
        <v>3</v>
      </c>
      <c r="CC69" s="37"/>
      <c r="CD69" s="38">
        <v>8</v>
      </c>
      <c r="CE69" s="38">
        <f>CD69-CD69*0.18</f>
        <v>6.5600000000000005</v>
      </c>
      <c r="CF69" s="39">
        <f t="shared" si="44"/>
        <v>1.4399999999999995</v>
      </c>
      <c r="CG69" s="39">
        <f t="shared" si="45"/>
        <v>2.0735999999999986</v>
      </c>
      <c r="CI69" s="5">
        <v>3</v>
      </c>
      <c r="CJ69" s="37"/>
      <c r="CK69" s="38">
        <f t="shared" si="46"/>
        <v>10</v>
      </c>
      <c r="CL69" s="38">
        <f>CK69-CK69*0.13</f>
        <v>8.6999999999999993</v>
      </c>
      <c r="CM69" s="39">
        <f t="shared" si="47"/>
        <v>1.3000000000000007</v>
      </c>
      <c r="CN69" s="39">
        <f t="shared" si="48"/>
        <v>1.6900000000000019</v>
      </c>
      <c r="CP69" s="5">
        <v>3</v>
      </c>
      <c r="CQ69" s="37"/>
      <c r="CR69" s="38">
        <f t="shared" si="49"/>
        <v>11</v>
      </c>
      <c r="CS69" s="38">
        <f>CR69-CR69*0.18</f>
        <v>9.02</v>
      </c>
      <c r="CT69" s="39">
        <f t="shared" si="50"/>
        <v>1.9800000000000004</v>
      </c>
      <c r="CU69" s="39">
        <f t="shared" si="51"/>
        <v>3.9204000000000017</v>
      </c>
    </row>
    <row r="70" spans="17:99" ht="14.7" thickBot="1" x14ac:dyDescent="0.6">
      <c r="Q70" s="5">
        <v>4</v>
      </c>
      <c r="R70" s="37"/>
      <c r="S70" s="38">
        <v>10</v>
      </c>
      <c r="T70" s="38">
        <f>S70-S70*0.02</f>
        <v>9.8000000000000007</v>
      </c>
      <c r="U70" s="39">
        <f t="shared" si="20"/>
        <v>0.19999999999999929</v>
      </c>
      <c r="V70" s="39">
        <f t="shared" si="21"/>
        <v>3.9999999999999716E-2</v>
      </c>
      <c r="X70" s="5">
        <v>4</v>
      </c>
      <c r="Y70" s="37"/>
      <c r="Z70" s="38">
        <f t="shared" si="22"/>
        <v>12</v>
      </c>
      <c r="AA70" s="38">
        <f>Z70-Z70*0.02</f>
        <v>11.76</v>
      </c>
      <c r="AB70" s="39">
        <f t="shared" si="23"/>
        <v>0.24000000000000021</v>
      </c>
      <c r="AC70" s="39">
        <f t="shared" si="24"/>
        <v>5.7600000000000103E-2</v>
      </c>
      <c r="AE70" s="5">
        <v>4</v>
      </c>
      <c r="AF70" s="37"/>
      <c r="AG70" s="38">
        <f t="shared" si="25"/>
        <v>13</v>
      </c>
      <c r="AH70" s="38">
        <f>AG70-AG70*0.023</f>
        <v>12.701000000000001</v>
      </c>
      <c r="AI70" s="39">
        <f t="shared" si="26"/>
        <v>0.29899999999999949</v>
      </c>
      <c r="AJ70" s="39">
        <f t="shared" si="27"/>
        <v>8.9400999999999689E-2</v>
      </c>
      <c r="AL70" s="5">
        <v>4</v>
      </c>
      <c r="AM70" s="37"/>
      <c r="AN70" s="38">
        <v>10</v>
      </c>
      <c r="AO70" s="38">
        <f>AN70-AN70*0.02</f>
        <v>9.8000000000000007</v>
      </c>
      <c r="AP70" s="39">
        <f t="shared" si="28"/>
        <v>0.19999999999999929</v>
      </c>
      <c r="AQ70" s="39">
        <f t="shared" si="29"/>
        <v>3.9999999999999716E-2</v>
      </c>
      <c r="AS70" s="5">
        <v>4</v>
      </c>
      <c r="AT70" s="37"/>
      <c r="AU70" s="38">
        <f t="shared" si="30"/>
        <v>12</v>
      </c>
      <c r="AV70" s="38">
        <f>AU70-AU70*0.02</f>
        <v>11.76</v>
      </c>
      <c r="AW70" s="39">
        <f t="shared" si="31"/>
        <v>0.24000000000000021</v>
      </c>
      <c r="AX70" s="39">
        <f t="shared" si="32"/>
        <v>5.7600000000000103E-2</v>
      </c>
      <c r="AZ70" s="5">
        <v>4</v>
      </c>
      <c r="BA70" s="37"/>
      <c r="BB70" s="38">
        <f t="shared" si="33"/>
        <v>13</v>
      </c>
      <c r="BC70" s="38">
        <f>BB70-BB70*0.023</f>
        <v>12.701000000000001</v>
      </c>
      <c r="BD70" s="39">
        <f t="shared" si="34"/>
        <v>0.29899999999999949</v>
      </c>
      <c r="BE70" s="39">
        <f t="shared" si="35"/>
        <v>8.9400999999999689E-2</v>
      </c>
      <c r="BG70" s="5">
        <v>4</v>
      </c>
      <c r="BH70" s="37"/>
      <c r="BI70" s="38">
        <v>10</v>
      </c>
      <c r="BJ70" s="38">
        <f>BI70-BI70*0.02</f>
        <v>9.8000000000000007</v>
      </c>
      <c r="BK70" s="39">
        <f t="shared" si="36"/>
        <v>0.19999999999999929</v>
      </c>
      <c r="BL70" s="39">
        <f t="shared" si="37"/>
        <v>3.9999999999999716E-2</v>
      </c>
      <c r="BN70" s="5">
        <v>4</v>
      </c>
      <c r="BO70" s="37"/>
      <c r="BP70" s="38">
        <f t="shared" si="38"/>
        <v>12</v>
      </c>
      <c r="BQ70" s="38">
        <f>BP70-BP70*0.02</f>
        <v>11.76</v>
      </c>
      <c r="BR70" s="39">
        <f t="shared" si="39"/>
        <v>0.24000000000000021</v>
      </c>
      <c r="BS70" s="39">
        <f t="shared" si="40"/>
        <v>5.7600000000000103E-2</v>
      </c>
      <c r="BU70" s="5">
        <v>4</v>
      </c>
      <c r="BV70" s="37"/>
      <c r="BW70" s="38">
        <f t="shared" si="41"/>
        <v>13</v>
      </c>
      <c r="BX70" s="38">
        <f>BW70-BW70*0.23</f>
        <v>10.01</v>
      </c>
      <c r="BY70" s="39">
        <f t="shared" si="42"/>
        <v>2.99</v>
      </c>
      <c r="BZ70" s="39">
        <f t="shared" si="43"/>
        <v>8.940100000000001</v>
      </c>
      <c r="CB70" s="5">
        <v>4</v>
      </c>
      <c r="CC70" s="37"/>
      <c r="CD70" s="38">
        <v>10</v>
      </c>
      <c r="CE70" s="38">
        <f>CD70-CD70*0.02</f>
        <v>9.8000000000000007</v>
      </c>
      <c r="CF70" s="39">
        <f t="shared" si="44"/>
        <v>0.19999999999999929</v>
      </c>
      <c r="CG70" s="39">
        <f t="shared" si="45"/>
        <v>3.9999999999999716E-2</v>
      </c>
      <c r="CI70" s="5">
        <v>4</v>
      </c>
      <c r="CJ70" s="37"/>
      <c r="CK70" s="38">
        <f t="shared" si="46"/>
        <v>12</v>
      </c>
      <c r="CL70" s="38">
        <f>CK70-CK70*0.02</f>
        <v>11.76</v>
      </c>
      <c r="CM70" s="39">
        <f t="shared" si="47"/>
        <v>0.24000000000000021</v>
      </c>
      <c r="CN70" s="39">
        <f t="shared" si="48"/>
        <v>5.7600000000000103E-2</v>
      </c>
      <c r="CP70" s="5">
        <v>4</v>
      </c>
      <c r="CQ70" s="37"/>
      <c r="CR70" s="38">
        <f t="shared" si="49"/>
        <v>13</v>
      </c>
      <c r="CS70" s="38">
        <f>CR70-CR70*0.023</f>
        <v>12.701000000000001</v>
      </c>
      <c r="CT70" s="39">
        <f t="shared" si="50"/>
        <v>0.29899999999999949</v>
      </c>
      <c r="CU70" s="39">
        <f t="shared" si="51"/>
        <v>8.9400999999999689E-2</v>
      </c>
    </row>
    <row r="71" spans="17:99" ht="14.7" thickBot="1" x14ac:dyDescent="0.6">
      <c r="Q71" s="5">
        <v>5</v>
      </c>
      <c r="R71" s="37"/>
      <c r="S71" s="38">
        <v>14</v>
      </c>
      <c r="T71" s="38">
        <f>S71-S71*0.16</f>
        <v>11.76</v>
      </c>
      <c r="U71" s="39">
        <f t="shared" si="20"/>
        <v>2.2400000000000002</v>
      </c>
      <c r="V71" s="39">
        <f t="shared" si="21"/>
        <v>5.0176000000000007</v>
      </c>
      <c r="X71" s="5">
        <v>5</v>
      </c>
      <c r="Y71" s="37"/>
      <c r="Z71" s="38">
        <f t="shared" si="22"/>
        <v>16</v>
      </c>
      <c r="AA71" s="38">
        <f>Z71-Z71*0.16</f>
        <v>13.44</v>
      </c>
      <c r="AB71" s="39">
        <f t="shared" si="23"/>
        <v>2.5600000000000005</v>
      </c>
      <c r="AC71" s="39">
        <f t="shared" si="24"/>
        <v>6.553600000000003</v>
      </c>
      <c r="AE71" s="5">
        <v>5</v>
      </c>
      <c r="AF71" s="37"/>
      <c r="AG71" s="38">
        <f t="shared" si="25"/>
        <v>17</v>
      </c>
      <c r="AH71" s="38">
        <f>AG71-AG71*0.16</f>
        <v>14.28</v>
      </c>
      <c r="AI71" s="39">
        <f t="shared" si="26"/>
        <v>2.7200000000000006</v>
      </c>
      <c r="AJ71" s="39">
        <f t="shared" si="27"/>
        <v>7.3984000000000032</v>
      </c>
      <c r="AL71" s="5">
        <v>5</v>
      </c>
      <c r="AM71" s="37"/>
      <c r="AN71" s="38">
        <v>14</v>
      </c>
      <c r="AO71" s="38">
        <f>AN71-AN71*0.16</f>
        <v>11.76</v>
      </c>
      <c r="AP71" s="39">
        <f t="shared" si="28"/>
        <v>2.2400000000000002</v>
      </c>
      <c r="AQ71" s="39">
        <f t="shared" si="29"/>
        <v>5.0176000000000007</v>
      </c>
      <c r="AS71" s="5">
        <v>5</v>
      </c>
      <c r="AT71" s="37"/>
      <c r="AU71" s="38">
        <f t="shared" si="30"/>
        <v>16</v>
      </c>
      <c r="AV71" s="38">
        <f>AU71-AU71*0.12</f>
        <v>14.08</v>
      </c>
      <c r="AW71" s="39">
        <f t="shared" si="31"/>
        <v>1.92</v>
      </c>
      <c r="AX71" s="39">
        <f t="shared" si="32"/>
        <v>3.6863999999999999</v>
      </c>
      <c r="AZ71" s="5">
        <v>5</v>
      </c>
      <c r="BA71" s="37"/>
      <c r="BB71" s="38">
        <f t="shared" si="33"/>
        <v>17</v>
      </c>
      <c r="BC71" s="38">
        <f>BB71-BB71*0.16</f>
        <v>14.28</v>
      </c>
      <c r="BD71" s="39">
        <f t="shared" si="34"/>
        <v>2.7200000000000006</v>
      </c>
      <c r="BE71" s="39">
        <f t="shared" si="35"/>
        <v>7.3984000000000032</v>
      </c>
      <c r="BG71" s="5">
        <v>5</v>
      </c>
      <c r="BH71" s="37"/>
      <c r="BI71" s="38">
        <v>14</v>
      </c>
      <c r="BJ71" s="38">
        <f>BI71-BI71*0.16</f>
        <v>11.76</v>
      </c>
      <c r="BK71" s="39">
        <f t="shared" si="36"/>
        <v>2.2400000000000002</v>
      </c>
      <c r="BL71" s="39">
        <f t="shared" si="37"/>
        <v>5.0176000000000007</v>
      </c>
      <c r="BN71" s="5">
        <v>5</v>
      </c>
      <c r="BO71" s="37"/>
      <c r="BP71" s="38">
        <f t="shared" si="38"/>
        <v>16</v>
      </c>
      <c r="BQ71" s="38">
        <f>BP71-BP71*0.16</f>
        <v>13.44</v>
      </c>
      <c r="BR71" s="39">
        <f t="shared" si="39"/>
        <v>2.5600000000000005</v>
      </c>
      <c r="BS71" s="39">
        <f t="shared" si="40"/>
        <v>6.553600000000003</v>
      </c>
      <c r="BU71" s="5">
        <v>5</v>
      </c>
      <c r="BV71" s="37"/>
      <c r="BW71" s="38">
        <f t="shared" si="41"/>
        <v>17</v>
      </c>
      <c r="BX71" s="38">
        <f>BW71-BW71*0.16</f>
        <v>14.28</v>
      </c>
      <c r="BY71" s="39">
        <f t="shared" si="42"/>
        <v>2.7200000000000006</v>
      </c>
      <c r="BZ71" s="39">
        <f t="shared" si="43"/>
        <v>7.3984000000000032</v>
      </c>
      <c r="CB71" s="5">
        <v>5</v>
      </c>
      <c r="CC71" s="37"/>
      <c r="CD71" s="38">
        <v>14</v>
      </c>
      <c r="CE71" s="38">
        <f>CD71-CD71*0.16</f>
        <v>11.76</v>
      </c>
      <c r="CF71" s="39">
        <f t="shared" si="44"/>
        <v>2.2400000000000002</v>
      </c>
      <c r="CG71" s="39">
        <f t="shared" si="45"/>
        <v>5.0176000000000007</v>
      </c>
      <c r="CI71" s="5">
        <v>5</v>
      </c>
      <c r="CJ71" s="37"/>
      <c r="CK71" s="38">
        <f t="shared" si="46"/>
        <v>16</v>
      </c>
      <c r="CL71" s="38">
        <f>CK71-CK71*0.16</f>
        <v>13.44</v>
      </c>
      <c r="CM71" s="39">
        <f t="shared" si="47"/>
        <v>2.5600000000000005</v>
      </c>
      <c r="CN71" s="39">
        <f t="shared" si="48"/>
        <v>6.553600000000003</v>
      </c>
      <c r="CP71" s="5">
        <v>5</v>
      </c>
      <c r="CQ71" s="37"/>
      <c r="CR71" s="38">
        <f t="shared" si="49"/>
        <v>17</v>
      </c>
      <c r="CS71" s="38">
        <f>CR71-CR71*0.16</f>
        <v>14.28</v>
      </c>
      <c r="CT71" s="39">
        <f t="shared" si="50"/>
        <v>2.7200000000000006</v>
      </c>
      <c r="CU71" s="39">
        <f t="shared" si="51"/>
        <v>7.3984000000000032</v>
      </c>
    </row>
    <row r="72" spans="17:99" ht="14.7" thickBot="1" x14ac:dyDescent="0.6">
      <c r="Q72" s="5">
        <v>6</v>
      </c>
      <c r="R72" s="37"/>
      <c r="S72" s="38">
        <v>13</v>
      </c>
      <c r="T72" s="38">
        <f>S72-S72*0.1</f>
        <v>11.7</v>
      </c>
      <c r="U72" s="39">
        <f t="shared" si="20"/>
        <v>1.3000000000000007</v>
      </c>
      <c r="V72" s="39">
        <f t="shared" si="21"/>
        <v>1.6900000000000019</v>
      </c>
      <c r="X72" s="5">
        <v>6</v>
      </c>
      <c r="Y72" s="37"/>
      <c r="Z72" s="38">
        <f t="shared" si="22"/>
        <v>15</v>
      </c>
      <c r="AA72" s="38">
        <f>Z72-Z72*0.1</f>
        <v>13.5</v>
      </c>
      <c r="AB72" s="39">
        <f t="shared" si="23"/>
        <v>1.5</v>
      </c>
      <c r="AC72" s="39">
        <f t="shared" si="24"/>
        <v>2.25</v>
      </c>
      <c r="AE72" s="5">
        <v>6</v>
      </c>
      <c r="AF72" s="37"/>
      <c r="AG72" s="38">
        <f t="shared" si="25"/>
        <v>16</v>
      </c>
      <c r="AH72" s="38">
        <f>AG72-AG72*0.14</f>
        <v>13.76</v>
      </c>
      <c r="AI72" s="39">
        <f t="shared" si="26"/>
        <v>2.2400000000000002</v>
      </c>
      <c r="AJ72" s="39">
        <f t="shared" si="27"/>
        <v>5.0176000000000007</v>
      </c>
      <c r="AL72" s="5">
        <v>6</v>
      </c>
      <c r="AM72" s="37"/>
      <c r="AN72" s="38">
        <v>13</v>
      </c>
      <c r="AO72" s="38">
        <f>AN72-AN72*0.1</f>
        <v>11.7</v>
      </c>
      <c r="AP72" s="39">
        <f t="shared" si="28"/>
        <v>1.3000000000000007</v>
      </c>
      <c r="AQ72" s="39">
        <f t="shared" si="29"/>
        <v>1.6900000000000019</v>
      </c>
      <c r="AS72" s="5">
        <v>6</v>
      </c>
      <c r="AT72" s="37"/>
      <c r="AU72" s="38">
        <f t="shared" si="30"/>
        <v>15</v>
      </c>
      <c r="AV72" s="38">
        <f>AU72-AU72*0.1</f>
        <v>13.5</v>
      </c>
      <c r="AW72" s="39">
        <f t="shared" si="31"/>
        <v>1.5</v>
      </c>
      <c r="AX72" s="39">
        <f t="shared" si="32"/>
        <v>2.25</v>
      </c>
      <c r="AZ72" s="5">
        <v>6</v>
      </c>
      <c r="BA72" s="37"/>
      <c r="BB72" s="38">
        <f t="shared" si="33"/>
        <v>16</v>
      </c>
      <c r="BC72" s="38">
        <f>BB72-BB72*0.14</f>
        <v>13.76</v>
      </c>
      <c r="BD72" s="39">
        <f t="shared" si="34"/>
        <v>2.2400000000000002</v>
      </c>
      <c r="BE72" s="39">
        <f t="shared" si="35"/>
        <v>5.0176000000000007</v>
      </c>
      <c r="BG72" s="5">
        <v>6</v>
      </c>
      <c r="BH72" s="37"/>
      <c r="BI72" s="38">
        <v>13</v>
      </c>
      <c r="BJ72" s="38">
        <f>BI72-BI72*0.1</f>
        <v>11.7</v>
      </c>
      <c r="BK72" s="39">
        <f t="shared" si="36"/>
        <v>1.3000000000000007</v>
      </c>
      <c r="BL72" s="39">
        <f t="shared" si="37"/>
        <v>1.6900000000000019</v>
      </c>
      <c r="BN72" s="5">
        <v>6</v>
      </c>
      <c r="BO72" s="37"/>
      <c r="BP72" s="38">
        <f t="shared" si="38"/>
        <v>15</v>
      </c>
      <c r="BQ72" s="38">
        <f>BP72-BP72*0.1</f>
        <v>13.5</v>
      </c>
      <c r="BR72" s="39">
        <f t="shared" si="39"/>
        <v>1.5</v>
      </c>
      <c r="BS72" s="39">
        <f t="shared" si="40"/>
        <v>2.25</v>
      </c>
      <c r="BU72" s="5">
        <v>6</v>
      </c>
      <c r="BV72" s="37"/>
      <c r="BW72" s="38">
        <f t="shared" si="41"/>
        <v>16</v>
      </c>
      <c r="BX72" s="38">
        <f>BW72-BW72*0.3</f>
        <v>11.2</v>
      </c>
      <c r="BY72" s="39">
        <f t="shared" si="42"/>
        <v>4.8000000000000007</v>
      </c>
      <c r="BZ72" s="39">
        <f t="shared" si="43"/>
        <v>23.040000000000006</v>
      </c>
      <c r="CB72" s="5">
        <v>6</v>
      </c>
      <c r="CC72" s="37"/>
      <c r="CD72" s="38">
        <v>13</v>
      </c>
      <c r="CE72" s="38">
        <f>CD72-CD72*0.1</f>
        <v>11.7</v>
      </c>
      <c r="CF72" s="39">
        <f t="shared" si="44"/>
        <v>1.3000000000000007</v>
      </c>
      <c r="CG72" s="39">
        <f t="shared" si="45"/>
        <v>1.6900000000000019</v>
      </c>
      <c r="CI72" s="5">
        <v>6</v>
      </c>
      <c r="CJ72" s="37"/>
      <c r="CK72" s="38">
        <f t="shared" si="46"/>
        <v>15</v>
      </c>
      <c r="CL72" s="38">
        <f>CK72-CK72*0.1</f>
        <v>13.5</v>
      </c>
      <c r="CM72" s="39">
        <f t="shared" si="47"/>
        <v>1.5</v>
      </c>
      <c r="CN72" s="39">
        <f t="shared" si="48"/>
        <v>2.25</v>
      </c>
      <c r="CP72" s="5">
        <v>6</v>
      </c>
      <c r="CQ72" s="37"/>
      <c r="CR72" s="38">
        <f t="shared" si="49"/>
        <v>16</v>
      </c>
      <c r="CS72" s="38">
        <f>CR72-CR72*0.04</f>
        <v>15.36</v>
      </c>
      <c r="CT72" s="39">
        <f t="shared" si="50"/>
        <v>0.64000000000000057</v>
      </c>
      <c r="CU72" s="39">
        <f t="shared" si="51"/>
        <v>0.40960000000000074</v>
      </c>
    </row>
    <row r="73" spans="17:99" ht="14.7" thickBot="1" x14ac:dyDescent="0.6">
      <c r="Q73" s="5">
        <v>7</v>
      </c>
      <c r="R73" s="37"/>
      <c r="S73" s="38">
        <v>7</v>
      </c>
      <c r="T73" s="38">
        <f>S73-S73*0.03</f>
        <v>6.79</v>
      </c>
      <c r="U73" s="39">
        <f t="shared" si="20"/>
        <v>0.20999999999999996</v>
      </c>
      <c r="V73" s="39">
        <f t="shared" si="21"/>
        <v>4.4099999999999986E-2</v>
      </c>
      <c r="X73" s="5">
        <v>7</v>
      </c>
      <c r="Y73" s="37"/>
      <c r="Z73" s="38">
        <f t="shared" si="22"/>
        <v>9</v>
      </c>
      <c r="AA73" s="38">
        <f>Z73-Z73*0.07</f>
        <v>8.3699999999999992</v>
      </c>
      <c r="AB73" s="39">
        <f t="shared" si="23"/>
        <v>0.63000000000000078</v>
      </c>
      <c r="AC73" s="39">
        <f t="shared" si="24"/>
        <v>0.39690000000000097</v>
      </c>
      <c r="AE73" s="5">
        <v>7</v>
      </c>
      <c r="AF73" s="37"/>
      <c r="AG73" s="38">
        <f t="shared" si="25"/>
        <v>10</v>
      </c>
      <c r="AH73" s="38">
        <f>AG73-AG73*0.03</f>
        <v>9.6999999999999993</v>
      </c>
      <c r="AI73" s="39">
        <f t="shared" si="26"/>
        <v>0.30000000000000071</v>
      </c>
      <c r="AJ73" s="39">
        <f t="shared" si="27"/>
        <v>9.0000000000000427E-2</v>
      </c>
      <c r="AL73" s="5">
        <v>7</v>
      </c>
      <c r="AM73" s="37"/>
      <c r="AN73" s="38">
        <v>7</v>
      </c>
      <c r="AO73" s="38">
        <f>AN73-AN73*0.03</f>
        <v>6.79</v>
      </c>
      <c r="AP73" s="39">
        <f t="shared" si="28"/>
        <v>0.20999999999999996</v>
      </c>
      <c r="AQ73" s="39">
        <f t="shared" si="29"/>
        <v>4.4099999999999986E-2</v>
      </c>
      <c r="AS73" s="5">
        <v>7</v>
      </c>
      <c r="AT73" s="37"/>
      <c r="AU73" s="38">
        <f t="shared" si="30"/>
        <v>9</v>
      </c>
      <c r="AV73" s="38">
        <f>AU73-AU73*0.07</f>
        <v>8.3699999999999992</v>
      </c>
      <c r="AW73" s="39">
        <f t="shared" si="31"/>
        <v>0.63000000000000078</v>
      </c>
      <c r="AX73" s="39">
        <f t="shared" si="32"/>
        <v>0.39690000000000097</v>
      </c>
      <c r="AZ73" s="5">
        <v>7</v>
      </c>
      <c r="BA73" s="37"/>
      <c r="BB73" s="38">
        <f t="shared" si="33"/>
        <v>10</v>
      </c>
      <c r="BC73" s="38">
        <f>BB73-BB73*0.03</f>
        <v>9.6999999999999993</v>
      </c>
      <c r="BD73" s="39">
        <f t="shared" si="34"/>
        <v>0.30000000000000071</v>
      </c>
      <c r="BE73" s="39">
        <f t="shared" si="35"/>
        <v>9.0000000000000427E-2</v>
      </c>
      <c r="BG73" s="5">
        <v>7</v>
      </c>
      <c r="BH73" s="37"/>
      <c r="BI73" s="38">
        <v>7</v>
      </c>
      <c r="BJ73" s="38">
        <f>BI73-BI73*0.03</f>
        <v>6.79</v>
      </c>
      <c r="BK73" s="39">
        <f t="shared" si="36"/>
        <v>0.20999999999999996</v>
      </c>
      <c r="BL73" s="39">
        <f t="shared" si="37"/>
        <v>4.4099999999999986E-2</v>
      </c>
      <c r="BN73" s="5">
        <v>7</v>
      </c>
      <c r="BO73" s="37"/>
      <c r="BP73" s="38">
        <f t="shared" si="38"/>
        <v>9</v>
      </c>
      <c r="BQ73" s="38">
        <f>BP73-BP73*0.07</f>
        <v>8.3699999999999992</v>
      </c>
      <c r="BR73" s="39">
        <f t="shared" si="39"/>
        <v>0.63000000000000078</v>
      </c>
      <c r="BS73" s="39">
        <f t="shared" si="40"/>
        <v>0.39690000000000097</v>
      </c>
      <c r="BU73" s="5">
        <v>7</v>
      </c>
      <c r="BV73" s="37"/>
      <c r="BW73" s="38">
        <f t="shared" si="41"/>
        <v>10</v>
      </c>
      <c r="BX73" s="38">
        <f>BW73-BW73*0.03</f>
        <v>9.6999999999999993</v>
      </c>
      <c r="BY73" s="39">
        <f t="shared" si="42"/>
        <v>0.30000000000000071</v>
      </c>
      <c r="BZ73" s="39">
        <f t="shared" si="43"/>
        <v>9.0000000000000427E-2</v>
      </c>
      <c r="CB73" s="5">
        <v>7</v>
      </c>
      <c r="CC73" s="37"/>
      <c r="CD73" s="38">
        <v>7</v>
      </c>
      <c r="CE73" s="38">
        <f>CD73-CD73*0.03</f>
        <v>6.79</v>
      </c>
      <c r="CF73" s="39">
        <f t="shared" si="44"/>
        <v>0.20999999999999996</v>
      </c>
      <c r="CG73" s="39">
        <f t="shared" si="45"/>
        <v>4.4099999999999986E-2</v>
      </c>
      <c r="CI73" s="5">
        <v>7</v>
      </c>
      <c r="CJ73" s="37"/>
      <c r="CK73" s="38">
        <f t="shared" si="46"/>
        <v>9</v>
      </c>
      <c r="CL73" s="38">
        <f>CK73-CK73*0.07</f>
        <v>8.3699999999999992</v>
      </c>
      <c r="CM73" s="39">
        <f t="shared" si="47"/>
        <v>0.63000000000000078</v>
      </c>
      <c r="CN73" s="39">
        <f t="shared" si="48"/>
        <v>0.39690000000000097</v>
      </c>
      <c r="CP73" s="5">
        <v>7</v>
      </c>
      <c r="CQ73" s="37"/>
      <c r="CR73" s="38">
        <f t="shared" si="49"/>
        <v>10</v>
      </c>
      <c r="CS73" s="38">
        <f>CR73-CR73*0.13</f>
        <v>8.6999999999999993</v>
      </c>
      <c r="CT73" s="39">
        <f t="shared" si="50"/>
        <v>1.3000000000000007</v>
      </c>
      <c r="CU73" s="39">
        <f t="shared" si="51"/>
        <v>1.6900000000000019</v>
      </c>
    </row>
    <row r="74" spans="17:99" ht="14.7" thickBot="1" x14ac:dyDescent="0.6">
      <c r="Q74" s="40">
        <v>8</v>
      </c>
      <c r="R74" s="37"/>
      <c r="S74" s="38">
        <v>9</v>
      </c>
      <c r="T74" s="38">
        <f>S74-S74*0.13</f>
        <v>7.83</v>
      </c>
      <c r="U74" s="39">
        <f t="shared" si="20"/>
        <v>1.17</v>
      </c>
      <c r="V74" s="39">
        <f t="shared" si="21"/>
        <v>1.3688999999999998</v>
      </c>
      <c r="X74" s="40">
        <v>8</v>
      </c>
      <c r="Y74" s="37"/>
      <c r="Z74" s="38">
        <f t="shared" si="22"/>
        <v>11</v>
      </c>
      <c r="AA74" s="38">
        <f>Z74-Z74*0.13</f>
        <v>9.57</v>
      </c>
      <c r="AB74" s="39">
        <f t="shared" si="23"/>
        <v>1.4299999999999997</v>
      </c>
      <c r="AC74" s="39">
        <f t="shared" si="24"/>
        <v>2.0448999999999993</v>
      </c>
      <c r="AE74" s="40">
        <v>8</v>
      </c>
      <c r="AF74" s="37"/>
      <c r="AG74" s="38">
        <f t="shared" si="25"/>
        <v>12</v>
      </c>
      <c r="AH74" s="38">
        <f>AG74-AG74*0.13</f>
        <v>10.44</v>
      </c>
      <c r="AI74" s="39">
        <f t="shared" si="26"/>
        <v>1.5600000000000005</v>
      </c>
      <c r="AJ74" s="39">
        <f t="shared" si="27"/>
        <v>2.4336000000000015</v>
      </c>
      <c r="AL74" s="40">
        <v>8</v>
      </c>
      <c r="AM74" s="37"/>
      <c r="AN74" s="38">
        <v>9</v>
      </c>
      <c r="AO74" s="38">
        <f>AN74-AN74*0.13</f>
        <v>7.83</v>
      </c>
      <c r="AP74" s="39">
        <f t="shared" si="28"/>
        <v>1.17</v>
      </c>
      <c r="AQ74" s="39">
        <f t="shared" si="29"/>
        <v>1.3688999999999998</v>
      </c>
      <c r="AS74" s="40">
        <v>8</v>
      </c>
      <c r="AT74" s="37"/>
      <c r="AU74" s="38">
        <f t="shared" si="30"/>
        <v>11</v>
      </c>
      <c r="AV74" s="38">
        <f>AU74-AU74*0.13</f>
        <v>9.57</v>
      </c>
      <c r="AW74" s="39">
        <f t="shared" si="31"/>
        <v>1.4299999999999997</v>
      </c>
      <c r="AX74" s="39">
        <f t="shared" si="32"/>
        <v>2.0448999999999993</v>
      </c>
      <c r="AZ74" s="40">
        <v>8</v>
      </c>
      <c r="BA74" s="37"/>
      <c r="BB74" s="38">
        <f t="shared" si="33"/>
        <v>12</v>
      </c>
      <c r="BC74" s="38">
        <f>BB74-BB74*0.19</f>
        <v>9.7199999999999989</v>
      </c>
      <c r="BD74" s="39">
        <f t="shared" si="34"/>
        <v>2.2800000000000011</v>
      </c>
      <c r="BE74" s="39">
        <f t="shared" si="35"/>
        <v>5.1984000000000048</v>
      </c>
      <c r="BG74" s="40">
        <v>8</v>
      </c>
      <c r="BH74" s="37"/>
      <c r="BI74" s="38">
        <v>9</v>
      </c>
      <c r="BJ74" s="38">
        <f>BI74-BI74*0.13</f>
        <v>7.83</v>
      </c>
      <c r="BK74" s="39">
        <f t="shared" si="36"/>
        <v>1.17</v>
      </c>
      <c r="BL74" s="39">
        <f t="shared" si="37"/>
        <v>1.3688999999999998</v>
      </c>
      <c r="BN74" s="40">
        <v>8</v>
      </c>
      <c r="BO74" s="37"/>
      <c r="BP74" s="38">
        <f t="shared" si="38"/>
        <v>11</v>
      </c>
      <c r="BQ74" s="38">
        <f>BP74-BP74*0.13</f>
        <v>9.57</v>
      </c>
      <c r="BR74" s="39">
        <f t="shared" si="39"/>
        <v>1.4299999999999997</v>
      </c>
      <c r="BS74" s="39">
        <f t="shared" si="40"/>
        <v>2.0448999999999993</v>
      </c>
      <c r="BU74" s="40">
        <v>8</v>
      </c>
      <c r="BV74" s="37"/>
      <c r="BW74" s="38">
        <f t="shared" si="41"/>
        <v>12</v>
      </c>
      <c r="BX74" s="38">
        <f>BW74-BW74*0.13</f>
        <v>10.44</v>
      </c>
      <c r="BY74" s="39">
        <f t="shared" si="42"/>
        <v>1.5600000000000005</v>
      </c>
      <c r="BZ74" s="39">
        <f t="shared" si="43"/>
        <v>2.4336000000000015</v>
      </c>
      <c r="CB74" s="40">
        <v>8</v>
      </c>
      <c r="CC74" s="37"/>
      <c r="CD74" s="38">
        <v>9</v>
      </c>
      <c r="CE74" s="38">
        <f>CD74-CD74*0.13</f>
        <v>7.83</v>
      </c>
      <c r="CF74" s="39">
        <f t="shared" si="44"/>
        <v>1.17</v>
      </c>
      <c r="CG74" s="39">
        <f t="shared" si="45"/>
        <v>1.3688999999999998</v>
      </c>
      <c r="CI74" s="40">
        <v>8</v>
      </c>
      <c r="CJ74" s="37"/>
      <c r="CK74" s="38">
        <f t="shared" si="46"/>
        <v>11</v>
      </c>
      <c r="CL74" s="38">
        <f>CK74-CK74*0.13</f>
        <v>9.57</v>
      </c>
      <c r="CM74" s="39">
        <f t="shared" si="47"/>
        <v>1.4299999999999997</v>
      </c>
      <c r="CN74" s="39">
        <f t="shared" si="48"/>
        <v>2.0448999999999993</v>
      </c>
      <c r="CP74" s="40">
        <v>8</v>
      </c>
      <c r="CQ74" s="37"/>
      <c r="CR74" s="38">
        <f t="shared" si="49"/>
        <v>12</v>
      </c>
      <c r="CS74" s="38">
        <f>CR74-CR74*0.13</f>
        <v>10.44</v>
      </c>
      <c r="CT74" s="39">
        <f t="shared" si="50"/>
        <v>1.5600000000000005</v>
      </c>
      <c r="CU74" s="39">
        <f t="shared" si="51"/>
        <v>2.4336000000000015</v>
      </c>
    </row>
    <row r="75" spans="17:99" ht="14.7" thickBot="1" x14ac:dyDescent="0.6">
      <c r="Q75" s="40">
        <v>1</v>
      </c>
      <c r="R75" s="37" t="s">
        <v>18</v>
      </c>
      <c r="S75" s="38">
        <v>24</v>
      </c>
      <c r="T75" s="38">
        <f>S75-S75*0.23</f>
        <v>18.48</v>
      </c>
      <c r="U75" s="39">
        <f t="shared" si="20"/>
        <v>5.52</v>
      </c>
      <c r="V75" s="39">
        <f t="shared" si="21"/>
        <v>30.470399999999994</v>
      </c>
      <c r="X75" s="40">
        <v>1</v>
      </c>
      <c r="Y75" s="37" t="s">
        <v>18</v>
      </c>
      <c r="Z75" s="38">
        <f t="shared" si="22"/>
        <v>26</v>
      </c>
      <c r="AA75" s="38">
        <f>Z75-Z75*0.23</f>
        <v>20.02</v>
      </c>
      <c r="AB75" s="39">
        <f t="shared" si="23"/>
        <v>5.98</v>
      </c>
      <c r="AC75" s="39">
        <f t="shared" si="24"/>
        <v>35.760400000000004</v>
      </c>
      <c r="AE75" s="40">
        <v>1</v>
      </c>
      <c r="AF75" s="37" t="s">
        <v>18</v>
      </c>
      <c r="AG75" s="38">
        <f t="shared" si="25"/>
        <v>27</v>
      </c>
      <c r="AH75" s="38">
        <f>AG75-AG75*0.023</f>
        <v>26.379000000000001</v>
      </c>
      <c r="AI75" s="39">
        <f t="shared" si="26"/>
        <v>0.62099999999999866</v>
      </c>
      <c r="AJ75" s="39">
        <f t="shared" si="27"/>
        <v>0.38564099999999835</v>
      </c>
      <c r="AL75" s="40">
        <v>1</v>
      </c>
      <c r="AM75" s="37" t="s">
        <v>18</v>
      </c>
      <c r="AN75" s="38">
        <v>24</v>
      </c>
      <c r="AO75" s="38">
        <f>AN75-AN75*0.23</f>
        <v>18.48</v>
      </c>
      <c r="AP75" s="39">
        <f t="shared" si="28"/>
        <v>5.52</v>
      </c>
      <c r="AQ75" s="39">
        <f t="shared" si="29"/>
        <v>30.470399999999994</v>
      </c>
      <c r="AS75" s="40">
        <v>1</v>
      </c>
      <c r="AT75" s="37" t="s">
        <v>18</v>
      </c>
      <c r="AU75" s="38">
        <f t="shared" si="30"/>
        <v>26</v>
      </c>
      <c r="AV75" s="38">
        <f>AU75-AU75*0.2</f>
        <v>20.8</v>
      </c>
      <c r="AW75" s="39">
        <f t="shared" si="31"/>
        <v>5.1999999999999993</v>
      </c>
      <c r="AX75" s="39">
        <f t="shared" si="32"/>
        <v>27.039999999999992</v>
      </c>
      <c r="AZ75" s="40">
        <v>1</v>
      </c>
      <c r="BA75" s="37" t="s">
        <v>18</v>
      </c>
      <c r="BB75" s="38">
        <f t="shared" si="33"/>
        <v>27</v>
      </c>
      <c r="BC75" s="38">
        <f>BB75-BB75*0.023</f>
        <v>26.379000000000001</v>
      </c>
      <c r="BD75" s="39">
        <f t="shared" si="34"/>
        <v>0.62099999999999866</v>
      </c>
      <c r="BE75" s="39">
        <f t="shared" si="35"/>
        <v>0.38564099999999835</v>
      </c>
      <c r="BG75" s="40">
        <v>1</v>
      </c>
      <c r="BH75" s="37" t="s">
        <v>18</v>
      </c>
      <c r="BI75" s="38">
        <v>24</v>
      </c>
      <c r="BJ75" s="38">
        <f>BI75-BI75*0.23</f>
        <v>18.48</v>
      </c>
      <c r="BK75" s="39">
        <f t="shared" si="36"/>
        <v>5.52</v>
      </c>
      <c r="BL75" s="39">
        <f t="shared" si="37"/>
        <v>30.470399999999994</v>
      </c>
      <c r="BN75" s="40">
        <v>1</v>
      </c>
      <c r="BO75" s="37" t="s">
        <v>18</v>
      </c>
      <c r="BP75" s="38">
        <f t="shared" si="38"/>
        <v>26</v>
      </c>
      <c r="BQ75" s="38">
        <f>BP75-BP75*0.23</f>
        <v>20.02</v>
      </c>
      <c r="BR75" s="39">
        <f t="shared" si="39"/>
        <v>5.98</v>
      </c>
      <c r="BS75" s="39">
        <f t="shared" si="40"/>
        <v>35.760400000000004</v>
      </c>
      <c r="BU75" s="40">
        <v>1</v>
      </c>
      <c r="BV75" s="37" t="s">
        <v>18</v>
      </c>
      <c r="BW75" s="38">
        <f t="shared" si="41"/>
        <v>27</v>
      </c>
      <c r="BX75" s="38">
        <f>BW75-BW75*0.026</f>
        <v>26.298000000000002</v>
      </c>
      <c r="BY75" s="39">
        <f t="shared" si="42"/>
        <v>0.70199999999999818</v>
      </c>
      <c r="BZ75" s="39">
        <f t="shared" si="43"/>
        <v>0.49280399999999747</v>
      </c>
      <c r="CB75" s="40">
        <v>1</v>
      </c>
      <c r="CC75" s="37" t="s">
        <v>18</v>
      </c>
      <c r="CD75" s="38">
        <v>24</v>
      </c>
      <c r="CE75" s="38">
        <f>CD75-CD75*0.23</f>
        <v>18.48</v>
      </c>
      <c r="CF75" s="39">
        <f t="shared" si="44"/>
        <v>5.52</v>
      </c>
      <c r="CG75" s="39">
        <f t="shared" si="45"/>
        <v>30.470399999999994</v>
      </c>
      <c r="CI75" s="40">
        <v>1</v>
      </c>
      <c r="CJ75" s="37" t="s">
        <v>18</v>
      </c>
      <c r="CK75" s="38">
        <f t="shared" si="46"/>
        <v>26</v>
      </c>
      <c r="CL75" s="38">
        <f>CK75-CK75*0.23</f>
        <v>20.02</v>
      </c>
      <c r="CM75" s="39">
        <f t="shared" si="47"/>
        <v>5.98</v>
      </c>
      <c r="CN75" s="39">
        <f t="shared" si="48"/>
        <v>35.760400000000004</v>
      </c>
      <c r="CP75" s="40">
        <v>1</v>
      </c>
      <c r="CQ75" s="37" t="s">
        <v>18</v>
      </c>
      <c r="CR75" s="38">
        <f t="shared" si="49"/>
        <v>27</v>
      </c>
      <c r="CS75" s="38">
        <f>CR75-CR75*0.023</f>
        <v>26.379000000000001</v>
      </c>
      <c r="CT75" s="39">
        <f t="shared" si="50"/>
        <v>0.62099999999999866</v>
      </c>
      <c r="CU75" s="39">
        <f t="shared" si="51"/>
        <v>0.38564099999999835</v>
      </c>
    </row>
    <row r="76" spans="17:99" ht="14.7" thickBot="1" x14ac:dyDescent="0.6">
      <c r="Q76" s="40" t="s">
        <v>20</v>
      </c>
      <c r="R76" s="37"/>
      <c r="S76" s="38">
        <v>23</v>
      </c>
      <c r="T76" s="38">
        <f>S76-S76*0.19</f>
        <v>18.63</v>
      </c>
      <c r="U76" s="39">
        <f t="shared" si="20"/>
        <v>4.370000000000001</v>
      </c>
      <c r="V76" s="39">
        <f t="shared" si="21"/>
        <v>19.096900000000009</v>
      </c>
      <c r="X76" s="5" t="s">
        <v>20</v>
      </c>
      <c r="Y76" s="37"/>
      <c r="Z76" s="38">
        <f t="shared" si="22"/>
        <v>25</v>
      </c>
      <c r="AA76" s="38">
        <f>Z76-Z76*0.19</f>
        <v>20.25</v>
      </c>
      <c r="AB76" s="39">
        <f t="shared" si="23"/>
        <v>4.75</v>
      </c>
      <c r="AC76" s="39">
        <f t="shared" si="24"/>
        <v>22.5625</v>
      </c>
      <c r="AE76" s="40" t="s">
        <v>20</v>
      </c>
      <c r="AF76" s="37"/>
      <c r="AG76" s="38">
        <f t="shared" si="25"/>
        <v>26</v>
      </c>
      <c r="AH76" s="38">
        <f>AG76-AG76*0.19</f>
        <v>21.06</v>
      </c>
      <c r="AI76" s="39">
        <f t="shared" si="26"/>
        <v>4.9400000000000013</v>
      </c>
      <c r="AJ76" s="39">
        <f t="shared" si="27"/>
        <v>24.403600000000012</v>
      </c>
      <c r="AL76" s="40" t="s">
        <v>20</v>
      </c>
      <c r="AM76" s="37"/>
      <c r="AN76" s="38">
        <v>23</v>
      </c>
      <c r="AO76" s="38">
        <f>AN76-AN76*0.19</f>
        <v>18.63</v>
      </c>
      <c r="AP76" s="39">
        <f t="shared" si="28"/>
        <v>4.370000000000001</v>
      </c>
      <c r="AQ76" s="39">
        <f t="shared" si="29"/>
        <v>19.096900000000009</v>
      </c>
      <c r="AS76" s="5" t="s">
        <v>20</v>
      </c>
      <c r="AT76" s="37"/>
      <c r="AU76" s="38">
        <f t="shared" si="30"/>
        <v>25</v>
      </c>
      <c r="AV76" s="38">
        <f>AU76-AU76*0.19</f>
        <v>20.25</v>
      </c>
      <c r="AW76" s="39">
        <f t="shared" si="31"/>
        <v>4.75</v>
      </c>
      <c r="AX76" s="39">
        <f t="shared" si="32"/>
        <v>22.5625</v>
      </c>
      <c r="AZ76" s="40" t="s">
        <v>20</v>
      </c>
      <c r="BA76" s="37"/>
      <c r="BB76" s="38">
        <f t="shared" si="33"/>
        <v>26</v>
      </c>
      <c r="BC76" s="38">
        <f>BB76-BB76*0.19</f>
        <v>21.06</v>
      </c>
      <c r="BD76" s="39">
        <f t="shared" si="34"/>
        <v>4.9400000000000013</v>
      </c>
      <c r="BE76" s="39">
        <f t="shared" si="35"/>
        <v>24.403600000000012</v>
      </c>
      <c r="BG76" s="40" t="s">
        <v>20</v>
      </c>
      <c r="BH76" s="37"/>
      <c r="BI76" s="38">
        <v>23</v>
      </c>
      <c r="BJ76" s="38">
        <f>BI76-BI76*0.19</f>
        <v>18.63</v>
      </c>
      <c r="BK76" s="39">
        <f t="shared" si="36"/>
        <v>4.370000000000001</v>
      </c>
      <c r="BL76" s="39">
        <f t="shared" si="37"/>
        <v>19.096900000000009</v>
      </c>
      <c r="BN76" s="5" t="s">
        <v>20</v>
      </c>
      <c r="BO76" s="37"/>
      <c r="BP76" s="38">
        <f t="shared" si="38"/>
        <v>25</v>
      </c>
      <c r="BQ76" s="38">
        <f>BP76-BP76*0.19</f>
        <v>20.25</v>
      </c>
      <c r="BR76" s="39">
        <f t="shared" si="39"/>
        <v>4.75</v>
      </c>
      <c r="BS76" s="39">
        <f t="shared" si="40"/>
        <v>22.5625</v>
      </c>
      <c r="BU76" s="40" t="s">
        <v>20</v>
      </c>
      <c r="BV76" s="37"/>
      <c r="BW76" s="38">
        <f t="shared" si="41"/>
        <v>26</v>
      </c>
      <c r="BX76" s="38">
        <f>BW76-BW76*0.19</f>
        <v>21.06</v>
      </c>
      <c r="BY76" s="39">
        <f t="shared" si="42"/>
        <v>4.9400000000000013</v>
      </c>
      <c r="BZ76" s="39">
        <f t="shared" si="43"/>
        <v>24.403600000000012</v>
      </c>
      <c r="CB76" s="40" t="s">
        <v>20</v>
      </c>
      <c r="CC76" s="37"/>
      <c r="CD76" s="38">
        <v>23</v>
      </c>
      <c r="CE76" s="38">
        <f>CD76-CD76*0.19</f>
        <v>18.63</v>
      </c>
      <c r="CF76" s="39">
        <f t="shared" si="44"/>
        <v>4.370000000000001</v>
      </c>
      <c r="CG76" s="39">
        <f t="shared" si="45"/>
        <v>19.096900000000009</v>
      </c>
      <c r="CI76" s="5" t="s">
        <v>20</v>
      </c>
      <c r="CJ76" s="37"/>
      <c r="CK76" s="38">
        <f t="shared" si="46"/>
        <v>25</v>
      </c>
      <c r="CL76" s="38">
        <f>CK76-CK76*0.19</f>
        <v>20.25</v>
      </c>
      <c r="CM76" s="39">
        <f t="shared" si="47"/>
        <v>4.75</v>
      </c>
      <c r="CN76" s="39">
        <f t="shared" si="48"/>
        <v>22.5625</v>
      </c>
      <c r="CP76" s="40" t="s">
        <v>20</v>
      </c>
      <c r="CQ76" s="37"/>
      <c r="CR76" s="38">
        <f t="shared" si="49"/>
        <v>26</v>
      </c>
      <c r="CS76" s="38">
        <f>CR76-CR76*0.22</f>
        <v>20.28</v>
      </c>
      <c r="CT76" s="39">
        <f t="shared" si="50"/>
        <v>5.7199999999999989</v>
      </c>
      <c r="CU76" s="39">
        <f t="shared" si="51"/>
        <v>32.718399999999988</v>
      </c>
    </row>
    <row r="77" spans="17:99" ht="14.7" thickBot="1" x14ac:dyDescent="0.6">
      <c r="Q77" s="5">
        <v>3</v>
      </c>
      <c r="R77" s="37"/>
      <c r="S77" s="38">
        <v>29</v>
      </c>
      <c r="T77" s="38">
        <f>S77-S77*0.1</f>
        <v>26.1</v>
      </c>
      <c r="U77" s="39">
        <f t="shared" si="20"/>
        <v>2.8999999999999986</v>
      </c>
      <c r="V77" s="39">
        <f t="shared" si="21"/>
        <v>8.4099999999999913</v>
      </c>
      <c r="X77" s="5">
        <v>3</v>
      </c>
      <c r="Y77" s="37"/>
      <c r="Z77" s="38">
        <f t="shared" si="22"/>
        <v>31</v>
      </c>
      <c r="AA77" s="38">
        <f>Z77-Z77*0.12</f>
        <v>27.28</v>
      </c>
      <c r="AB77" s="39">
        <f t="shared" si="23"/>
        <v>3.7199999999999989</v>
      </c>
      <c r="AC77" s="39">
        <f t="shared" si="24"/>
        <v>13.838399999999991</v>
      </c>
      <c r="AE77" s="5">
        <v>3</v>
      </c>
      <c r="AF77" s="37"/>
      <c r="AG77" s="38">
        <f t="shared" si="25"/>
        <v>32</v>
      </c>
      <c r="AH77" s="38">
        <f>AG77-AG77*0.1</f>
        <v>28.8</v>
      </c>
      <c r="AI77" s="39">
        <f t="shared" si="26"/>
        <v>3.1999999999999993</v>
      </c>
      <c r="AJ77" s="39">
        <f t="shared" si="27"/>
        <v>10.239999999999995</v>
      </c>
      <c r="AL77" s="5">
        <v>3</v>
      </c>
      <c r="AM77" s="37"/>
      <c r="AN77" s="38">
        <v>29</v>
      </c>
      <c r="AO77" s="38">
        <f>AN77-AN77*0.1</f>
        <v>26.1</v>
      </c>
      <c r="AP77" s="39">
        <f t="shared" si="28"/>
        <v>2.8999999999999986</v>
      </c>
      <c r="AQ77" s="39">
        <f t="shared" si="29"/>
        <v>8.4099999999999913</v>
      </c>
      <c r="AS77" s="5">
        <v>3</v>
      </c>
      <c r="AT77" s="37"/>
      <c r="AU77" s="38">
        <f t="shared" si="30"/>
        <v>31</v>
      </c>
      <c r="AV77" s="38">
        <f>AU77-AU77*0.12</f>
        <v>27.28</v>
      </c>
      <c r="AW77" s="39">
        <f t="shared" si="31"/>
        <v>3.7199999999999989</v>
      </c>
      <c r="AX77" s="39">
        <f t="shared" si="32"/>
        <v>13.838399999999991</v>
      </c>
      <c r="AZ77" s="5">
        <v>3</v>
      </c>
      <c r="BA77" s="37"/>
      <c r="BB77" s="38">
        <f t="shared" si="33"/>
        <v>32</v>
      </c>
      <c r="BC77" s="38">
        <f>BB77-BB77*0.1</f>
        <v>28.8</v>
      </c>
      <c r="BD77" s="39">
        <f t="shared" si="34"/>
        <v>3.1999999999999993</v>
      </c>
      <c r="BE77" s="39">
        <f t="shared" si="35"/>
        <v>10.239999999999995</v>
      </c>
      <c r="BG77" s="5">
        <v>3</v>
      </c>
      <c r="BH77" s="37"/>
      <c r="BI77" s="38">
        <v>29</v>
      </c>
      <c r="BJ77" s="38">
        <f>BI77-BI77*0.15</f>
        <v>24.65</v>
      </c>
      <c r="BK77" s="39">
        <f t="shared" si="36"/>
        <v>4.3500000000000014</v>
      </c>
      <c r="BL77" s="39">
        <f t="shared" si="37"/>
        <v>18.922500000000014</v>
      </c>
      <c r="BN77" s="5">
        <v>3</v>
      </c>
      <c r="BO77" s="37"/>
      <c r="BP77" s="38">
        <f t="shared" si="38"/>
        <v>31</v>
      </c>
      <c r="BQ77" s="38">
        <f>BP77-BP77*0.12</f>
        <v>27.28</v>
      </c>
      <c r="BR77" s="39">
        <f t="shared" si="39"/>
        <v>3.7199999999999989</v>
      </c>
      <c r="BS77" s="39">
        <f t="shared" si="40"/>
        <v>13.838399999999991</v>
      </c>
      <c r="BU77" s="5">
        <v>3</v>
      </c>
      <c r="BV77" s="37"/>
      <c r="BW77" s="38">
        <f t="shared" si="41"/>
        <v>32</v>
      </c>
      <c r="BX77" s="38">
        <f>BW77-BW77*0.1</f>
        <v>28.8</v>
      </c>
      <c r="BY77" s="39">
        <f t="shared" si="42"/>
        <v>3.1999999999999993</v>
      </c>
      <c r="BZ77" s="39">
        <f t="shared" si="43"/>
        <v>10.239999999999995</v>
      </c>
      <c r="CB77" s="5">
        <v>3</v>
      </c>
      <c r="CC77" s="37"/>
      <c r="CD77" s="38">
        <v>29</v>
      </c>
      <c r="CE77" s="38">
        <f>CD77-CD77*0.22</f>
        <v>22.62</v>
      </c>
      <c r="CF77" s="39">
        <f t="shared" si="44"/>
        <v>6.379999999999999</v>
      </c>
      <c r="CG77" s="39">
        <f t="shared" si="45"/>
        <v>40.704399999999985</v>
      </c>
      <c r="CI77" s="5">
        <v>3</v>
      </c>
      <c r="CJ77" s="37"/>
      <c r="CK77" s="38">
        <f t="shared" si="46"/>
        <v>31</v>
      </c>
      <c r="CL77" s="38">
        <f>CK77-CK77*0.22</f>
        <v>24.18</v>
      </c>
      <c r="CM77" s="39">
        <f t="shared" si="47"/>
        <v>6.82</v>
      </c>
      <c r="CN77" s="39">
        <f t="shared" si="48"/>
        <v>46.512400000000007</v>
      </c>
      <c r="CP77" s="5">
        <v>3</v>
      </c>
      <c r="CQ77" s="37"/>
      <c r="CR77" s="38">
        <f t="shared" si="49"/>
        <v>32</v>
      </c>
      <c r="CS77" s="38">
        <f>CR77-CR77*0.14</f>
        <v>27.52</v>
      </c>
      <c r="CT77" s="39">
        <f t="shared" si="50"/>
        <v>4.4800000000000004</v>
      </c>
      <c r="CU77" s="39">
        <f t="shared" si="51"/>
        <v>20.070400000000003</v>
      </c>
    </row>
    <row r="78" spans="17:99" ht="14.7" thickBot="1" x14ac:dyDescent="0.6">
      <c r="Q78" s="5">
        <v>4</v>
      </c>
      <c r="R78" s="37"/>
      <c r="S78" s="38">
        <v>30</v>
      </c>
      <c r="T78" s="38">
        <f>S78-S78*0.08</f>
        <v>27.6</v>
      </c>
      <c r="U78" s="39">
        <f t="shared" si="20"/>
        <v>2.3999999999999986</v>
      </c>
      <c r="V78" s="39">
        <f t="shared" si="21"/>
        <v>5.7599999999999936</v>
      </c>
      <c r="X78" s="5">
        <v>4</v>
      </c>
      <c r="Y78" s="37"/>
      <c r="Z78" s="38">
        <f t="shared" si="22"/>
        <v>32</v>
      </c>
      <c r="AA78" s="38">
        <f>Z78-Z78*0.08</f>
        <v>29.44</v>
      </c>
      <c r="AB78" s="39">
        <f t="shared" si="23"/>
        <v>2.5599999999999987</v>
      </c>
      <c r="AC78" s="39">
        <f t="shared" si="24"/>
        <v>6.5535999999999932</v>
      </c>
      <c r="AE78" s="5">
        <v>4</v>
      </c>
      <c r="AF78" s="37"/>
      <c r="AG78" s="38">
        <f t="shared" si="25"/>
        <v>33</v>
      </c>
      <c r="AH78" s="38">
        <f>AG78-AG78*0.12</f>
        <v>29.04</v>
      </c>
      <c r="AI78" s="39">
        <f t="shared" si="26"/>
        <v>3.9600000000000009</v>
      </c>
      <c r="AJ78" s="39">
        <f t="shared" si="27"/>
        <v>15.681600000000007</v>
      </c>
      <c r="AL78" s="5">
        <v>4</v>
      </c>
      <c r="AM78" s="37"/>
      <c r="AN78" s="38">
        <v>30</v>
      </c>
      <c r="AO78" s="38">
        <f>AN78-AN78*0.08</f>
        <v>27.6</v>
      </c>
      <c r="AP78" s="39">
        <f t="shared" si="28"/>
        <v>2.3999999999999986</v>
      </c>
      <c r="AQ78" s="39">
        <f t="shared" si="29"/>
        <v>5.7599999999999936</v>
      </c>
      <c r="AS78" s="5">
        <v>4</v>
      </c>
      <c r="AT78" s="37"/>
      <c r="AU78" s="38">
        <f t="shared" si="30"/>
        <v>32</v>
      </c>
      <c r="AV78" s="38">
        <f>AU78-AU78*0.18</f>
        <v>26.240000000000002</v>
      </c>
      <c r="AW78" s="39">
        <f t="shared" si="31"/>
        <v>5.759999999999998</v>
      </c>
      <c r="AX78" s="39">
        <f t="shared" si="32"/>
        <v>33.177599999999977</v>
      </c>
      <c r="AZ78" s="5">
        <v>4</v>
      </c>
      <c r="BA78" s="37"/>
      <c r="BB78" s="38">
        <f t="shared" si="33"/>
        <v>33</v>
      </c>
      <c r="BC78" s="38">
        <f>BB78-BB78*0.12</f>
        <v>29.04</v>
      </c>
      <c r="BD78" s="39">
        <f t="shared" si="34"/>
        <v>3.9600000000000009</v>
      </c>
      <c r="BE78" s="39">
        <f t="shared" si="35"/>
        <v>15.681600000000007</v>
      </c>
      <c r="BG78" s="5">
        <v>4</v>
      </c>
      <c r="BH78" s="37"/>
      <c r="BI78" s="38">
        <v>30</v>
      </c>
      <c r="BJ78" s="38">
        <f>BI78-BI78*0.08</f>
        <v>27.6</v>
      </c>
      <c r="BK78" s="39">
        <f t="shared" si="36"/>
        <v>2.3999999999999986</v>
      </c>
      <c r="BL78" s="39">
        <f t="shared" si="37"/>
        <v>5.7599999999999936</v>
      </c>
      <c r="BN78" s="5">
        <v>4</v>
      </c>
      <c r="BO78" s="37"/>
      <c r="BP78" s="38">
        <f t="shared" si="38"/>
        <v>32</v>
      </c>
      <c r="BQ78" s="38">
        <f>BP78-BP78*0.08</f>
        <v>29.44</v>
      </c>
      <c r="BR78" s="39">
        <f t="shared" si="39"/>
        <v>2.5599999999999987</v>
      </c>
      <c r="BS78" s="39">
        <f t="shared" si="40"/>
        <v>6.5535999999999932</v>
      </c>
      <c r="BU78" s="5">
        <v>4</v>
      </c>
      <c r="BV78" s="37"/>
      <c r="BW78" s="38">
        <f t="shared" si="41"/>
        <v>33</v>
      </c>
      <c r="BX78" s="38">
        <f>BW78-BW78*0.12</f>
        <v>29.04</v>
      </c>
      <c r="BY78" s="39">
        <f t="shared" si="42"/>
        <v>3.9600000000000009</v>
      </c>
      <c r="BZ78" s="39">
        <f t="shared" si="43"/>
        <v>15.681600000000007</v>
      </c>
      <c r="CB78" s="5">
        <v>4</v>
      </c>
      <c r="CC78" s="37"/>
      <c r="CD78" s="38">
        <v>30</v>
      </c>
      <c r="CE78" s="38">
        <f>CD78-CD78*0.17</f>
        <v>24.9</v>
      </c>
      <c r="CF78" s="39">
        <f t="shared" si="44"/>
        <v>5.1000000000000014</v>
      </c>
      <c r="CG78" s="39">
        <f t="shared" si="45"/>
        <v>26.010000000000016</v>
      </c>
      <c r="CI78" s="5">
        <v>4</v>
      </c>
      <c r="CJ78" s="37"/>
      <c r="CK78" s="38">
        <f t="shared" si="46"/>
        <v>32</v>
      </c>
      <c r="CL78" s="38">
        <f>CK78-CK78*0.08</f>
        <v>29.44</v>
      </c>
      <c r="CM78" s="39">
        <f t="shared" si="47"/>
        <v>2.5599999999999987</v>
      </c>
      <c r="CN78" s="39">
        <f t="shared" si="48"/>
        <v>6.5535999999999932</v>
      </c>
      <c r="CP78" s="5">
        <v>4</v>
      </c>
      <c r="CQ78" s="37"/>
      <c r="CR78" s="38">
        <f t="shared" si="49"/>
        <v>33</v>
      </c>
      <c r="CS78" s="38">
        <f>CR78-CR78*0.1</f>
        <v>29.7</v>
      </c>
      <c r="CT78" s="39">
        <f t="shared" si="50"/>
        <v>3.3000000000000007</v>
      </c>
      <c r="CU78" s="39">
        <f t="shared" si="51"/>
        <v>10.890000000000004</v>
      </c>
    </row>
    <row r="79" spans="17:99" ht="14.7" thickBot="1" x14ac:dyDescent="0.6">
      <c r="Q79" s="5">
        <v>5</v>
      </c>
      <c r="R79" s="37"/>
      <c r="S79" s="38">
        <v>25</v>
      </c>
      <c r="T79" s="38">
        <f>S79-S79*0.14</f>
        <v>21.5</v>
      </c>
      <c r="U79" s="39">
        <f t="shared" si="20"/>
        <v>3.5</v>
      </c>
      <c r="V79" s="39">
        <f t="shared" si="21"/>
        <v>12.25</v>
      </c>
      <c r="X79" s="5">
        <v>5</v>
      </c>
      <c r="Y79" s="37"/>
      <c r="Z79" s="38">
        <f t="shared" si="22"/>
        <v>27</v>
      </c>
      <c r="AA79" s="38">
        <f>Z79-Z79*0.14</f>
        <v>23.22</v>
      </c>
      <c r="AB79" s="39">
        <f t="shared" si="23"/>
        <v>3.7800000000000011</v>
      </c>
      <c r="AC79" s="39">
        <f t="shared" si="24"/>
        <v>14.288400000000008</v>
      </c>
      <c r="AE79" s="5">
        <v>5</v>
      </c>
      <c r="AF79" s="37"/>
      <c r="AG79" s="38">
        <f t="shared" si="25"/>
        <v>28</v>
      </c>
      <c r="AH79" s="38">
        <f>AG79-AG79*0.14</f>
        <v>24.08</v>
      </c>
      <c r="AI79" s="39">
        <f t="shared" si="26"/>
        <v>3.9200000000000017</v>
      </c>
      <c r="AJ79" s="39">
        <f t="shared" si="27"/>
        <v>15.366400000000013</v>
      </c>
      <c r="AL79" s="5">
        <v>5</v>
      </c>
      <c r="AM79" s="37"/>
      <c r="AN79" s="38">
        <v>25</v>
      </c>
      <c r="AO79" s="38">
        <f>AN79-AN79*0.14</f>
        <v>21.5</v>
      </c>
      <c r="AP79" s="39">
        <f t="shared" si="28"/>
        <v>3.5</v>
      </c>
      <c r="AQ79" s="39">
        <f t="shared" si="29"/>
        <v>12.25</v>
      </c>
      <c r="AS79" s="5">
        <v>5</v>
      </c>
      <c r="AT79" s="37"/>
      <c r="AU79" s="38">
        <f t="shared" si="30"/>
        <v>27</v>
      </c>
      <c r="AV79" s="38">
        <f>AU79-AU79*0.14</f>
        <v>23.22</v>
      </c>
      <c r="AW79" s="39">
        <f t="shared" si="31"/>
        <v>3.7800000000000011</v>
      </c>
      <c r="AX79" s="39">
        <f t="shared" si="32"/>
        <v>14.288400000000008</v>
      </c>
      <c r="AZ79" s="5">
        <v>5</v>
      </c>
      <c r="BA79" s="37"/>
      <c r="BB79" s="38">
        <f t="shared" si="33"/>
        <v>28</v>
      </c>
      <c r="BC79" s="38">
        <f>BB79-BB79*0.24</f>
        <v>21.28</v>
      </c>
      <c r="BD79" s="39">
        <f t="shared" si="34"/>
        <v>6.7199999999999989</v>
      </c>
      <c r="BE79" s="39">
        <f t="shared" si="35"/>
        <v>45.158399999999986</v>
      </c>
      <c r="BG79" s="5">
        <v>5</v>
      </c>
      <c r="BH79" s="37"/>
      <c r="BI79" s="38">
        <v>25</v>
      </c>
      <c r="BJ79" s="38">
        <f>BI79-BI79*0.14</f>
        <v>21.5</v>
      </c>
      <c r="BK79" s="39">
        <f t="shared" si="36"/>
        <v>3.5</v>
      </c>
      <c r="BL79" s="39">
        <f t="shared" si="37"/>
        <v>12.25</v>
      </c>
      <c r="BN79" s="5">
        <v>5</v>
      </c>
      <c r="BO79" s="37"/>
      <c r="BP79" s="38">
        <f t="shared" si="38"/>
        <v>27</v>
      </c>
      <c r="BQ79" s="38">
        <f>BP79-BP79*0.14</f>
        <v>23.22</v>
      </c>
      <c r="BR79" s="39">
        <f t="shared" si="39"/>
        <v>3.7800000000000011</v>
      </c>
      <c r="BS79" s="39">
        <f t="shared" si="40"/>
        <v>14.288400000000008</v>
      </c>
      <c r="BU79" s="5">
        <v>5</v>
      </c>
      <c r="BV79" s="37"/>
      <c r="BW79" s="38">
        <f t="shared" si="41"/>
        <v>28</v>
      </c>
      <c r="BX79" s="38">
        <f>BW79-BW79*0.14</f>
        <v>24.08</v>
      </c>
      <c r="BY79" s="39">
        <f t="shared" si="42"/>
        <v>3.9200000000000017</v>
      </c>
      <c r="BZ79" s="39">
        <f t="shared" si="43"/>
        <v>15.366400000000013</v>
      </c>
      <c r="CB79" s="5">
        <v>5</v>
      </c>
      <c r="CC79" s="37"/>
      <c r="CD79" s="38">
        <v>25</v>
      </c>
      <c r="CE79" s="38">
        <f>CD79-CD79*0.22</f>
        <v>19.5</v>
      </c>
      <c r="CF79" s="39">
        <f t="shared" si="44"/>
        <v>5.5</v>
      </c>
      <c r="CG79" s="39">
        <f t="shared" si="45"/>
        <v>30.25</v>
      </c>
      <c r="CI79" s="5">
        <v>5</v>
      </c>
      <c r="CJ79" s="37"/>
      <c r="CK79" s="38">
        <f t="shared" si="46"/>
        <v>27</v>
      </c>
      <c r="CL79" s="38">
        <f>CK79-CK79*0.14</f>
        <v>23.22</v>
      </c>
      <c r="CM79" s="39">
        <f t="shared" si="47"/>
        <v>3.7800000000000011</v>
      </c>
      <c r="CN79" s="39">
        <f t="shared" si="48"/>
        <v>14.288400000000008</v>
      </c>
      <c r="CP79" s="5">
        <v>5</v>
      </c>
      <c r="CQ79" s="37"/>
      <c r="CR79" s="38">
        <f t="shared" si="49"/>
        <v>28</v>
      </c>
      <c r="CS79" s="38">
        <f>CR79-CR79*0.14</f>
        <v>24.08</v>
      </c>
      <c r="CT79" s="39">
        <f t="shared" si="50"/>
        <v>3.9200000000000017</v>
      </c>
      <c r="CU79" s="39">
        <f t="shared" si="51"/>
        <v>15.366400000000013</v>
      </c>
    </row>
    <row r="80" spans="17:99" ht="14.7" thickBot="1" x14ac:dyDescent="0.6">
      <c r="Q80" s="5">
        <v>6</v>
      </c>
      <c r="R80" s="37"/>
      <c r="S80" s="38">
        <v>23</v>
      </c>
      <c r="T80" s="38">
        <f>S80-S80*0.18</f>
        <v>18.86</v>
      </c>
      <c r="U80" s="39">
        <f t="shared" si="20"/>
        <v>4.1400000000000006</v>
      </c>
      <c r="V80" s="39">
        <f t="shared" si="21"/>
        <v>17.139600000000005</v>
      </c>
      <c r="X80" s="5">
        <v>6</v>
      </c>
      <c r="Y80" s="37"/>
      <c r="Z80" s="38">
        <f t="shared" si="22"/>
        <v>25</v>
      </c>
      <c r="AA80" s="38">
        <f>Z80-Z80*0.08</f>
        <v>23</v>
      </c>
      <c r="AB80" s="39">
        <f t="shared" si="23"/>
        <v>2</v>
      </c>
      <c r="AC80" s="39">
        <f t="shared" si="24"/>
        <v>4</v>
      </c>
      <c r="AE80" s="5">
        <v>6</v>
      </c>
      <c r="AF80" s="37"/>
      <c r="AG80" s="38">
        <f t="shared" si="25"/>
        <v>26</v>
      </c>
      <c r="AH80" s="38">
        <f>AG80-AG80*0.1</f>
        <v>23.4</v>
      </c>
      <c r="AI80" s="39">
        <f t="shared" si="26"/>
        <v>2.6000000000000014</v>
      </c>
      <c r="AJ80" s="39">
        <f t="shared" si="27"/>
        <v>6.7600000000000078</v>
      </c>
      <c r="AL80" s="5">
        <v>6</v>
      </c>
      <c r="AM80" s="37"/>
      <c r="AN80" s="38">
        <v>23</v>
      </c>
      <c r="AO80" s="38">
        <f>AN80-AN80*0.18</f>
        <v>18.86</v>
      </c>
      <c r="AP80" s="39">
        <f t="shared" si="28"/>
        <v>4.1400000000000006</v>
      </c>
      <c r="AQ80" s="39">
        <f t="shared" si="29"/>
        <v>17.139600000000005</v>
      </c>
      <c r="AS80" s="5">
        <v>6</v>
      </c>
      <c r="AT80" s="37"/>
      <c r="AU80" s="38">
        <f t="shared" si="30"/>
        <v>25</v>
      </c>
      <c r="AV80" s="38">
        <f>AU80-AU80*0.1</f>
        <v>22.5</v>
      </c>
      <c r="AW80" s="39">
        <f t="shared" si="31"/>
        <v>2.5</v>
      </c>
      <c r="AX80" s="39">
        <f t="shared" si="32"/>
        <v>6.25</v>
      </c>
      <c r="AZ80" s="5">
        <v>6</v>
      </c>
      <c r="BA80" s="37"/>
      <c r="BB80" s="38">
        <f t="shared" si="33"/>
        <v>26</v>
      </c>
      <c r="BC80" s="38">
        <f>BB80-BB80*0.1</f>
        <v>23.4</v>
      </c>
      <c r="BD80" s="39">
        <f t="shared" si="34"/>
        <v>2.6000000000000014</v>
      </c>
      <c r="BE80" s="39">
        <f t="shared" si="35"/>
        <v>6.7600000000000078</v>
      </c>
      <c r="BG80" s="5">
        <v>6</v>
      </c>
      <c r="BH80" s="37"/>
      <c r="BI80" s="38">
        <v>23</v>
      </c>
      <c r="BJ80" s="38">
        <f>BI80-BI80*0.24</f>
        <v>17.48</v>
      </c>
      <c r="BK80" s="39">
        <f t="shared" si="36"/>
        <v>5.52</v>
      </c>
      <c r="BL80" s="39">
        <f t="shared" si="37"/>
        <v>30.470399999999994</v>
      </c>
      <c r="BN80" s="5">
        <v>6</v>
      </c>
      <c r="BO80" s="37"/>
      <c r="BP80" s="38">
        <f t="shared" si="38"/>
        <v>25</v>
      </c>
      <c r="BQ80" s="38">
        <f>BP80-BP80*0.08</f>
        <v>23</v>
      </c>
      <c r="BR80" s="39">
        <f t="shared" si="39"/>
        <v>2</v>
      </c>
      <c r="BS80" s="39">
        <f t="shared" si="40"/>
        <v>4</v>
      </c>
      <c r="BU80" s="5">
        <v>6</v>
      </c>
      <c r="BV80" s="37"/>
      <c r="BW80" s="38">
        <f t="shared" si="41"/>
        <v>26</v>
      </c>
      <c r="BX80" s="38">
        <f>BW80-BW80*0.1</f>
        <v>23.4</v>
      </c>
      <c r="BY80" s="39">
        <f t="shared" si="42"/>
        <v>2.6000000000000014</v>
      </c>
      <c r="BZ80" s="39">
        <f t="shared" si="43"/>
        <v>6.7600000000000078</v>
      </c>
      <c r="CB80" s="5">
        <v>6</v>
      </c>
      <c r="CC80" s="37"/>
      <c r="CD80" s="38">
        <v>23</v>
      </c>
      <c r="CE80" s="38">
        <f>CD80-CD80*0.18</f>
        <v>18.86</v>
      </c>
      <c r="CF80" s="39">
        <f t="shared" si="44"/>
        <v>4.1400000000000006</v>
      </c>
      <c r="CG80" s="39">
        <f t="shared" si="45"/>
        <v>17.139600000000005</v>
      </c>
      <c r="CI80" s="5">
        <v>6</v>
      </c>
      <c r="CJ80" s="37"/>
      <c r="CK80" s="38">
        <f t="shared" si="46"/>
        <v>25</v>
      </c>
      <c r="CL80" s="38">
        <f>CK80-CK80*0.17</f>
        <v>20.75</v>
      </c>
      <c r="CM80" s="39">
        <f t="shared" si="47"/>
        <v>4.25</v>
      </c>
      <c r="CN80" s="39">
        <f t="shared" si="48"/>
        <v>18.0625</v>
      </c>
      <c r="CP80" s="5">
        <v>6</v>
      </c>
      <c r="CQ80" s="37"/>
      <c r="CR80" s="38">
        <f t="shared" si="49"/>
        <v>26</v>
      </c>
      <c r="CS80" s="38">
        <f>CR80-CR80*0.23</f>
        <v>20.02</v>
      </c>
      <c r="CT80" s="39">
        <f t="shared" si="50"/>
        <v>5.98</v>
      </c>
      <c r="CU80" s="39">
        <f t="shared" si="51"/>
        <v>35.760400000000004</v>
      </c>
    </row>
    <row r="81" spans="16:99" ht="14.7" thickBot="1" x14ac:dyDescent="0.6">
      <c r="Q81" s="5">
        <v>7</v>
      </c>
      <c r="R81" s="37"/>
      <c r="S81" s="38">
        <v>22</v>
      </c>
      <c r="T81" s="38">
        <f>S81-S81*0.05</f>
        <v>20.9</v>
      </c>
      <c r="U81" s="39">
        <f t="shared" si="20"/>
        <v>1.1000000000000014</v>
      </c>
      <c r="V81" s="39">
        <f t="shared" si="21"/>
        <v>1.2100000000000031</v>
      </c>
      <c r="X81" s="5">
        <v>7</v>
      </c>
      <c r="Y81" s="37"/>
      <c r="Z81" s="38">
        <f t="shared" si="22"/>
        <v>24</v>
      </c>
      <c r="AA81" s="38">
        <f>Z81-Z81*0.05</f>
        <v>22.8</v>
      </c>
      <c r="AB81" s="39">
        <f t="shared" si="23"/>
        <v>1.1999999999999993</v>
      </c>
      <c r="AC81" s="39">
        <f t="shared" si="24"/>
        <v>1.4399999999999984</v>
      </c>
      <c r="AE81" s="5">
        <v>7</v>
      </c>
      <c r="AF81" s="37"/>
      <c r="AG81" s="38">
        <f t="shared" si="25"/>
        <v>25</v>
      </c>
      <c r="AH81" s="38">
        <f>AG81-AG81*0.08</f>
        <v>23</v>
      </c>
      <c r="AI81" s="39">
        <f t="shared" si="26"/>
        <v>2</v>
      </c>
      <c r="AJ81" s="39">
        <f t="shared" si="27"/>
        <v>4</v>
      </c>
      <c r="AL81" s="5">
        <v>7</v>
      </c>
      <c r="AM81" s="37"/>
      <c r="AN81" s="38">
        <v>22</v>
      </c>
      <c r="AO81" s="38">
        <f>AN81-AN81*0.05</f>
        <v>20.9</v>
      </c>
      <c r="AP81" s="39">
        <f t="shared" si="28"/>
        <v>1.1000000000000014</v>
      </c>
      <c r="AQ81" s="39">
        <f t="shared" si="29"/>
        <v>1.2100000000000031</v>
      </c>
      <c r="AS81" s="5">
        <v>7</v>
      </c>
      <c r="AT81" s="37"/>
      <c r="AU81" s="38">
        <f t="shared" si="30"/>
        <v>24</v>
      </c>
      <c r="AV81" s="38">
        <f>AU81-AU81*0.05</f>
        <v>22.8</v>
      </c>
      <c r="AW81" s="39">
        <f t="shared" si="31"/>
        <v>1.1999999999999993</v>
      </c>
      <c r="AX81" s="39">
        <f t="shared" si="32"/>
        <v>1.4399999999999984</v>
      </c>
      <c r="AZ81" s="5">
        <v>7</v>
      </c>
      <c r="BA81" s="37"/>
      <c r="BB81" s="38">
        <f t="shared" si="33"/>
        <v>25</v>
      </c>
      <c r="BC81" s="38">
        <f>BB81-BB81*0.18</f>
        <v>20.5</v>
      </c>
      <c r="BD81" s="39">
        <f t="shared" si="34"/>
        <v>4.5</v>
      </c>
      <c r="BE81" s="39">
        <f t="shared" si="35"/>
        <v>20.25</v>
      </c>
      <c r="BG81" s="5">
        <v>7</v>
      </c>
      <c r="BH81" s="37"/>
      <c r="BI81" s="38">
        <v>22</v>
      </c>
      <c r="BJ81" s="38">
        <f>BI81-BI81*0.05</f>
        <v>20.9</v>
      </c>
      <c r="BK81" s="39">
        <f t="shared" si="36"/>
        <v>1.1000000000000014</v>
      </c>
      <c r="BL81" s="39">
        <f t="shared" si="37"/>
        <v>1.2100000000000031</v>
      </c>
      <c r="BN81" s="5">
        <v>7</v>
      </c>
      <c r="BO81" s="37"/>
      <c r="BP81" s="38">
        <f t="shared" si="38"/>
        <v>24</v>
      </c>
      <c r="BQ81" s="38">
        <f>BP81-BP81*0.05</f>
        <v>22.8</v>
      </c>
      <c r="BR81" s="39">
        <f t="shared" si="39"/>
        <v>1.1999999999999993</v>
      </c>
      <c r="BS81" s="39">
        <f t="shared" si="40"/>
        <v>1.4399999999999984</v>
      </c>
      <c r="BU81" s="5">
        <v>7</v>
      </c>
      <c r="BV81" s="37"/>
      <c r="BW81" s="38">
        <f t="shared" si="41"/>
        <v>25</v>
      </c>
      <c r="BX81" s="38">
        <f>BW81-BW81*0.08</f>
        <v>23</v>
      </c>
      <c r="BY81" s="39">
        <f t="shared" si="42"/>
        <v>2</v>
      </c>
      <c r="BZ81" s="39">
        <f t="shared" si="43"/>
        <v>4</v>
      </c>
      <c r="CB81" s="5">
        <v>7</v>
      </c>
      <c r="CC81" s="37"/>
      <c r="CD81" s="38">
        <v>22</v>
      </c>
      <c r="CE81" s="38">
        <f>CD81-CD81*0.05</f>
        <v>20.9</v>
      </c>
      <c r="CF81" s="39">
        <f t="shared" si="44"/>
        <v>1.1000000000000014</v>
      </c>
      <c r="CG81" s="39">
        <f t="shared" si="45"/>
        <v>1.2100000000000031</v>
      </c>
      <c r="CI81" s="5">
        <v>7</v>
      </c>
      <c r="CJ81" s="37"/>
      <c r="CK81" s="38">
        <f t="shared" si="46"/>
        <v>24</v>
      </c>
      <c r="CL81" s="38">
        <f>CK81-CK81*0.05</f>
        <v>22.8</v>
      </c>
      <c r="CM81" s="39">
        <f t="shared" si="47"/>
        <v>1.1999999999999993</v>
      </c>
      <c r="CN81" s="39">
        <f t="shared" si="48"/>
        <v>1.4399999999999984</v>
      </c>
      <c r="CP81" s="5">
        <v>7</v>
      </c>
      <c r="CQ81" s="37"/>
      <c r="CR81" s="38">
        <f t="shared" si="49"/>
        <v>25</v>
      </c>
      <c r="CS81" s="38">
        <f>CR81-CR81*0.03</f>
        <v>24.25</v>
      </c>
      <c r="CT81" s="39">
        <f t="shared" si="50"/>
        <v>0.75</v>
      </c>
      <c r="CU81" s="39">
        <f t="shared" si="51"/>
        <v>0.5625</v>
      </c>
    </row>
    <row r="82" spans="16:99" x14ac:dyDescent="0.55000000000000004">
      <c r="Q82" s="35"/>
      <c r="R82" s="35" t="s">
        <v>9</v>
      </c>
      <c r="S82" s="14">
        <f>SUM(S67:S74)</f>
        <v>86</v>
      </c>
      <c r="T82" s="14">
        <f>SUM(T67:T74)</f>
        <v>77.09</v>
      </c>
      <c r="U82" s="14">
        <f>SUM(U67:U74)</f>
        <v>8.91</v>
      </c>
      <c r="V82" s="14">
        <f>SUM(V67:V74)</f>
        <v>13.056699999999999</v>
      </c>
      <c r="W82" s="35"/>
      <c r="X82" s="35"/>
      <c r="Y82" s="35" t="s">
        <v>9</v>
      </c>
      <c r="Z82" s="14">
        <f>SUM(Z67:Z74)</f>
        <v>102</v>
      </c>
      <c r="AA82" s="14">
        <f>SUM(AA67:AA74)</f>
        <v>89.5</v>
      </c>
      <c r="AB82" s="14">
        <f>SUM(AB67:AB74)</f>
        <v>12.500000000000002</v>
      </c>
      <c r="AC82" s="14">
        <f>SUM(AC67:AC74)</f>
        <v>26.626600000000007</v>
      </c>
      <c r="AE82" s="35"/>
      <c r="AF82" s="35" t="s">
        <v>9</v>
      </c>
      <c r="AG82" s="14">
        <f>SUM(AG67:AG74)</f>
        <v>110</v>
      </c>
      <c r="AH82" s="14">
        <f>SUM(AH67:AH74)</f>
        <v>97.980999999999995</v>
      </c>
      <c r="AI82" s="14">
        <f>SUM(AI67:AI74)</f>
        <v>12.019000000000004</v>
      </c>
      <c r="AJ82" s="14">
        <f>SUM(AJ67:AJ74)</f>
        <v>23.263801000000015</v>
      </c>
      <c r="AL82" s="35"/>
      <c r="AM82" s="35" t="s">
        <v>9</v>
      </c>
      <c r="AN82" s="14">
        <f>SUM(AN67:AN74)</f>
        <v>86</v>
      </c>
      <c r="AO82" s="14">
        <f>SUM(AO67:AO74)</f>
        <v>77.09</v>
      </c>
      <c r="AP82" s="14">
        <f>SUM(AP67:AP74)</f>
        <v>8.91</v>
      </c>
      <c r="AQ82" s="14">
        <f>SUM(AQ67:AQ74)</f>
        <v>13.056699999999999</v>
      </c>
      <c r="AR82" s="35"/>
      <c r="AS82" s="35"/>
      <c r="AT82" s="35" t="s">
        <v>9</v>
      </c>
      <c r="AU82" s="14">
        <f>SUM(AU67:AU74)</f>
        <v>102</v>
      </c>
      <c r="AV82" s="14">
        <f>SUM(AV67:AV74)</f>
        <v>89.799999999999983</v>
      </c>
      <c r="AW82" s="14">
        <f>SUM(AW67:AW74)</f>
        <v>12.200000000000001</v>
      </c>
      <c r="AX82" s="14">
        <f>SUM(AX67:AX74)</f>
        <v>26.187000000000001</v>
      </c>
      <c r="AZ82" s="35"/>
      <c r="BA82" s="35" t="s">
        <v>9</v>
      </c>
      <c r="BB82" s="14">
        <f>SUM(BB67:BB74)</f>
        <v>110</v>
      </c>
      <c r="BC82" s="14">
        <f>SUM(BC67:BC74)</f>
        <v>98.361000000000004</v>
      </c>
      <c r="BD82" s="14">
        <f>SUM(BD67:BD74)</f>
        <v>11.639000000000005</v>
      </c>
      <c r="BE82" s="14">
        <f>SUM(BE67:BE74)</f>
        <v>22.882601000000015</v>
      </c>
      <c r="BG82" s="35"/>
      <c r="BH82" s="35" t="s">
        <v>9</v>
      </c>
      <c r="BI82" s="14">
        <f>SUM(BI67:BI74)</f>
        <v>86</v>
      </c>
      <c r="BJ82" s="14">
        <f>SUM(BJ67:BJ74)</f>
        <v>75.290000000000006</v>
      </c>
      <c r="BK82" s="14">
        <f>SUM(BK67:BK74)</f>
        <v>10.709999999999999</v>
      </c>
      <c r="BL82" s="14">
        <f>SUM(BL67:BL74)</f>
        <v>20.046700000000001</v>
      </c>
      <c r="BM82" s="35"/>
      <c r="BN82" s="35"/>
      <c r="BO82" s="35" t="s">
        <v>9</v>
      </c>
      <c r="BP82" s="14">
        <f>SUM(BP67:BP74)</f>
        <v>102</v>
      </c>
      <c r="BQ82" s="14">
        <f>SUM(BQ67:BQ74)</f>
        <v>89.5</v>
      </c>
      <c r="BR82" s="14">
        <f>SUM(BR67:BR74)</f>
        <v>12.500000000000002</v>
      </c>
      <c r="BS82" s="14">
        <f>SUM(BS67:BS74)</f>
        <v>26.626600000000007</v>
      </c>
      <c r="BU82" s="35"/>
      <c r="BV82" s="35" t="s">
        <v>9</v>
      </c>
      <c r="BW82" s="14">
        <f>SUM(BW67:BW74)</f>
        <v>110</v>
      </c>
      <c r="BX82" s="14">
        <f>SUM(BX67:BX74)</f>
        <v>90.36</v>
      </c>
      <c r="BY82" s="14">
        <f>SUM(BY67:BY74)</f>
        <v>19.64</v>
      </c>
      <c r="BZ82" s="14">
        <f>SUM(BZ67:BZ74)</f>
        <v>61.638600000000011</v>
      </c>
      <c r="CB82" s="35"/>
      <c r="CC82" s="35" t="s">
        <v>9</v>
      </c>
      <c r="CD82" s="14">
        <f>SUM(CD67:CD74)</f>
        <v>86</v>
      </c>
      <c r="CE82" s="14">
        <f>SUM(CE67:CE74)</f>
        <v>77.09</v>
      </c>
      <c r="CF82" s="14">
        <f>SUM(CF67:CF74)</f>
        <v>8.91</v>
      </c>
      <c r="CG82" s="14">
        <f>SUM(CG67:CG74)</f>
        <v>13.056699999999999</v>
      </c>
      <c r="CH82" s="35"/>
      <c r="CI82" s="35"/>
      <c r="CJ82" s="35" t="s">
        <v>9</v>
      </c>
      <c r="CK82" s="14">
        <f>SUM(CK67:CK74)</f>
        <v>102</v>
      </c>
      <c r="CL82" s="14">
        <f>SUM(CL67:CL74)</f>
        <v>89.5</v>
      </c>
      <c r="CM82" s="14">
        <f>SUM(CM67:CM74)</f>
        <v>12.500000000000002</v>
      </c>
      <c r="CN82" s="14">
        <f>SUM(CN67:CN74)</f>
        <v>26.626600000000007</v>
      </c>
      <c r="CP82" s="35"/>
      <c r="CQ82" s="35" t="s">
        <v>9</v>
      </c>
      <c r="CR82" s="14">
        <f>SUM(CR67:CR74)</f>
        <v>110</v>
      </c>
      <c r="CS82" s="14">
        <f>SUM(CS67:CS74)</f>
        <v>95.850999999999999</v>
      </c>
      <c r="CT82" s="14">
        <f>SUM(CT67:CT74)</f>
        <v>14.149000000000004</v>
      </c>
      <c r="CU82" s="14">
        <f>SUM(CU67:CU74)</f>
        <v>34.806701000000018</v>
      </c>
    </row>
    <row r="83" spans="16:99" x14ac:dyDescent="0.55000000000000004">
      <c r="R83" s="35" t="s">
        <v>18</v>
      </c>
      <c r="S83" s="14">
        <f>SUM(S75:S81)</f>
        <v>176</v>
      </c>
      <c r="T83" s="14">
        <f>SUM(T75:T81)</f>
        <v>152.07000000000002</v>
      </c>
      <c r="U83" s="14">
        <f>SUM(U75:U81)</f>
        <v>23.93</v>
      </c>
      <c r="V83" s="14">
        <f>SUM(V75:V81)</f>
        <v>94.336899999999986</v>
      </c>
      <c r="W83" s="35"/>
      <c r="Y83" s="35" t="s">
        <v>18</v>
      </c>
      <c r="Z83" s="14">
        <f>SUM(Z75:Z81)</f>
        <v>190</v>
      </c>
      <c r="AA83" s="14">
        <f>SUM(AA75:AA81)</f>
        <v>166.01</v>
      </c>
      <c r="AB83" s="14">
        <f>SUM(AB75:AB81)</f>
        <v>23.99</v>
      </c>
      <c r="AC83" s="14">
        <f>SUM(AC75:AC81)</f>
        <v>98.443299999999994</v>
      </c>
      <c r="AF83" s="35" t="s">
        <v>18</v>
      </c>
      <c r="AG83" s="14">
        <f>SUM(AG75:AG81)</f>
        <v>197</v>
      </c>
      <c r="AH83" s="14">
        <f>SUM(AH75:AH81)</f>
        <v>175.75899999999999</v>
      </c>
      <c r="AI83" s="14">
        <f>SUM(AI75:AI81)</f>
        <v>21.241000000000003</v>
      </c>
      <c r="AJ83" s="14">
        <f>SUM(AJ75:AJ81)</f>
        <v>76.837241000000034</v>
      </c>
      <c r="AM83" s="35" t="s">
        <v>18</v>
      </c>
      <c r="AN83" s="14">
        <f>SUM(AN75:AN81)</f>
        <v>176</v>
      </c>
      <c r="AO83" s="14">
        <f>SUM(AO75:AO81)</f>
        <v>152.07000000000002</v>
      </c>
      <c r="AP83" s="14">
        <f>SUM(AP75:AP81)</f>
        <v>23.93</v>
      </c>
      <c r="AQ83" s="14">
        <f>SUM(AQ75:AQ81)</f>
        <v>94.336899999999986</v>
      </c>
      <c r="AR83" s="35"/>
      <c r="AT83" s="35" t="s">
        <v>18</v>
      </c>
      <c r="AU83" s="14">
        <f>SUM(AU75:AU81)</f>
        <v>190</v>
      </c>
      <c r="AV83" s="14">
        <f>SUM(AV75:AV81)</f>
        <v>163.09</v>
      </c>
      <c r="AW83" s="14">
        <f>SUM(AW75:AW81)</f>
        <v>26.909999999999997</v>
      </c>
      <c r="AX83" s="14">
        <f>SUM(AX75:AX81)</f>
        <v>118.59689999999996</v>
      </c>
      <c r="BA83" s="35" t="s">
        <v>18</v>
      </c>
      <c r="BB83" s="14">
        <f>SUM(BB75:BB81)</f>
        <v>197</v>
      </c>
      <c r="BC83" s="14">
        <f>SUM(BC75:BC81)</f>
        <v>170.459</v>
      </c>
      <c r="BD83" s="14">
        <f>SUM(BD75:BD81)</f>
        <v>26.541</v>
      </c>
      <c r="BE83" s="14">
        <f>SUM(BE75:BE81)</f>
        <v>122.87924100000001</v>
      </c>
      <c r="BH83" s="35" t="s">
        <v>18</v>
      </c>
      <c r="BI83" s="14">
        <f>SUM(BI75:BI81)</f>
        <v>176</v>
      </c>
      <c r="BJ83" s="14">
        <f>SUM(BJ75:BJ81)</f>
        <v>149.24</v>
      </c>
      <c r="BK83" s="14">
        <f>SUM(BK75:BK81)</f>
        <v>26.76</v>
      </c>
      <c r="BL83" s="14">
        <f>SUM(BL75:BL81)</f>
        <v>118.18020000000001</v>
      </c>
      <c r="BM83" s="35"/>
      <c r="BO83" s="35" t="s">
        <v>18</v>
      </c>
      <c r="BP83" s="14">
        <f>SUM(BP75:BP81)</f>
        <v>190</v>
      </c>
      <c r="BQ83" s="14">
        <f>SUM(BQ75:BQ81)</f>
        <v>166.01</v>
      </c>
      <c r="BR83" s="14">
        <f>SUM(BR75:BR81)</f>
        <v>23.99</v>
      </c>
      <c r="BS83" s="14">
        <f>SUM(BS75:BS81)</f>
        <v>98.443299999999994</v>
      </c>
      <c r="BV83" s="35" t="s">
        <v>18</v>
      </c>
      <c r="BW83" s="14">
        <f>SUM(BW75:BW81)</f>
        <v>197</v>
      </c>
      <c r="BX83" s="14">
        <f>SUM(BX75:BX81)</f>
        <v>175.67800000000003</v>
      </c>
      <c r="BY83" s="14">
        <f>SUM(BY75:BY81)</f>
        <v>21.322000000000003</v>
      </c>
      <c r="BZ83" s="14">
        <f>SUM(BZ75:BZ81)</f>
        <v>76.94440400000002</v>
      </c>
      <c r="CC83" s="35" t="s">
        <v>18</v>
      </c>
      <c r="CD83" s="14">
        <f>SUM(CD75:CD81)</f>
        <v>176</v>
      </c>
      <c r="CE83" s="14">
        <f>SUM(CE75:CE81)</f>
        <v>143.88999999999999</v>
      </c>
      <c r="CF83" s="14">
        <f>SUM(CF75:CF81)</f>
        <v>32.11</v>
      </c>
      <c r="CG83" s="14">
        <f>SUM(CG75:CG81)</f>
        <v>164.88130000000001</v>
      </c>
      <c r="CH83" s="35"/>
      <c r="CJ83" s="35" t="s">
        <v>18</v>
      </c>
      <c r="CK83" s="14">
        <f>SUM(CK75:CK81)</f>
        <v>190</v>
      </c>
      <c r="CL83" s="14">
        <f>SUM(CL75:CL81)</f>
        <v>160.66</v>
      </c>
      <c r="CM83" s="14">
        <f>SUM(CM75:CM81)</f>
        <v>29.34</v>
      </c>
      <c r="CN83" s="14">
        <f>SUM(CN75:CN81)</f>
        <v>145.1798</v>
      </c>
      <c r="CQ83" s="35" t="s">
        <v>18</v>
      </c>
      <c r="CR83" s="14">
        <f>SUM(CR75:CR81)</f>
        <v>197</v>
      </c>
      <c r="CS83" s="14">
        <f>SUM(CS75:CS81)</f>
        <v>172.22900000000001</v>
      </c>
      <c r="CT83" s="14">
        <f>SUM(CT75:CT81)</f>
        <v>24.771000000000001</v>
      </c>
      <c r="CU83" s="14">
        <f>SUM(CU75:CU81)</f>
        <v>115.75374100000001</v>
      </c>
    </row>
    <row r="84" spans="16:99" x14ac:dyDescent="0.55000000000000004">
      <c r="Q84" s="44">
        <f>(S84-T84)/S84</f>
        <v>0.12534351145038158</v>
      </c>
      <c r="R84" s="35" t="s">
        <v>51</v>
      </c>
      <c r="S84" s="14">
        <f>SUM(S82:S83)</f>
        <v>262</v>
      </c>
      <c r="T84" s="14">
        <f>SUM(T82:T83)</f>
        <v>229.16000000000003</v>
      </c>
      <c r="U84" s="14">
        <f>SUM(U82:U83)</f>
        <v>32.840000000000003</v>
      </c>
      <c r="V84" s="14">
        <f>SUM(V82:V83)</f>
        <v>107.39359999999999</v>
      </c>
      <c r="W84" s="35"/>
      <c r="X84" s="44">
        <f>(Z84-AA84)/Z84</f>
        <v>0.12496575342465757</v>
      </c>
      <c r="Y84" s="35" t="s">
        <v>51</v>
      </c>
      <c r="Z84" s="14">
        <f>SUM(Z82:Z83)</f>
        <v>292</v>
      </c>
      <c r="AA84" s="14">
        <f>SUM(AA82:AA83)</f>
        <v>255.51</v>
      </c>
      <c r="AB84" s="14">
        <f>SUM(AB82:AB83)</f>
        <v>36.49</v>
      </c>
      <c r="AC84" s="14">
        <f>SUM(AC82:AC83)</f>
        <v>125.0699</v>
      </c>
      <c r="AE84" s="44">
        <f>(AG84-AH84)/AG84</f>
        <v>0.10833876221498369</v>
      </c>
      <c r="AF84" s="35" t="s">
        <v>51</v>
      </c>
      <c r="AG84" s="14">
        <f>SUM(AG82:AG83)</f>
        <v>307</v>
      </c>
      <c r="AH84" s="14">
        <f>SUM(AH82:AH83)</f>
        <v>273.74</v>
      </c>
      <c r="AI84" s="14">
        <f>SUM(AI82:AI83)</f>
        <v>33.260000000000005</v>
      </c>
      <c r="AJ84" s="14">
        <f>SUM(AJ82:AJ83)</f>
        <v>100.10104200000005</v>
      </c>
      <c r="AL84" s="44">
        <f>(AN84-AO84)/AN84</f>
        <v>0.12534351145038158</v>
      </c>
      <c r="AM84" s="35" t="s">
        <v>51</v>
      </c>
      <c r="AN84" s="14">
        <f>SUM(AN82:AN83)</f>
        <v>262</v>
      </c>
      <c r="AO84" s="14">
        <f>SUM(AO82:AO83)</f>
        <v>229.16000000000003</v>
      </c>
      <c r="AP84" s="14">
        <f>SUM(AP82:AP83)</f>
        <v>32.840000000000003</v>
      </c>
      <c r="AQ84" s="14">
        <f>SUM(AQ82:AQ83)</f>
        <v>107.39359999999999</v>
      </c>
      <c r="AR84" s="35"/>
      <c r="AS84" s="44">
        <f>(AU84-AV84)/AU84</f>
        <v>0.1339383561643836</v>
      </c>
      <c r="AT84" s="35" t="s">
        <v>51</v>
      </c>
      <c r="AU84" s="14">
        <f>SUM(AU82:AU83)</f>
        <v>292</v>
      </c>
      <c r="AV84" s="14">
        <f>SUM(AV82:AV83)</f>
        <v>252.89</v>
      </c>
      <c r="AW84" s="14">
        <f>SUM(AW82:AW83)</f>
        <v>39.11</v>
      </c>
      <c r="AX84" s="14">
        <f>SUM(AX82:AX83)</f>
        <v>144.78389999999996</v>
      </c>
      <c r="AZ84" s="44">
        <f>(BB84-BC84)/BB84</f>
        <v>0.12436482084690556</v>
      </c>
      <c r="BA84" s="35" t="s">
        <v>51</v>
      </c>
      <c r="BB84" s="14">
        <f>SUM(BB82:BB83)</f>
        <v>307</v>
      </c>
      <c r="BC84" s="14">
        <f>SUM(BC82:BC83)</f>
        <v>268.82</v>
      </c>
      <c r="BD84" s="14">
        <f>SUM(BD82:BD83)</f>
        <v>38.180000000000007</v>
      </c>
      <c r="BE84" s="14">
        <f>SUM(BE82:BE83)</f>
        <v>145.76184200000003</v>
      </c>
      <c r="BG84" s="44">
        <f>(BI84-BJ84)/BI84</f>
        <v>0.14301526717557242</v>
      </c>
      <c r="BH84" s="35" t="s">
        <v>51</v>
      </c>
      <c r="BI84" s="14">
        <f>SUM(BI82:BI83)</f>
        <v>262</v>
      </c>
      <c r="BJ84" s="14">
        <f>SUM(BJ82:BJ83)</f>
        <v>224.53000000000003</v>
      </c>
      <c r="BK84" s="14">
        <f>SUM(BK82:BK83)</f>
        <v>37.47</v>
      </c>
      <c r="BL84" s="14">
        <f>SUM(BL82:BL83)</f>
        <v>138.2269</v>
      </c>
      <c r="BM84" s="35"/>
      <c r="BN84" s="44">
        <f>(BP84-BQ84)/BP84</f>
        <v>0.12496575342465757</v>
      </c>
      <c r="BO84" s="35" t="s">
        <v>51</v>
      </c>
      <c r="BP84" s="14">
        <f>SUM(BP82:BP83)</f>
        <v>292</v>
      </c>
      <c r="BQ84" s="14">
        <f>SUM(BQ82:BQ83)</f>
        <v>255.51</v>
      </c>
      <c r="BR84" s="14">
        <f>SUM(BR82:BR83)</f>
        <v>36.49</v>
      </c>
      <c r="BS84" s="14">
        <f>SUM(BS82:BS83)</f>
        <v>125.0699</v>
      </c>
      <c r="BU84" s="44">
        <f>(BW84-BX84)/BW84</f>
        <v>0.13342671009771984</v>
      </c>
      <c r="BV84" s="35" t="s">
        <v>51</v>
      </c>
      <c r="BW84" s="14">
        <f>SUM(BW82:BW83)</f>
        <v>307</v>
      </c>
      <c r="BX84" s="14">
        <f>SUM(BX82:BX83)</f>
        <v>266.03800000000001</v>
      </c>
      <c r="BY84" s="14">
        <f>SUM(BY82:BY83)</f>
        <v>40.962000000000003</v>
      </c>
      <c r="BZ84" s="14">
        <f>SUM(BZ82:BZ83)</f>
        <v>138.58300400000002</v>
      </c>
      <c r="CB84" s="44">
        <f>(CD84-CE84)/CD84</f>
        <v>0.15656488549618325</v>
      </c>
      <c r="CC84" s="35" t="s">
        <v>51</v>
      </c>
      <c r="CD84" s="14">
        <f>SUM(CD82:CD83)</f>
        <v>262</v>
      </c>
      <c r="CE84" s="14">
        <f>SUM(CE82:CE83)</f>
        <v>220.98</v>
      </c>
      <c r="CF84" s="14">
        <f>SUM(CF82:CF83)</f>
        <v>41.019999999999996</v>
      </c>
      <c r="CG84" s="14">
        <f>SUM(CG82:CG83)</f>
        <v>177.93800000000002</v>
      </c>
      <c r="CH84" s="35"/>
      <c r="CI84" s="44">
        <f>(CK84-CL84)/CK84</f>
        <v>0.14328767123287672</v>
      </c>
      <c r="CJ84" s="35" t="s">
        <v>51</v>
      </c>
      <c r="CK84" s="14">
        <f>SUM(CK82:CK83)</f>
        <v>292</v>
      </c>
      <c r="CL84" s="14">
        <f>SUM(CL82:CL83)</f>
        <v>250.16</v>
      </c>
      <c r="CM84" s="14">
        <f>SUM(CM82:CM83)</f>
        <v>41.84</v>
      </c>
      <c r="CN84" s="14">
        <f>SUM(CN82:CN83)</f>
        <v>171.8064</v>
      </c>
      <c r="CP84" s="44">
        <f>(CR84-CS84)/CR84</f>
        <v>0.12677524429967413</v>
      </c>
      <c r="CQ84" s="35" t="s">
        <v>51</v>
      </c>
      <c r="CR84" s="14">
        <f>SUM(CR82:CR83)</f>
        <v>307</v>
      </c>
      <c r="CS84" s="14">
        <f>SUM(CS82:CS83)</f>
        <v>268.08000000000004</v>
      </c>
      <c r="CT84" s="14">
        <f>SUM(CT82:CT83)</f>
        <v>38.92</v>
      </c>
      <c r="CU84" s="14">
        <f>SUM(CU82:CU83)</f>
        <v>150.56044200000002</v>
      </c>
    </row>
    <row r="85" spans="16:99" ht="14.7" thickBot="1" x14ac:dyDescent="0.6"/>
    <row r="86" spans="16:99" x14ac:dyDescent="0.55000000000000004">
      <c r="Q86" s="54" t="s">
        <v>58</v>
      </c>
      <c r="R86" s="55"/>
      <c r="S86" s="55"/>
      <c r="T86" s="55"/>
      <c r="U86" s="56"/>
    </row>
    <row r="87" spans="16:99" x14ac:dyDescent="0.55000000000000004">
      <c r="Q87" s="45"/>
      <c r="U87" s="46"/>
    </row>
    <row r="88" spans="16:99" x14ac:dyDescent="0.55000000000000004">
      <c r="Q88" s="47" t="s">
        <v>50</v>
      </c>
      <c r="R88" s="42" t="s">
        <v>54</v>
      </c>
      <c r="S88" s="57" t="s">
        <v>52</v>
      </c>
      <c r="U88" s="48" t="s">
        <v>49</v>
      </c>
    </row>
    <row r="89" spans="16:99" x14ac:dyDescent="0.55000000000000004">
      <c r="Q89" s="47"/>
      <c r="R89" s="42"/>
      <c r="S89" s="57"/>
      <c r="U89" s="48"/>
    </row>
    <row r="90" spans="16:99" ht="14.7" thickBot="1" x14ac:dyDescent="0.6">
      <c r="Q90" s="49">
        <f>SQRT(SUM(U84^2,AB84^2,AI84^2,AW84^2,AP84^2,BD84^2,BK84^2,BR84^2,BY84^2,CF84^2,CM84^2,CT84^2)/12)</f>
        <v>37.57590345332143</v>
      </c>
      <c r="R90" s="50">
        <f>SQRT(SUM(U82^2,AB82^2,AI82^2,AP82^2,AW82^2,BD82^2,BK82^2,BR82^2,BY82^2,CF82^2,CM82^2,CT82^2)/12)</f>
        <v>12.370343847956157</v>
      </c>
      <c r="S90" s="58">
        <f>SQRT(SUM(U83^2,AB83^2,AI83^2,AP83^2,AW83^2,BD83^2,BK83^2,BR83^2,BY83^2,CF83^2,CM83^2,CT83^2)/12)</f>
        <v>25.58042592654261</v>
      </c>
      <c r="T90" s="52"/>
      <c r="U90" s="53">
        <f>SQRT(SUM(V67:V81,AC67:AC81,AJ67:AJ81,AQ67:AQ81,AX67:AX81,BE67:BE81,BL67:BL81,BS67:BS81,BZ67:BZ81,CG67:CG81,CN67:CN81,CU67:CU81)/12)</f>
        <v>11.664363570293924</v>
      </c>
    </row>
    <row r="91" spans="16:99" x14ac:dyDescent="0.55000000000000004">
      <c r="P91" s="61" t="s">
        <v>53</v>
      </c>
      <c r="Q91" s="62">
        <f>Q90/S84</f>
        <v>0.14341947882947112</v>
      </c>
      <c r="R91" s="62">
        <f>R90/S82</f>
        <v>0.1438412075343739</v>
      </c>
      <c r="S91" s="62">
        <f>S90/S83</f>
        <v>0.14534332912808301</v>
      </c>
      <c r="T91" s="62"/>
      <c r="U91" s="62">
        <f>U90/AVERAGE(S67:S81)</f>
        <v>0.66780707463514832</v>
      </c>
    </row>
    <row r="92" spans="16:99" x14ac:dyDescent="0.55000000000000004">
      <c r="Q92" s="62"/>
      <c r="T92" s="59" t="s">
        <v>55</v>
      </c>
      <c r="U92" s="60">
        <f>AVERAGE(S67:S81)</f>
        <v>17.466666666666665</v>
      </c>
    </row>
    <row r="93" spans="16:99" x14ac:dyDescent="0.55000000000000004">
      <c r="Q93" s="62"/>
      <c r="T93" s="59"/>
      <c r="U93" s="60"/>
    </row>
  </sheetData>
  <mergeCells count="205">
    <mergeCell ref="CC75:CC81"/>
    <mergeCell ref="CJ75:CJ81"/>
    <mergeCell ref="CQ75:CQ81"/>
    <mergeCell ref="L1:P5"/>
    <mergeCell ref="CS65:CS66"/>
    <mergeCell ref="CT65:CT66"/>
    <mergeCell ref="CU65:CU66"/>
    <mergeCell ref="BH67:BH74"/>
    <mergeCell ref="BO67:BO74"/>
    <mergeCell ref="BV67:BV74"/>
    <mergeCell ref="CC67:CC74"/>
    <mergeCell ref="CJ67:CJ74"/>
    <mergeCell ref="CQ67:CQ74"/>
    <mergeCell ref="CM65:CM66"/>
    <mergeCell ref="CN65:CN66"/>
    <mergeCell ref="CP65:CP66"/>
    <mergeCell ref="CQ65:CQ66"/>
    <mergeCell ref="CR65:CR66"/>
    <mergeCell ref="CG65:CG66"/>
    <mergeCell ref="CI65:CI66"/>
    <mergeCell ref="CJ65:CJ66"/>
    <mergeCell ref="CK65:CK66"/>
    <mergeCell ref="CL65:CL66"/>
    <mergeCell ref="CB65:CB66"/>
    <mergeCell ref="CC65:CC66"/>
    <mergeCell ref="CD65:CD66"/>
    <mergeCell ref="CE65:CE66"/>
    <mergeCell ref="CF65:CF66"/>
    <mergeCell ref="CB64:CG64"/>
    <mergeCell ref="CI64:CN64"/>
    <mergeCell ref="CP64:CU64"/>
    <mergeCell ref="BG65:BG66"/>
    <mergeCell ref="BH65:BH66"/>
    <mergeCell ref="BI65:BI66"/>
    <mergeCell ref="BJ65:BJ66"/>
    <mergeCell ref="BK65:BK66"/>
    <mergeCell ref="BL65:BL66"/>
    <mergeCell ref="BN65:BN66"/>
    <mergeCell ref="BO65:BO66"/>
    <mergeCell ref="BP65:BP66"/>
    <mergeCell ref="BQ65:BQ66"/>
    <mergeCell ref="BR65:BR66"/>
    <mergeCell ref="BS65:BS66"/>
    <mergeCell ref="BU65:BU66"/>
    <mergeCell ref="T92:T93"/>
    <mergeCell ref="U92:U93"/>
    <mergeCell ref="BG64:BL64"/>
    <mergeCell ref="BN64:BS64"/>
    <mergeCell ref="BU64:BZ64"/>
    <mergeCell ref="BV65:BV66"/>
    <mergeCell ref="BW65:BW66"/>
    <mergeCell ref="BX65:BX66"/>
    <mergeCell ref="BY65:BY66"/>
    <mergeCell ref="BZ65:BZ66"/>
    <mergeCell ref="BH75:BH81"/>
    <mergeCell ref="BO75:BO81"/>
    <mergeCell ref="BV75:BV81"/>
    <mergeCell ref="BA75:BA81"/>
    <mergeCell ref="Q86:U86"/>
    <mergeCell ref="Q88:Q89"/>
    <mergeCell ref="R88:R89"/>
    <mergeCell ref="S88:S89"/>
    <mergeCell ref="U88:U89"/>
    <mergeCell ref="BC65:BC66"/>
    <mergeCell ref="BD65:BD66"/>
    <mergeCell ref="BE65:BE66"/>
    <mergeCell ref="AM67:AM74"/>
    <mergeCell ref="AT67:AT74"/>
    <mergeCell ref="BA67:BA74"/>
    <mergeCell ref="AZ64:BE64"/>
    <mergeCell ref="AL65:AL66"/>
    <mergeCell ref="AM65:AM66"/>
    <mergeCell ref="AN65:AN66"/>
    <mergeCell ref="AO65:AO66"/>
    <mergeCell ref="AP65:AP66"/>
    <mergeCell ref="AQ65:AQ66"/>
    <mergeCell ref="AS65:AS66"/>
    <mergeCell ref="AT65:AT66"/>
    <mergeCell ref="AU65:AU66"/>
    <mergeCell ref="AV65:AV66"/>
    <mergeCell ref="AW65:AW66"/>
    <mergeCell ref="AX65:AX66"/>
    <mergeCell ref="AZ65:AZ66"/>
    <mergeCell ref="BA65:BA66"/>
    <mergeCell ref="BB65:BB66"/>
    <mergeCell ref="R75:R81"/>
    <mergeCell ref="Y75:Y81"/>
    <mergeCell ref="AF75:AF81"/>
    <mergeCell ref="AL64:AQ64"/>
    <mergeCell ref="AS64:AX64"/>
    <mergeCell ref="AM75:AM81"/>
    <mergeCell ref="AT75:AT81"/>
    <mergeCell ref="AG65:AG66"/>
    <mergeCell ref="AH65:AH66"/>
    <mergeCell ref="AI65:AI66"/>
    <mergeCell ref="AJ65:AJ66"/>
    <mergeCell ref="R67:R74"/>
    <mergeCell ref="Y67:Y74"/>
    <mergeCell ref="AF67:AF74"/>
    <mergeCell ref="X64:AC64"/>
    <mergeCell ref="AE64:AJ64"/>
    <mergeCell ref="Q65:Q66"/>
    <mergeCell ref="R65:R66"/>
    <mergeCell ref="S65:S66"/>
    <mergeCell ref="T65:T66"/>
    <mergeCell ref="U65:U66"/>
    <mergeCell ref="V65:V66"/>
    <mergeCell ref="X65:X66"/>
    <mergeCell ref="Y65:Y66"/>
    <mergeCell ref="Z65:Z66"/>
    <mergeCell ref="AA65:AA66"/>
    <mergeCell ref="AB65:AB66"/>
    <mergeCell ref="AC65:AC66"/>
    <mergeCell ref="AE65:AE66"/>
    <mergeCell ref="AF65:AF66"/>
    <mergeCell ref="T60:T61"/>
    <mergeCell ref="U60:U61"/>
    <mergeCell ref="T30:T31"/>
    <mergeCell ref="U30:U31"/>
    <mergeCell ref="Q64:V64"/>
    <mergeCell ref="Y43:Y49"/>
    <mergeCell ref="AF43:AF49"/>
    <mergeCell ref="Q56:Q57"/>
    <mergeCell ref="R56:R57"/>
    <mergeCell ref="S56:S57"/>
    <mergeCell ref="U56:U57"/>
    <mergeCell ref="Q54:U54"/>
    <mergeCell ref="AG33:AG34"/>
    <mergeCell ref="AH33:AH34"/>
    <mergeCell ref="AI33:AI34"/>
    <mergeCell ref="AJ33:AJ34"/>
    <mergeCell ref="R35:R42"/>
    <mergeCell ref="Y35:Y42"/>
    <mergeCell ref="AF35:AF42"/>
    <mergeCell ref="X32:AC32"/>
    <mergeCell ref="AE32:AJ32"/>
    <mergeCell ref="Q33:Q34"/>
    <mergeCell ref="R33:R34"/>
    <mergeCell ref="S33:S34"/>
    <mergeCell ref="T33:T34"/>
    <mergeCell ref="U33:U34"/>
    <mergeCell ref="V33:V34"/>
    <mergeCell ref="X33:X34"/>
    <mergeCell ref="Y33:Y34"/>
    <mergeCell ref="Z33:Z34"/>
    <mergeCell ref="AA33:AA34"/>
    <mergeCell ref="AB33:AB34"/>
    <mergeCell ref="AC33:AC34"/>
    <mergeCell ref="AE33:AE34"/>
    <mergeCell ref="AF33:AF34"/>
    <mergeCell ref="Q26:Q27"/>
    <mergeCell ref="U26:U27"/>
    <mergeCell ref="S26:S27"/>
    <mergeCell ref="R26:R27"/>
    <mergeCell ref="Q32:V32"/>
    <mergeCell ref="AF5:AF12"/>
    <mergeCell ref="AF13:AF19"/>
    <mergeCell ref="Q2:V2"/>
    <mergeCell ref="X2:AC2"/>
    <mergeCell ref="AE2:AJ2"/>
    <mergeCell ref="AF3:AF4"/>
    <mergeCell ref="AG3:AG4"/>
    <mergeCell ref="AH3:AH4"/>
    <mergeCell ref="AI3:AI4"/>
    <mergeCell ref="AJ3:AJ4"/>
    <mergeCell ref="AB3:AB4"/>
    <mergeCell ref="AC3:AC4"/>
    <mergeCell ref="Y5:Y12"/>
    <mergeCell ref="Y13:Y19"/>
    <mergeCell ref="AE3:AE4"/>
    <mergeCell ref="V3:V4"/>
    <mergeCell ref="X3:X4"/>
    <mergeCell ref="Y3:Y4"/>
    <mergeCell ref="Z3:Z4"/>
    <mergeCell ref="AA3:AA4"/>
    <mergeCell ref="S3:S4"/>
    <mergeCell ref="T3:T4"/>
    <mergeCell ref="U3:U4"/>
    <mergeCell ref="Q24:U24"/>
    <mergeCell ref="Q3:Q4"/>
    <mergeCell ref="R3:R4"/>
    <mergeCell ref="R5:R12"/>
    <mergeCell ref="R13:R19"/>
    <mergeCell ref="R43:R49"/>
    <mergeCell ref="H3:H4"/>
    <mergeCell ref="K5:K12"/>
    <mergeCell ref="K16:K23"/>
    <mergeCell ref="D28:D29"/>
    <mergeCell ref="D33:D34"/>
    <mergeCell ref="J3:J4"/>
    <mergeCell ref="D5:D12"/>
    <mergeCell ref="I5:I12"/>
    <mergeCell ref="J5:J12"/>
    <mergeCell ref="D16:D22"/>
    <mergeCell ref="I16:I22"/>
    <mergeCell ref="J16:J22"/>
    <mergeCell ref="I3:I4"/>
    <mergeCell ref="E23:E25"/>
    <mergeCell ref="E13:E15"/>
    <mergeCell ref="E30:E32"/>
    <mergeCell ref="E35:E37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Mhdella</dc:creator>
  <cp:lastModifiedBy>Mhdella</cp:lastModifiedBy>
  <dcterms:created xsi:type="dcterms:W3CDTF">2019-02-17T06:33:44Z</dcterms:created>
  <dcterms:modified xsi:type="dcterms:W3CDTF">2019-03-05T09:10:05Z</dcterms:modified>
</cp:coreProperties>
</file>