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 Bootcamp Analysis Projects\Crowdfunding Analysis\Challenge 1 Kickstarter Analysis\Kickstarter-Analysis\"/>
    </mc:Choice>
  </mc:AlternateContent>
  <xr:revisionPtr revIDLastSave="0" documentId="13_ncr:1_{C71516EB-1557-4DC5-8971-D6482C5C58A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Kickstarter_Challenge" sheetId="1" r:id="rId1"/>
    <sheet name="Theater Outcomes by Launch Date" sheetId="15" r:id="rId2"/>
    <sheet name="Outcomes Based on Goals" sheetId="16" r:id="rId3"/>
  </sheets>
  <definedNames>
    <definedName name="_xlnm._FilterDatabase" localSheetId="0" hidden="1">Kickstarter_Challenge!$A$1:$U$4115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" i="16" l="1"/>
  <c r="C11" i="16"/>
  <c r="C10" i="16"/>
  <c r="C9" i="16"/>
  <c r="C8" i="16"/>
  <c r="C7" i="16"/>
  <c r="C6" i="16"/>
  <c r="C5" i="16"/>
  <c r="C4" i="16"/>
  <c r="C3" i="16"/>
  <c r="B12" i="16"/>
  <c r="B11" i="16"/>
  <c r="B10" i="16"/>
  <c r="B9" i="16"/>
  <c r="B8" i="16"/>
  <c r="B7" i="16"/>
  <c r="B6" i="16"/>
  <c r="B5" i="16"/>
  <c r="B4" i="16"/>
  <c r="B3" i="16"/>
  <c r="B13" i="16"/>
  <c r="C13" i="16"/>
  <c r="D12" i="16" l="1"/>
  <c r="D13" i="16"/>
  <c r="D11" i="16"/>
  <c r="D10" i="16"/>
  <c r="D9" i="16"/>
  <c r="D8" i="16"/>
  <c r="D7" i="16"/>
  <c r="D6" i="16"/>
  <c r="D5" i="16"/>
  <c r="D4" i="16"/>
  <c r="E4" i="16" s="1"/>
  <c r="D3" i="16"/>
  <c r="D2" i="16"/>
  <c r="C2" i="16"/>
  <c r="E13" i="16"/>
  <c r="E11" i="16"/>
  <c r="E10" i="16"/>
  <c r="E8" i="16"/>
  <c r="E7" i="16"/>
  <c r="E6" i="16"/>
  <c r="E3" i="16"/>
  <c r="B2" i="16"/>
  <c r="C14" i="16" l="1"/>
  <c r="B14" i="16"/>
  <c r="D14" i="16"/>
  <c r="G4" i="16"/>
  <c r="G8" i="16"/>
  <c r="G13" i="16"/>
  <c r="E12" i="16"/>
  <c r="H12" i="16" s="1"/>
  <c r="H6" i="16"/>
  <c r="H10" i="16"/>
  <c r="G6" i="16"/>
  <c r="G10" i="16"/>
  <c r="H3" i="16"/>
  <c r="H7" i="16"/>
  <c r="H11" i="16"/>
  <c r="G3" i="16"/>
  <c r="G7" i="16"/>
  <c r="G11" i="16"/>
  <c r="H4" i="16"/>
  <c r="H8" i="16"/>
  <c r="H13" i="16"/>
  <c r="E2" i="16"/>
  <c r="E9" i="16"/>
  <c r="H9" i="16" s="1"/>
  <c r="E5" i="16"/>
  <c r="G5" i="16" s="1"/>
  <c r="F13" i="16"/>
  <c r="F8" i="16"/>
  <c r="F4" i="16"/>
  <c r="F11" i="16"/>
  <c r="F7" i="16"/>
  <c r="F3" i="16"/>
  <c r="F10" i="16"/>
  <c r="F6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G2" i="16" l="1"/>
  <c r="E14" i="16"/>
  <c r="F2" i="16"/>
  <c r="F5" i="16"/>
  <c r="H5" i="16"/>
  <c r="H2" i="16"/>
  <c r="F12" i="16"/>
  <c r="G12" i="16"/>
  <c r="F9" i="16"/>
  <c r="G9" i="16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030" i="1" l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<sst xmlns="http://schemas.openxmlformats.org/spreadsheetml/2006/main" count="32976" uniqueCount="8401">
  <si>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</si>
  <si>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</si>
  <si>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</si>
  <si>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</si>
  <si>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</si>
  <si>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</si>
  <si>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</si>
  <si>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</si>
  <si>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</si>
  <si>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</si>
  <si>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</si>
  <si>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</si>
  <si>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</si>
  <si>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</si>
  <si>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</si>
  <si>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</si>
  <si>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</si>
  <si>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</si>
  <si>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</si>
  <si>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</si>
  <si>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</si>
  <si>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</si>
  <si>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</si>
  <si>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</si>
  <si>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</si>
  <si>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</si>
  <si>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</si>
  <si>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</si>
  <si>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</si>
  <si>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</si>
  <si>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</si>
  <si>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</si>
  <si>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</si>
  <si>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</si>
  <si>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</si>
  <si>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</si>
  <si>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</si>
  <si>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</si>
  <si>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</si>
  <si>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</si>
  <si>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</si>
  <si>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</si>
  <si>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</si>
  <si>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</si>
  <si>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</si>
  <si>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</si>
  <si>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</si>
  <si>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</si>
  <si>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</si>
  <si>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</si>
  <si>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</si>
  <si>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</si>
  <si>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</si>
  <si>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</si>
  <si>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</si>
  <si>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</si>
  <si>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</si>
  <si>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</si>
  <si>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</si>
  <si>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</si>
  <si>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</si>
  <si>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</si>
  <si>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</si>
  <si>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</si>
  <si>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</si>
  <si>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</si>
  <si>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</si>
  <si>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</si>
  <si>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</si>
  <si>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</si>
  <si>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</si>
  <si>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</si>
  <si>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</si>
  <si>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</si>
  <si>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</si>
  <si>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</si>
  <si>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</si>
  <si>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</si>
  <si>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</si>
  <si>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</si>
  <si>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</si>
  <si>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</si>
  <si>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</si>
  <si>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</si>
  <si>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</si>
  <si>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</si>
  <si>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</si>
  <si>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</si>
  <si>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</si>
  <si>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</si>
  <si>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</si>
  <si>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</si>
  <si>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</si>
  <si>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</si>
  <si>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</si>
  <si>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</si>
  <si>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</si>
  <si>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</si>
  <si>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</si>
  <si>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</si>
  <si>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</si>
  <si>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</si>
  <si>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</si>
  <si>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</si>
  <si>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</si>
  <si>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</si>
  <si>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</si>
  <si>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</si>
  <si>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</si>
  <si>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</si>
  <si>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</si>
  <si>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</si>
  <si>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</si>
  <si>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</si>
  <si>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</si>
  <si>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</si>
  <si>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</si>
  <si>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</si>
  <si>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</si>
  <si>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</si>
  <si>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</si>
  <si>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</si>
  <si>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</si>
  <si>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</si>
  <si>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</si>
  <si>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</si>
  <si>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</si>
  <si>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</si>
  <si>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</si>
  <si>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</si>
  <si>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</si>
  <si>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</si>
  <si>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</si>
  <si>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</si>
  <si>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</si>
  <si>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</si>
  <si>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</si>
  <si>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</si>
  <si>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</si>
  <si>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</si>
  <si>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</si>
  <si>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</si>
  <si>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</si>
  <si>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</si>
  <si>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</si>
  <si>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</si>
  <si>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</si>
  <si>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</si>
  <si>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</si>
  <si>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</si>
  <si>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</si>
  <si>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</si>
  <si>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</si>
  <si>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</si>
  <si>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</si>
  <si>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</si>
  <si>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</si>
  <si>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</si>
  <si>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</si>
  <si>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</si>
  <si>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</si>
  <si>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</si>
  <si>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</si>
  <si>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</si>
  <si>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</si>
  <si>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</si>
  <si>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</si>
  <si>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</si>
  <si>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</si>
  <si>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</si>
  <si>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</si>
  <si>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</si>
  <si>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</si>
  <si>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</si>
  <si>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</si>
  <si>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</si>
  <si>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</si>
  <si>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</si>
  <si>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</si>
  <si>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</si>
  <si>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</si>
  <si>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</si>
  <si>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</si>
  <si>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</si>
  <si>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</si>
  <si>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</si>
  <si>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</si>
  <si>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</si>
  <si>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</si>
  <si>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</si>
  <si>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</si>
  <si>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</si>
  <si>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</si>
  <si>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</si>
  <si>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</si>
  <si>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</si>
  <si>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</si>
  <si>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</si>
  <si>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</si>
  <si>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</si>
  <si>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</si>
  <si>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</si>
  <si>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</si>
  <si>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</si>
  <si>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</si>
  <si>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</si>
  <si>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</si>
  <si>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</si>
  <si>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</si>
  <si>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</si>
  <si>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</si>
  <si>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</si>
  <si>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</si>
  <si>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</si>
  <si>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</si>
  <si>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</si>
  <si>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</si>
  <si>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</si>
  <si>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</si>
  <si>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</si>
  <si>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</si>
  <si>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</si>
  <si>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</si>
  <si>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</si>
  <si>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</si>
  <si>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</si>
  <si>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</si>
  <si>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</si>
  <si>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</si>
  <si>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</si>
  <si>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</si>
  <si>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</si>
  <si>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</si>
  <si>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</si>
  <si>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</si>
  <si>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</si>
  <si>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</si>
  <si>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</si>
  <si>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</si>
  <si>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</si>
  <si>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</si>
  <si>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</si>
  <si>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</si>
  <si>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</si>
  <si>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</si>
  <si>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</si>
  <si>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</si>
  <si>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</si>
  <si>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</si>
  <si>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</si>
  <si>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</si>
  <si>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</si>
  <si>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</si>
  <si>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</si>
  <si>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</si>
  <si>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</si>
  <si>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</si>
  <si>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</si>
  <si>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</si>
  <si>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</si>
  <si>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</si>
  <si>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</si>
  <si>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</si>
  <si>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</si>
  <si>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</si>
  <si>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</si>
  <si>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</si>
  <si>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</si>
  <si>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</si>
  <si>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</si>
  <si>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</si>
  <si>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</si>
  <si>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</si>
  <si>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</si>
  <si>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</si>
  <si>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</si>
  <si>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</si>
  <si>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</si>
  <si>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</si>
  <si>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</si>
  <si>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</si>
  <si>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</si>
  <si>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</si>
  <si>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</si>
  <si>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</si>
  <si>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</si>
  <si>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</si>
  <si>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</si>
  <si>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</si>
  <si>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</si>
  <si>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</si>
  <si>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</si>
  <si>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</si>
  <si>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</si>
  <si>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</si>
  <si>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</si>
  <si>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</si>
  <si>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</si>
  <si>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</si>
  <si>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</si>
  <si>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</si>
  <si>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</si>
  <si>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</si>
  <si>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</si>
  <si>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</si>
  <si>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</si>
  <si>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</si>
  <si>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</si>
  <si>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</si>
  <si>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</si>
  <si>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</si>
  <si>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</si>
  <si>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</si>
  <si>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</si>
  <si>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</si>
  <si>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</si>
  <si>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</si>
  <si>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</si>
  <si>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</si>
  <si>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</si>
  <si>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</si>
  <si>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</si>
  <si>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</si>
  <si>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</si>
  <si>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</si>
  <si>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</si>
  <si>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</si>
  <si>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</si>
  <si>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</si>
  <si>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</si>
  <si>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</si>
  <si>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</si>
  <si>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</si>
  <si>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</si>
  <si>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</si>
  <si>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</si>
  <si>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</si>
  <si>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</si>
  <si>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</si>
  <si>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</si>
  <si>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</si>
  <si>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</si>
  <si>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</si>
  <si>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</si>
  <si>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</si>
  <si>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</si>
  <si>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</si>
  <si>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</si>
  <si>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</si>
  <si>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</si>
  <si>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</si>
  <si>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</si>
  <si>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</si>
  <si>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</si>
  <si>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</si>
  <si>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</si>
  <si>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</si>
  <si>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</si>
  <si>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</si>
  <si>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</si>
  <si>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</si>
  <si>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</si>
  <si>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</si>
  <si>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</si>
  <si>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</si>
  <si>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</si>
  <si>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</si>
  <si>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</si>
  <si>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</si>
  <si>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</si>
  <si>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</si>
  <si>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</si>
  <si>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</si>
  <si>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</si>
  <si>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</si>
  <si>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</si>
  <si>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</si>
  <si>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</si>
  <si>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</si>
  <si>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</si>
  <si>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</si>
  <si>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</si>
  <si>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</si>
  <si>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</si>
  <si>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</si>
  <si>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</si>
  <si>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</si>
  <si>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</si>
  <si>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</si>
  <si>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</si>
  <si>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</si>
  <si>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</si>
  <si>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</si>
  <si>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</si>
  <si>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</si>
  <si>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</si>
  <si>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</si>
  <si>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</si>
  <si>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</si>
  <si>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</si>
  <si>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</si>
  <si>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</si>
  <si>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</si>
  <si>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</si>
  <si>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</si>
  <si>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</si>
  <si>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</si>
  <si>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</si>
  <si>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</si>
  <si>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</si>
  <si>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</si>
  <si>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</si>
  <si>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</si>
  <si>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</si>
  <si>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</si>
  <si>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</si>
  <si>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</si>
  <si>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</si>
  <si>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</si>
  <si>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</si>
  <si>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</si>
  <si>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</si>
  <si>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</si>
  <si>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</si>
  <si>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</si>
  <si>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</si>
  <si>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</si>
  <si>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</si>
  <si>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</si>
  <si>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</si>
  <si>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</si>
  <si>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</si>
  <si>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</si>
  <si>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</si>
  <si>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</si>
  <si>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</si>
  <si>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</si>
  <si>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</si>
  <si>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</si>
  <si>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</si>
  <si>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</si>
  <si>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</si>
  <si>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</si>
  <si>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</si>
  <si>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</si>
  <si>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</si>
  <si>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</si>
  <si>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</si>
  <si>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</si>
  <si>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</si>
  <si>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</si>
  <si>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</si>
  <si>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</si>
  <si>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</si>
  <si>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</si>
  <si>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</si>
  <si>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</si>
  <si>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</si>
  <si>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</si>
  <si>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</si>
  <si>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</si>
  <si>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</si>
  <si>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</si>
  <si>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</si>
  <si>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</si>
  <si>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</si>
  <si>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</si>
  <si>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</si>
  <si>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</si>
  <si>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</si>
  <si>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</si>
  <si>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</si>
  <si>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</si>
  <si>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</si>
  <si>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</si>
  <si>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</si>
  <si>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</si>
  <si>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</si>
  <si>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</si>
  <si>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</si>
  <si>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</si>
  <si>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</si>
  <si>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</si>
  <si>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</si>
  <si>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</si>
  <si>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</si>
  <si>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</si>
  <si>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</si>
  <si>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</si>
  <si>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</si>
  <si>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</si>
  <si>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</si>
  <si>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</si>
  <si>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</si>
  <si>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</si>
  <si>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</si>
  <si>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</si>
  <si>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</si>
  <si>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</si>
  <si>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</si>
  <si>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</si>
  <si>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</si>
  <si>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</si>
  <si>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</si>
  <si>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</si>
  <si>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</si>
  <si>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</si>
  <si>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</si>
  <si>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</si>
  <si>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</si>
  <si>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</si>
  <si>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</si>
  <si>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</si>
  <si>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</si>
  <si>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</si>
  <si>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</si>
  <si>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</si>
  <si>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</si>
  <si>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</si>
  <si>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</si>
  <si>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</si>
  <si>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</si>
  <si>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</si>
  <si>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</si>
  <si>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</si>
  <si>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</si>
  <si>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</si>
  <si>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</si>
  <si>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</si>
  <si>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</si>
  <si>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</si>
  <si>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</si>
  <si>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</si>
  <si>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</si>
  <si>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</si>
  <si>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</si>
  <si>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</si>
  <si>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</si>
  <si>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</si>
  <si>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</si>
  <si>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</si>
  <si>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</si>
  <si>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</si>
  <si>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</si>
  <si>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</si>
  <si>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</si>
  <si>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</si>
  <si>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</si>
  <si>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</si>
  <si>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</si>
  <si>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</si>
  <si>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</si>
  <si>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</si>
  <si>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</si>
  <si>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</si>
  <si>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</si>
  <si>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</si>
  <si>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</si>
  <si>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</si>
  <si>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</si>
  <si>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</si>
  <si>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</si>
  <si>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</si>
  <si>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</si>
  <si>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</si>
  <si>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</si>
  <si>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</si>
  <si>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</si>
  <si>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</si>
  <si>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</si>
  <si>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</si>
  <si>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</si>
  <si>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</si>
  <si>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</si>
  <si>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</si>
  <si>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</si>
  <si>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</si>
  <si>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</si>
  <si>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</si>
  <si>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</si>
  <si>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</si>
  <si>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</si>
  <si>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</si>
  <si>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</si>
  <si>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</si>
  <si>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</si>
  <si>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</si>
  <si>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</si>
  <si>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</si>
  <si>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</si>
  <si>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</si>
  <si>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</si>
  <si>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</si>
  <si>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</si>
  <si>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</si>
  <si>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</si>
  <si>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</si>
  <si>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</si>
  <si>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</si>
  <si>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</si>
  <si>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</si>
  <si>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</si>
  <si>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</si>
  <si>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</si>
  <si>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</si>
  <si>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</si>
  <si>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</si>
  <si>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</si>
  <si>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</si>
  <si>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</si>
  <si>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</si>
  <si>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</si>
  <si>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</si>
  <si>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</si>
  <si>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</si>
  <si>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</si>
  <si>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</si>
  <si>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</si>
  <si>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</si>
  <si>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</si>
  <si>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</si>
  <si>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</si>
  <si>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</si>
  <si>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</si>
  <si>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</si>
  <si>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</si>
  <si>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</si>
  <si>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</si>
  <si>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</si>
  <si>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</si>
  <si>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</si>
  <si>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</si>
  <si>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</si>
  <si>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</si>
  <si>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</si>
  <si>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</si>
  <si>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</si>
  <si>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</si>
  <si>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</si>
  <si>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</si>
  <si>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</si>
  <si>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</si>
  <si>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</si>
  <si>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</si>
  <si>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</si>
  <si>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</si>
  <si>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</si>
  <si>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</si>
  <si>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</si>
  <si>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</si>
  <si>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</si>
  <si>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</si>
  <si>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</si>
  <si>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</si>
  <si>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</si>
  <si>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</si>
  <si>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</si>
  <si>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</si>
  <si>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</si>
  <si>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</si>
  <si>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</si>
  <si>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</si>
  <si>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</si>
  <si>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</si>
  <si>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</si>
  <si>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</si>
  <si>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</si>
  <si>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</si>
  <si>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</si>
  <si>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</si>
  <si>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</si>
  <si>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</si>
  <si>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</si>
  <si>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</si>
  <si>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</si>
  <si>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</si>
  <si>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</si>
  <si>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</si>
  <si>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</si>
  <si>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</si>
  <si>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</si>
  <si>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</si>
  <si>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</si>
  <si>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</si>
  <si>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</si>
  <si>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</si>
  <si>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</si>
  <si>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</si>
  <si>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</si>
  <si>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</si>
  <si>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</si>
  <si>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</si>
  <si>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</si>
  <si>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</si>
  <si>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</si>
  <si>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</si>
  <si>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</si>
  <si>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</si>
  <si>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</si>
  <si>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</si>
  <si>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</si>
  <si>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</si>
  <si>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</si>
  <si>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</si>
  <si>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</si>
  <si>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</si>
  <si>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</si>
  <si>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</si>
  <si>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</si>
  <si>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</si>
  <si>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</si>
  <si>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</si>
  <si>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</si>
  <si>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</si>
  <si>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</si>
  <si>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</si>
  <si>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</si>
  <si>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</si>
  <si>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</si>
  <si>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</si>
  <si>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</si>
  <si>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</si>
  <si>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</si>
  <si>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</si>
  <si>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</si>
  <si>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</si>
  <si>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</si>
  <si>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</si>
  <si>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</si>
  <si>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</si>
  <si>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</si>
  <si>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</si>
  <si>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</si>
  <si>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</si>
  <si>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</si>
  <si>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</si>
  <si>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</si>
  <si>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</si>
  <si>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</si>
  <si>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</si>
  <si>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</si>
  <si>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</si>
  <si>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</si>
  <si>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</si>
  <si>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</si>
  <si>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</si>
  <si>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</si>
  <si>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</si>
  <si>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</si>
  <si>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</si>
  <si>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</si>
  <si>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</si>
  <si>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</si>
  <si>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</si>
  <si>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</si>
  <si>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</si>
  <si>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</si>
  <si>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</si>
  <si>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</si>
  <si>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</si>
  <si>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</si>
  <si>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</si>
  <si>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</si>
  <si>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</si>
  <si>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</si>
  <si>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</si>
  <si>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</si>
  <si>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</si>
  <si>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</si>
  <si>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</si>
  <si>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</si>
  <si>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</si>
  <si>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</si>
  <si>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</si>
  <si>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</si>
  <si>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</si>
  <si>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</si>
  <si>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</si>
  <si>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</si>
  <si>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</si>
  <si>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</si>
  <si>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</si>
  <si>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</si>
  <si>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</si>
  <si>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</si>
  <si>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</si>
  <si>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</si>
  <si>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</si>
  <si>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</si>
  <si>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</si>
  <si>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</si>
  <si>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</si>
  <si>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</si>
  <si>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</si>
  <si>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</si>
  <si>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</si>
  <si>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</si>
  <si>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</si>
  <si>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</si>
  <si>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</si>
  <si>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</si>
  <si>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</si>
  <si>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</si>
  <si>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</si>
  <si>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</si>
  <si>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</si>
  <si>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</si>
  <si>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</si>
  <si>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</si>
  <si>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</si>
  <si>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</si>
  <si>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</si>
  <si>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</si>
  <si>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</si>
  <si>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</si>
  <si>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</si>
  <si>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</si>
  <si>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</si>
  <si>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</si>
  <si>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</si>
  <si>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</si>
  <si>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</si>
  <si>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</si>
  <si>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</si>
  <si>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</si>
  <si>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</si>
  <si>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</si>
  <si>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</si>
  <si>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</si>
  <si>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</si>
  <si>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</si>
  <si>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</si>
  <si>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</si>
  <si>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</si>
  <si>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</si>
  <si>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</si>
  <si>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</si>
  <si>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</si>
  <si>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</si>
  <si>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</si>
  <si>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</si>
  <si>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</si>
  <si>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</si>
  <si>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</si>
  <si>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</si>
  <si>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</si>
  <si>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</si>
  <si>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</si>
  <si>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</si>
  <si>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</si>
  <si>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</si>
  <si>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</si>
  <si>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</si>
  <si>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</si>
  <si>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</si>
  <si>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</si>
  <si>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</si>
  <si>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</si>
  <si>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</si>
  <si>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</si>
  <si>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</si>
  <si>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</si>
  <si>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</si>
  <si>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</si>
  <si>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</si>
  <si>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</si>
  <si>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</si>
  <si>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</si>
  <si>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</si>
  <si>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</si>
  <si>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</si>
  <si>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</si>
  <si>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</si>
  <si>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</si>
  <si>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</si>
  <si>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</si>
  <si>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</si>
  <si>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</si>
  <si>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</si>
  <si>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</si>
  <si>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</si>
  <si>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</si>
  <si>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</si>
  <si>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</si>
  <si>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</si>
  <si>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</si>
  <si>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</si>
  <si>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</si>
  <si>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</si>
  <si>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</si>
  <si>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</si>
  <si>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</si>
  <si>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</si>
  <si>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</si>
  <si>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</si>
  <si>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</si>
  <si>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</si>
  <si>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</si>
  <si>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</si>
  <si>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</si>
  <si>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</si>
  <si>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</si>
  <si>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</si>
  <si>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</si>
  <si>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</si>
  <si>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</si>
  <si>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</si>
  <si>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</si>
  <si>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</si>
  <si>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</si>
  <si>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</si>
  <si>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</si>
  <si>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</si>
  <si>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</si>
  <si>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</si>
  <si>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</si>
  <si>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</si>
  <si>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</si>
  <si>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</si>
  <si>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</si>
  <si>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</si>
  <si>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</si>
  <si>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</si>
  <si>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</si>
  <si>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</si>
  <si>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</si>
  <si>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</si>
  <si>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</si>
  <si>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</si>
  <si>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</si>
  <si>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</si>
  <si>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</si>
  <si>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</si>
  <si>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</si>
  <si>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</si>
  <si>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</si>
  <si>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</si>
  <si>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</si>
  <si>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</si>
  <si>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</si>
  <si>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</si>
  <si>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</si>
  <si>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</si>
  <si>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</si>
  <si>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</si>
  <si>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</si>
  <si>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</si>
  <si>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</si>
  <si>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</si>
  <si>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</si>
  <si>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</si>
  <si>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</si>
  <si>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</si>
  <si>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</si>
  <si>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</si>
  <si>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</si>
  <si>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</si>
  <si>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</si>
  <si>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</si>
  <si>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</si>
  <si>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</si>
  <si>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</si>
  <si>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</si>
  <si>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</si>
  <si>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</si>
  <si>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</si>
  <si>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</si>
  <si>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</si>
  <si>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</si>
  <si>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</si>
  <si>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</si>
  <si>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</si>
  <si>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</si>
  <si>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</si>
  <si>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</si>
  <si>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</si>
  <si>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</si>
  <si>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</si>
  <si>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</si>
  <si>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</si>
  <si>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</si>
  <si>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</si>
  <si>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</si>
  <si>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</si>
  <si>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</si>
  <si>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</si>
  <si>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</si>
  <si>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</si>
  <si>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</si>
  <si>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</si>
  <si>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</si>
  <si>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</si>
  <si>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</si>
  <si>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</si>
  <si>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</si>
  <si>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</si>
  <si>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</si>
  <si>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</si>
  <si>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</si>
  <si>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</si>
  <si>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</si>
  <si>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</si>
  <si>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</si>
  <si>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</si>
  <si>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</si>
  <si>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</si>
  <si>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</si>
  <si>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</si>
  <si>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</si>
  <si>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</si>
  <si>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</si>
  <si>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</si>
  <si>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</si>
  <si>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</si>
  <si>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</si>
  <si>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</si>
  <si>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</si>
  <si>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</si>
  <si>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</si>
  <si>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</si>
  <si>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</si>
  <si>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</si>
  <si>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</si>
  <si>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</si>
  <si>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</si>
  <si>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</si>
  <si>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</si>
  <si>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</si>
  <si>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</si>
  <si>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</si>
  <si>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</si>
  <si>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</si>
  <si>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</si>
  <si>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</si>
  <si>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</si>
  <si>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</si>
  <si>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</si>
  <si>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</si>
  <si>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</si>
  <si>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</si>
  <si>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</si>
  <si>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</si>
  <si>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</si>
  <si>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</si>
  <si>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</si>
  <si>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</si>
  <si>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</si>
  <si>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</si>
  <si>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</si>
  <si>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</si>
  <si>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</si>
  <si>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</si>
  <si>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</si>
  <si>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</si>
  <si>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</si>
  <si>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</si>
  <si>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</si>
  <si>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</si>
  <si>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</si>
  <si>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</si>
  <si>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</si>
  <si>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</si>
  <si>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</si>
  <si>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</si>
  <si>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</si>
  <si>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</si>
  <si>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</si>
  <si>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</si>
  <si>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</si>
  <si>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</si>
  <si>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</si>
  <si>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</si>
  <si>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</si>
  <si>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</si>
  <si>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</si>
  <si>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</si>
  <si>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</si>
  <si>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</si>
  <si>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</si>
  <si>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</si>
  <si>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</si>
  <si>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</si>
  <si>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</si>
  <si>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</si>
  <si>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</si>
  <si>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</si>
  <si>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</si>
  <si>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</si>
  <si>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</si>
  <si>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</si>
  <si>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</si>
  <si>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</si>
  <si>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</si>
  <si>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</si>
  <si>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</si>
  <si>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</si>
  <si>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</si>
  <si>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</si>
  <si>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</si>
  <si>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</si>
  <si>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</si>
  <si>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</si>
  <si>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</si>
  <si>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</si>
  <si>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</si>
  <si>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</si>
  <si>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</si>
  <si>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</si>
  <si>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</si>
  <si>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</si>
  <si>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</si>
  <si>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</si>
  <si>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</si>
  <si>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</si>
  <si>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</si>
  <si>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</si>
  <si>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</si>
  <si>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</si>
  <si>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</si>
  <si>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</si>
  <si>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</si>
  <si>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</si>
  <si>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</si>
  <si>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</si>
  <si>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</si>
  <si>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</si>
  <si>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</si>
  <si>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</si>
  <si>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</si>
  <si>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</si>
  <si>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</si>
  <si>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</si>
  <si>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</si>
  <si>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</si>
  <si>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</si>
  <si>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</si>
  <si>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</si>
  <si>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</si>
  <si>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</si>
  <si>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</si>
  <si>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</si>
  <si>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</si>
  <si>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</si>
  <si>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</si>
  <si>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</si>
  <si>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</si>
  <si>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</si>
  <si>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</si>
  <si>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</si>
  <si>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</si>
  <si>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</si>
  <si>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</si>
  <si>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</si>
  <si>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</si>
  <si>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</si>
  <si>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</si>
  <si>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</si>
  <si>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</si>
  <si>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</si>
  <si>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</si>
  <si>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</si>
  <si>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</si>
  <si>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</si>
  <si>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</si>
  <si>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</si>
  <si>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</si>
  <si>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</si>
  <si>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</si>
  <si>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</si>
  <si>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</si>
  <si>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</si>
  <si>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</si>
  <si>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</si>
  <si>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</si>
  <si>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</si>
  <si>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</si>
  <si>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</si>
  <si>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</si>
  <si>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</si>
  <si>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</si>
  <si>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</si>
  <si>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</si>
  <si>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</si>
  <si>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</si>
  <si>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</si>
  <si>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</si>
  <si>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</si>
  <si>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</si>
  <si>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</si>
  <si>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</si>
  <si>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</si>
  <si>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</si>
  <si>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</si>
  <si>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</si>
  <si>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</si>
  <si>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</si>
  <si>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</si>
  <si>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</si>
  <si>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</si>
  <si>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</si>
  <si>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</si>
  <si>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</si>
  <si>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</si>
  <si>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</si>
  <si>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</si>
  <si>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</si>
  <si>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</si>
  <si>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</si>
  <si>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</si>
  <si>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</si>
  <si>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</si>
  <si>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</si>
  <si>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</si>
  <si>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</si>
  <si>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</si>
  <si>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</si>
  <si>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</si>
  <si>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</si>
  <si>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</si>
  <si>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</si>
  <si>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</si>
  <si>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</si>
  <si>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</si>
  <si>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</si>
  <si>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</si>
  <si>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</si>
  <si>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</si>
  <si>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</si>
  <si>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</si>
  <si>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</si>
  <si>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</si>
  <si>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</si>
  <si>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</si>
  <si>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</si>
  <si>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</si>
  <si>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</si>
  <si>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</si>
  <si>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</si>
  <si>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</si>
  <si>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</si>
  <si>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</si>
  <si>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</si>
  <si>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</si>
  <si>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</si>
  <si>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</si>
  <si>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</si>
  <si>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</si>
  <si>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</si>
  <si>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</si>
  <si>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</si>
  <si>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</si>
  <si>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</si>
  <si>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</si>
  <si>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</si>
  <si>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</si>
  <si>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</si>
  <si>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</si>
  <si>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</si>
  <si>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</si>
  <si>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</si>
  <si>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</si>
  <si>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</si>
  <si>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</si>
  <si>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</si>
  <si>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</si>
  <si>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</si>
  <si>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</si>
  <si>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</si>
  <si>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</si>
  <si>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</si>
  <si>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</si>
  <si>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</si>
  <si>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</si>
  <si>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</si>
  <si>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</si>
  <si>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</si>
  <si>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</si>
  <si>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</si>
  <si>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</si>
  <si>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</si>
  <si>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</si>
  <si>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</si>
  <si>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</si>
  <si>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</si>
  <si>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</si>
  <si>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</si>
  <si>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</si>
  <si>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</si>
  <si>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</si>
  <si>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</si>
  <si>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</si>
  <si>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</si>
  <si>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</si>
  <si>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</si>
  <si>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</si>
  <si>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</si>
  <si>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</si>
  <si>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</si>
  <si>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</si>
  <si>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</si>
  <si>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</si>
  <si>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</si>
  <si>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</si>
  <si>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</si>
  <si>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</si>
  <si>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</si>
  <si>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</si>
  <si>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</si>
  <si>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</si>
  <si>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</si>
  <si>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</si>
  <si>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</si>
  <si>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</si>
  <si>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</si>
  <si>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</si>
  <si>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</si>
  <si>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</si>
  <si>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</si>
  <si>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</si>
  <si>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</si>
  <si>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</si>
  <si>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</si>
  <si>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</si>
  <si>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</si>
  <si>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</si>
  <si>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</si>
  <si>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</si>
  <si>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</si>
  <si>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</si>
  <si>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</si>
  <si>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</si>
  <si>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</si>
  <si>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</si>
  <si>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</si>
  <si>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</si>
  <si>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</si>
  <si>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</si>
  <si>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</si>
  <si>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</si>
  <si>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</si>
  <si>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</si>
  <si>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</si>
  <si>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</si>
  <si>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</si>
  <si>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</si>
  <si>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</si>
  <si>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</si>
  <si>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</si>
  <si>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</si>
  <si>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</si>
  <si>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</si>
  <si>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</si>
  <si>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</si>
  <si>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</si>
  <si>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</si>
  <si>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</si>
  <si>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</si>
  <si>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</si>
  <si>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</si>
  <si>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</si>
  <si>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</si>
  <si>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</si>
  <si>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</si>
  <si>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</si>
  <si>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</si>
  <si>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</si>
  <si>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</si>
  <si>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</si>
  <si>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</si>
  <si>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</si>
  <si>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</si>
  <si>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</si>
  <si>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</si>
  <si>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</si>
  <si>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</si>
  <si>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</si>
  <si>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</si>
  <si>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</si>
  <si>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</si>
  <si>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</si>
  <si>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</si>
  <si>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</si>
  <si>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</si>
  <si>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</si>
  <si>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</si>
  <si>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</si>
  <si>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</si>
  <si>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</si>
  <si>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</si>
  <si>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</si>
  <si>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</si>
  <si>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</si>
  <si>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</si>
  <si>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</si>
  <si>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</si>
  <si>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</si>
  <si>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</si>
  <si>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</si>
  <si>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</si>
  <si>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</si>
  <si>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</si>
  <si>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</si>
  <si>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</si>
  <si>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</si>
  <si>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</si>
  <si>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</si>
  <si>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</si>
  <si>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</si>
  <si>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</si>
  <si>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</si>
  <si>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</si>
  <si>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</si>
  <si>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</si>
  <si>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</si>
  <si>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</si>
  <si>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</si>
  <si>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</si>
  <si>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</si>
  <si>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</si>
  <si>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</si>
  <si>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</si>
  <si>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</si>
  <si>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</si>
  <si>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</si>
  <si>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</si>
  <si>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</si>
  <si>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</si>
  <si>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</si>
  <si>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</si>
  <si>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</si>
  <si>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</si>
  <si>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</si>
  <si>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</si>
  <si>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</si>
  <si>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</si>
  <si>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</si>
  <si>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</si>
  <si>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</si>
  <si>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</si>
  <si>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</si>
  <si>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</si>
  <si>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</si>
  <si>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</si>
  <si>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</si>
  <si>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</si>
  <si>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</si>
  <si>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</si>
  <si>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</si>
  <si>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</si>
  <si>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</si>
  <si>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</si>
  <si>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</si>
  <si>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</si>
  <si>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</si>
  <si>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</si>
  <si>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</si>
  <si>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</si>
  <si>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</si>
  <si>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</si>
  <si>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</si>
  <si>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</si>
  <si>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</si>
  <si>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</si>
  <si>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</si>
  <si>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</si>
  <si>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</si>
  <si>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</si>
  <si>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</si>
  <si>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</si>
  <si>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</si>
  <si>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</si>
  <si>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</si>
  <si>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</si>
  <si>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</si>
  <si>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</si>
  <si>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</si>
  <si>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</si>
  <si>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</si>
  <si>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</si>
  <si>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</si>
  <si>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</si>
  <si>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</si>
  <si>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</si>
  <si>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</si>
  <si>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</si>
  <si>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</si>
  <si>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</si>
  <si>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</si>
  <si>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</si>
  <si>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</si>
  <si>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</si>
  <si>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</si>
  <si>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</si>
  <si>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</si>
  <si>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</si>
  <si>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</si>
  <si>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</si>
  <si>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</si>
  <si>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</si>
  <si>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</si>
  <si>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</si>
  <si>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</si>
  <si>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</si>
  <si>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</si>
  <si>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</si>
  <si>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</si>
  <si>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</si>
  <si>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</si>
  <si>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</si>
  <si>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</si>
  <si>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</si>
  <si>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</si>
  <si>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</si>
  <si>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</si>
  <si>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</si>
  <si>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</si>
  <si>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</si>
  <si>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</si>
  <si>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</si>
  <si>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</si>
  <si>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</si>
  <si>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</si>
  <si>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</si>
  <si>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</si>
  <si>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</si>
  <si>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</si>
  <si>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</si>
  <si>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</si>
  <si>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</si>
  <si>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</si>
  <si>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</si>
  <si>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</si>
  <si>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</si>
  <si>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</si>
  <si>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</si>
  <si>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</si>
  <si>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</si>
  <si>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</si>
  <si>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</si>
  <si>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</si>
  <si>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</si>
  <si>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</si>
  <si>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</si>
  <si>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</si>
  <si>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</si>
  <si>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</si>
  <si>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</si>
  <si>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</si>
  <si>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</si>
  <si>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</si>
  <si>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</si>
  <si>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</si>
  <si>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</si>
  <si>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</si>
  <si>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</si>
  <si>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</si>
  <si>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</si>
  <si>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</si>
  <si>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</si>
  <si>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</si>
  <si>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</si>
  <si>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</si>
  <si>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</si>
  <si>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</si>
  <si>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</si>
  <si>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</si>
  <si>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</si>
  <si>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</si>
  <si>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</si>
  <si>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</si>
  <si>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</si>
  <si>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</si>
  <si>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</si>
  <si>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</si>
  <si>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</si>
  <si>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</si>
  <si>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</si>
  <si>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</si>
  <si>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</si>
  <si>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</si>
  <si>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</si>
  <si>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</si>
  <si>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</si>
  <si>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</si>
  <si>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</si>
  <si>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</si>
  <si>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</si>
  <si>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</si>
  <si>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</si>
  <si>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</si>
  <si>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</si>
  <si>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</si>
  <si>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</si>
  <si>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</si>
  <si>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</si>
  <si>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</si>
  <si>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</si>
  <si>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</si>
  <si>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</si>
  <si>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</si>
  <si>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</si>
  <si>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</si>
  <si>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</si>
  <si>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</si>
  <si>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</si>
  <si>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</si>
  <si>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</si>
  <si>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</si>
  <si>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</si>
  <si>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</si>
  <si>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</si>
  <si>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</si>
  <si>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</si>
  <si>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</si>
  <si>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</si>
  <si>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</si>
  <si>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</si>
  <si>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</si>
  <si>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</si>
  <si>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</si>
  <si>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</si>
  <si>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</si>
  <si>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</si>
  <si>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</si>
  <si>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</si>
  <si>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</si>
  <si>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</si>
  <si>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</si>
  <si>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</si>
  <si>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</si>
  <si>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</si>
  <si>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</si>
  <si>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</si>
  <si>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</si>
  <si>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</si>
  <si>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</si>
  <si>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</si>
  <si>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</si>
  <si>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</si>
  <si>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</si>
  <si>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</si>
  <si>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</si>
  <si>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</si>
  <si>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</si>
  <si>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</si>
  <si>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</si>
  <si>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</si>
  <si>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</si>
  <si>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</si>
  <si>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</si>
  <si>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</si>
  <si>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</si>
  <si>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</si>
  <si>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</si>
  <si>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</si>
  <si>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</si>
  <si>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</si>
  <si>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</si>
  <si>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</si>
  <si>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</si>
  <si>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</si>
  <si>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</si>
  <si>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</si>
  <si>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</si>
  <si>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</si>
  <si>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</si>
  <si>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</si>
  <si>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</si>
  <si>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</si>
  <si>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</si>
  <si>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</si>
  <si>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</si>
  <si>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</si>
  <si>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</si>
  <si>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</si>
  <si>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</si>
  <si>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</si>
  <si>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</si>
  <si>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</si>
  <si>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</si>
  <si>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</si>
  <si>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</si>
  <si>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</si>
  <si>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</si>
  <si>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</si>
  <si>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</si>
  <si>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</si>
  <si>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</si>
  <si>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</si>
  <si>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</si>
  <si>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</si>
  <si>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</si>
  <si>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</si>
  <si>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</si>
  <si>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</si>
  <si>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</si>
  <si>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</si>
  <si>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</si>
  <si>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</si>
  <si>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</si>
  <si>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</si>
  <si>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</si>
  <si>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</si>
  <si>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</si>
  <si>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</si>
  <si>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</si>
  <si>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</si>
  <si>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</si>
  <si>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</si>
  <si>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</si>
  <si>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</si>
  <si>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</si>
  <si>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</si>
  <si>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</si>
  <si>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</si>
  <si>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</si>
  <si>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</si>
  <si>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</si>
  <si>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</si>
  <si>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</si>
  <si>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</si>
  <si>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</si>
  <si>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</si>
  <si>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</si>
  <si>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</si>
  <si>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</si>
  <si>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</si>
  <si>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</si>
  <si>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</si>
  <si>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</si>
  <si>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</si>
  <si>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</si>
  <si>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</si>
  <si>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</si>
  <si>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</si>
  <si>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</si>
  <si>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</si>
  <si>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</si>
  <si>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</si>
  <si>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</si>
  <si>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</si>
  <si>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</si>
  <si>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</si>
  <si>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</si>
  <si>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</si>
  <si>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</si>
  <si>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</si>
  <si>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</si>
  <si>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</si>
  <si>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</si>
  <si>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</si>
  <si>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</si>
  <si>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</si>
  <si>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</si>
  <si>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</si>
  <si>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</si>
  <si>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</si>
  <si>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</si>
  <si>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</si>
  <si>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</si>
  <si>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</si>
  <si>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</si>
  <si>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</si>
  <si>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</si>
  <si>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</si>
  <si>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</si>
  <si>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</si>
  <si>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</si>
  <si>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</si>
  <si>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</si>
  <si>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</si>
  <si>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</si>
  <si>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</si>
  <si>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</si>
  <si>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</si>
  <si>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</si>
  <si>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</si>
  <si>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</si>
  <si>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</si>
  <si>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</si>
  <si>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</si>
  <si>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</si>
  <si>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</si>
  <si>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</si>
  <si>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</si>
  <si>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</si>
  <si>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</si>
  <si>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</si>
  <si>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</si>
  <si>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</si>
  <si>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</si>
  <si>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</si>
  <si>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</si>
  <si>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</si>
  <si>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</si>
  <si>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</si>
  <si>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</si>
  <si>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</si>
  <si>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</si>
  <si>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</si>
  <si>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</si>
  <si>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</si>
  <si>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</si>
  <si>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</si>
  <si>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</si>
  <si>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</si>
  <si>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</si>
  <si>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</si>
  <si>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</si>
  <si>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</si>
  <si>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</si>
  <si>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</si>
  <si>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</si>
  <si>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</si>
  <si>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</si>
  <si>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</si>
  <si>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</si>
  <si>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</si>
  <si>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</si>
  <si>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</si>
  <si>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</si>
  <si>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</si>
  <si>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</si>
  <si>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</si>
  <si>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</si>
  <si>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</si>
  <si>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</si>
  <si>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</si>
  <si>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</si>
  <si>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</si>
  <si>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</si>
  <si>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</si>
  <si>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</si>
  <si>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</si>
  <si>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</si>
  <si>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</si>
  <si>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</si>
  <si>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</si>
  <si>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</si>
  <si>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</si>
  <si>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</si>
  <si>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</si>
  <si>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</si>
  <si>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</si>
  <si>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</si>
  <si>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</si>
  <si>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</si>
  <si>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</si>
  <si>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</si>
  <si>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</si>
  <si>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</si>
  <si>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</si>
  <si>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</si>
  <si>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</si>
  <si>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</si>
  <si>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</si>
  <si>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</si>
  <si>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</si>
  <si>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</si>
  <si>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</si>
  <si>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</si>
  <si>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</si>
  <si>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</si>
  <si>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</si>
  <si>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</si>
  <si>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</si>
  <si>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</si>
  <si>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</si>
  <si>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</si>
  <si>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</si>
  <si>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</si>
  <si>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</si>
  <si>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</si>
  <si>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</si>
  <si>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</si>
  <si>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</si>
  <si>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</si>
  <si>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</si>
  <si>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</si>
  <si>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</si>
  <si>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</si>
  <si>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</si>
  <si>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</si>
  <si>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</si>
  <si>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</si>
  <si>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</si>
  <si>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</si>
  <si>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</si>
  <si>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</si>
  <si>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</si>
  <si>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</si>
  <si>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</si>
  <si>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</si>
  <si>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</si>
  <si>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</si>
  <si>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</si>
  <si>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</si>
  <si>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</si>
  <si>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</si>
  <si>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</si>
  <si>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</si>
  <si>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</si>
  <si>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</si>
  <si>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</si>
  <si>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</si>
  <si>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</si>
  <si>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</si>
  <si>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</si>
  <si>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</si>
  <si>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</si>
  <si>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</si>
  <si>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</si>
  <si>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</si>
  <si>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</si>
  <si>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</si>
  <si>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</si>
  <si>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</si>
  <si>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</si>
  <si>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</si>
  <si>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</si>
  <si>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</si>
  <si>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</si>
  <si>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</si>
  <si>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</si>
  <si>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</si>
  <si>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</si>
  <si>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</si>
  <si>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</si>
  <si>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</si>
  <si>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</si>
  <si>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</si>
  <si>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</si>
  <si>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</si>
  <si>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</si>
  <si>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</si>
  <si>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</si>
  <si>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</si>
  <si>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</si>
  <si>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</si>
  <si>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</si>
  <si>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</si>
  <si>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</si>
  <si>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</si>
  <si>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</si>
  <si>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</si>
  <si>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</si>
  <si>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</si>
  <si>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</si>
  <si>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</si>
  <si>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</si>
  <si>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</si>
  <si>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</si>
  <si>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</si>
  <si>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</si>
  <si>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</si>
  <si>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</si>
  <si>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</si>
  <si>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</si>
  <si>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</si>
  <si>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</si>
  <si>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</si>
  <si>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</si>
  <si>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</si>
  <si>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</si>
  <si>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</si>
  <si>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</si>
  <si>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</si>
  <si>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</si>
  <si>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</si>
  <si>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</si>
  <si>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</si>
  <si>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</si>
  <si>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</si>
  <si>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</si>
  <si>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</si>
  <si>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</si>
  <si>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</si>
  <si>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</si>
  <si>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</si>
  <si>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</si>
  <si>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</si>
  <si>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</si>
  <si>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</si>
  <si>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</si>
  <si>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</si>
  <si>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</si>
  <si>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</si>
  <si>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</si>
  <si>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</si>
  <si>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</si>
  <si>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</si>
  <si>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</si>
  <si>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</si>
  <si>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</si>
  <si>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</si>
  <si>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</si>
  <si>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</si>
  <si>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</si>
  <si>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</si>
  <si>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</si>
  <si>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</si>
  <si>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</si>
  <si>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</si>
  <si>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</si>
  <si>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</si>
  <si>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</si>
  <si>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</si>
  <si>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</si>
  <si>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</si>
  <si>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</si>
  <si>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</si>
  <si>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</si>
  <si>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</si>
  <si>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</si>
  <si>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</si>
  <si>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</si>
  <si>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</si>
  <si>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</si>
  <si>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</si>
  <si>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</si>
  <si>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</si>
  <si>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</si>
  <si>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</si>
  <si>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</si>
  <si>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</si>
  <si>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</si>
  <si>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</si>
  <si>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</si>
  <si>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</si>
  <si>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</si>
  <si>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</si>
  <si>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</si>
  <si>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</si>
  <si>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</si>
  <si>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</si>
  <si>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</si>
  <si>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</si>
  <si>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</si>
  <si>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</si>
  <si>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</si>
  <si>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</si>
  <si>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</si>
  <si>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</si>
  <si>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</si>
  <si>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</si>
  <si>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</si>
  <si>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</si>
  <si>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</si>
  <si>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</si>
  <si>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</si>
  <si>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</si>
  <si>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</si>
  <si>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</si>
  <si>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</si>
  <si>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</si>
  <si>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</si>
  <si>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</si>
  <si>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</si>
  <si>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</si>
  <si>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</si>
  <si>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</si>
  <si>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</si>
  <si>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</si>
  <si>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</si>
  <si>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</si>
  <si>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</si>
  <si>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</si>
  <si>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</si>
  <si>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</si>
  <si>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</si>
  <si>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</si>
  <si>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</si>
  <si>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</si>
  <si>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</si>
  <si>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</si>
  <si>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</si>
  <si>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</si>
  <si>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</si>
  <si>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</si>
  <si>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</si>
  <si>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</si>
  <si>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</si>
  <si>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</si>
  <si>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</si>
  <si>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</si>
  <si>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</si>
  <si>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</si>
  <si>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</si>
  <si>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</si>
  <si>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</si>
  <si>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</si>
  <si>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</si>
  <si>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</si>
  <si>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</si>
  <si>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</si>
  <si>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</si>
  <si>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</si>
  <si>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</si>
  <si>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</si>
  <si>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</si>
  <si>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</si>
  <si>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</si>
  <si>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</si>
  <si>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</si>
  <si>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</si>
  <si>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</si>
  <si>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</si>
  <si>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</si>
  <si>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</si>
  <si>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</si>
  <si>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</si>
  <si>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</si>
  <si>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</si>
  <si>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</si>
  <si>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</si>
  <si>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</si>
  <si>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</si>
  <si>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</si>
  <si>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</si>
  <si>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</si>
  <si>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</si>
  <si>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</si>
  <si>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</si>
  <si>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</si>
  <si>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</si>
  <si>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</si>
  <si>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</si>
  <si>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</si>
  <si>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</si>
  <si>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</si>
  <si>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</si>
  <si>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</si>
  <si>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</si>
  <si>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</si>
  <si>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</si>
  <si>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</si>
  <si>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</si>
  <si>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</si>
  <si>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</si>
  <si>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</si>
  <si>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</si>
  <si>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</si>
  <si>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</si>
  <si>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</si>
  <si>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</si>
  <si>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</si>
  <si>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</si>
  <si>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</si>
  <si>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</si>
  <si>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</si>
  <si>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</si>
  <si>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</si>
  <si>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</si>
  <si>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</si>
  <si>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</si>
  <si>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</si>
  <si>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</si>
  <si>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</si>
  <si>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</si>
  <si>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</si>
  <si>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</si>
  <si>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</si>
  <si>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</si>
  <si>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</si>
  <si>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</si>
  <si>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</si>
  <si>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</si>
  <si>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</si>
  <si>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</si>
  <si>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</si>
  <si>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</si>
  <si>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</si>
  <si>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</si>
  <si>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</si>
  <si>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</si>
  <si>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</si>
  <si>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</si>
  <si>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</si>
  <si>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</si>
  <si>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</si>
  <si>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</si>
  <si>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</si>
  <si>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</si>
  <si>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</si>
  <si>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</si>
  <si>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</si>
  <si>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</si>
  <si>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</si>
  <si>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</si>
  <si>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</si>
  <si>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</si>
  <si>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</si>
  <si>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</si>
  <si>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</si>
  <si>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</si>
  <si>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</si>
  <si>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</si>
  <si>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</si>
  <si>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</si>
  <si>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</si>
  <si>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</si>
  <si>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</si>
  <si>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</si>
  <si>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</si>
  <si>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</si>
  <si>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</si>
  <si>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</si>
  <si>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</si>
  <si>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</si>
  <si>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</si>
  <si>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</si>
  <si>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</si>
  <si>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</si>
  <si>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</si>
  <si>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</si>
  <si>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</si>
  <si>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</si>
  <si>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</si>
  <si>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</si>
  <si>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</si>
  <si>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</si>
  <si>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</si>
  <si>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</si>
  <si>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</si>
  <si>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</si>
  <si>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</si>
  <si>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</si>
  <si>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</si>
  <si>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</si>
  <si>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</si>
  <si>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</si>
  <si>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</si>
  <si>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</si>
  <si>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</si>
  <si>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</si>
  <si>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</si>
  <si>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</si>
  <si>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</si>
  <si>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</si>
  <si>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</si>
  <si>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</si>
  <si>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</si>
  <si>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</si>
  <si>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</si>
  <si>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</si>
  <si>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</si>
  <si>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</si>
  <si>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</si>
  <si>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</si>
  <si>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</si>
  <si>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</si>
  <si>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</si>
  <si>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</si>
  <si>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</si>
  <si>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</si>
  <si>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</si>
  <si>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</si>
  <si>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</si>
  <si>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</si>
  <si>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</si>
  <si>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</si>
  <si>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</si>
  <si>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</si>
  <si>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</si>
  <si>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</si>
  <si>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</si>
  <si>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</si>
  <si>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</si>
  <si>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</si>
  <si>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</si>
  <si>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</si>
  <si>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</si>
  <si>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</si>
  <si>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</si>
  <si>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</si>
  <si>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</si>
  <si>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</si>
  <si>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</si>
  <si>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</si>
  <si>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</si>
  <si>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</si>
  <si>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</si>
  <si>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</si>
  <si>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</si>
  <si>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</si>
  <si>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</si>
  <si>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</si>
  <si>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</si>
  <si>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</si>
  <si>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</si>
  <si>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</si>
  <si>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</si>
  <si>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</si>
  <si>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</si>
  <si>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</si>
  <si>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</si>
  <si>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</si>
  <si>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</si>
  <si>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</si>
  <si>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</si>
  <si>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</si>
  <si>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</si>
  <si>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</si>
  <si>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</si>
  <si>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</si>
  <si>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</si>
  <si>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</si>
  <si>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</si>
  <si>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</si>
  <si>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</si>
  <si>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</si>
  <si>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</si>
  <si>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</si>
  <si>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</si>
  <si>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</si>
  <si>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</si>
  <si>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</si>
  <si>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</si>
  <si>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</si>
  <si>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</si>
  <si>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</si>
  <si>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</si>
  <si>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</si>
  <si>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</si>
  <si>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</si>
  <si>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</si>
  <si>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</si>
  <si>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</si>
  <si>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</si>
  <si>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</si>
  <si>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</si>
  <si>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</si>
  <si>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</si>
  <si>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</si>
  <si>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</si>
  <si>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</si>
  <si>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</si>
  <si>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</si>
  <si>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</si>
  <si>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</si>
  <si>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</si>
  <si>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</si>
  <si>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</si>
  <si>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</si>
  <si>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</si>
  <si>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</si>
  <si>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</si>
  <si>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</si>
  <si>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</si>
  <si>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</si>
  <si>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</si>
  <si>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</si>
  <si>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</si>
  <si>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</si>
  <si>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</si>
  <si>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</si>
  <si>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</si>
  <si>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</si>
  <si>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</si>
  <si>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</si>
  <si>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</si>
  <si>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</si>
  <si>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</si>
  <si>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</si>
  <si>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</si>
  <si>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</si>
  <si>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</si>
  <si>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</si>
  <si>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</si>
  <si>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</si>
  <si>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</si>
  <si>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</si>
  <si>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</si>
  <si>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</si>
  <si>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</si>
  <si>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</si>
  <si>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</si>
  <si>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</si>
  <si>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</si>
  <si>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</si>
  <si>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</si>
  <si>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</si>
  <si>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</si>
  <si>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</si>
  <si>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</si>
  <si>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</si>
  <si>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</si>
  <si>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</si>
  <si>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</si>
  <si>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</si>
  <si>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</si>
  <si>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</si>
  <si>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</si>
  <si>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</si>
  <si>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</si>
  <si>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</si>
  <si>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</si>
  <si>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</si>
  <si>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</si>
  <si>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</si>
  <si>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</si>
  <si>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</si>
  <si>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</si>
  <si>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</si>
  <si>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</si>
  <si>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</si>
  <si>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</si>
  <si>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</si>
  <si>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</si>
  <si>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</si>
  <si>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</si>
  <si>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</si>
  <si>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</si>
  <si>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</si>
  <si>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</si>
  <si>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</si>
  <si>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</si>
  <si>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</si>
  <si>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</si>
  <si>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</si>
  <si>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</si>
  <si>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</si>
  <si>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</si>
  <si>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</si>
  <si>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</si>
  <si>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</si>
  <si>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</si>
  <si>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</si>
  <si>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</si>
  <si>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</si>
  <si>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</si>
  <si>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</si>
  <si>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</si>
  <si>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</si>
  <si>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</si>
  <si>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</si>
  <si>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</si>
  <si>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</si>
  <si>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</si>
  <si>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</si>
  <si>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</si>
  <si>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</si>
  <si>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</si>
  <si>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</si>
  <si>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</si>
  <si>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</si>
  <si>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</si>
  <si>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</si>
  <si>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</si>
  <si>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</si>
  <si>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</si>
  <si>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</si>
  <si>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</si>
  <si>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</si>
  <si>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</si>
  <si>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</si>
  <si>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</si>
  <si>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</si>
  <si>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</si>
  <si>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</si>
  <si>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</si>
  <si>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</si>
  <si>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</si>
  <si>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</si>
  <si>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</si>
  <si>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</si>
  <si>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</si>
  <si>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</si>
  <si>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</si>
  <si>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</si>
  <si>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</si>
  <si>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</si>
  <si>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</si>
  <si>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</si>
  <si>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</si>
  <si>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</si>
  <si>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</si>
  <si>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</si>
  <si>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</si>
  <si>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</si>
  <si>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</si>
  <si>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</si>
  <si>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</si>
  <si>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</si>
  <si>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</si>
  <si>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</si>
  <si>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</si>
  <si>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</si>
  <si>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</si>
  <si>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</si>
  <si>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</si>
  <si>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</si>
  <si>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</si>
  <si>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</si>
  <si>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</si>
  <si>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</si>
  <si>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</si>
  <si>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</si>
  <si>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</si>
  <si>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</si>
  <si>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</si>
  <si>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</si>
  <si>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</si>
  <si>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</si>
  <si>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</si>
  <si>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</si>
  <si>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</si>
  <si>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</si>
  <si>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</si>
  <si>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</si>
  <si>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</si>
  <si>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</si>
  <si>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</si>
  <si>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</si>
  <si>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</si>
  <si>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</si>
  <si>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</si>
  <si>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</si>
  <si>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</si>
  <si>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</si>
  <si>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</si>
  <si>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</si>
  <si>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</si>
  <si>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</si>
  <si>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</si>
  <si>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</si>
  <si>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</si>
  <si>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</si>
  <si>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</si>
  <si>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</si>
  <si>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</si>
  <si>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</si>
  <si>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</si>
  <si>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</si>
  <si>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</si>
  <si>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</si>
  <si>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</si>
  <si>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</si>
  <si>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</si>
  <si>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</si>
  <si>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</si>
  <si>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</si>
  <si>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</si>
  <si>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</si>
  <si>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</si>
  <si>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</si>
  <si>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</si>
  <si>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</si>
  <si>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</si>
  <si>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</si>
  <si>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</si>
  <si>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</si>
  <si>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</si>
  <si>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</si>
  <si>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</si>
  <si>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</si>
  <si>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</si>
  <si>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</si>
  <si>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</si>
  <si>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</si>
  <si>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</si>
  <si>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</si>
  <si>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</si>
  <si>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</si>
  <si>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</si>
  <si>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</si>
  <si>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</si>
  <si>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</si>
  <si>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</si>
  <si>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</si>
  <si>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</si>
  <si>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</si>
  <si>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</si>
  <si>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</si>
  <si>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</si>
  <si>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</si>
  <si>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</si>
  <si>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</si>
  <si>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</si>
  <si>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</si>
  <si>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</si>
  <si>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</si>
  <si>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</si>
  <si>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</si>
  <si>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</si>
  <si>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</si>
  <si>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</si>
  <si>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</si>
  <si>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</si>
  <si>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</si>
  <si>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</si>
  <si>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</si>
  <si>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</si>
  <si>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</si>
  <si>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</si>
  <si>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</si>
  <si>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</si>
  <si>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</si>
  <si>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</si>
  <si>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</si>
  <si>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</si>
  <si>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</si>
  <si>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</si>
  <si>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</si>
  <si>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</si>
  <si>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</si>
  <si>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</si>
  <si>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</si>
  <si>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</si>
  <si>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</si>
  <si>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</si>
  <si>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</si>
  <si>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</si>
  <si>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</si>
  <si>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</si>
  <si>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</si>
  <si>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</si>
  <si>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</si>
  <si>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</si>
  <si>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</si>
  <si>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</si>
  <si>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</si>
  <si>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</si>
  <si>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</si>
  <si>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</si>
  <si>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</si>
  <si>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</si>
  <si>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</si>
  <si>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</si>
  <si>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</si>
  <si>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</si>
  <si>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</si>
  <si>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</si>
  <si>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</si>
  <si>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</si>
  <si>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</si>
  <si>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</si>
  <si>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</si>
  <si>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</si>
  <si>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</si>
  <si>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</si>
  <si>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</si>
  <si>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</si>
  <si>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</si>
  <si>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</si>
  <si>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</si>
  <si>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</si>
  <si>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</si>
  <si>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</si>
  <si>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</si>
  <si>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</si>
  <si>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</si>
  <si>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</si>
  <si>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</si>
  <si>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</si>
  <si>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</si>
  <si>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</si>
  <si>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</si>
  <si>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</si>
  <si>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</si>
  <si>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</si>
  <si>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</si>
  <si>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</si>
  <si>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</si>
  <si>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</si>
  <si>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</si>
  <si>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</si>
  <si>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</si>
  <si>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</si>
  <si>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</si>
  <si>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</si>
  <si>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</si>
  <si>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</si>
  <si>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</si>
  <si>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</si>
  <si>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</si>
  <si>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</si>
  <si>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</si>
  <si>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</si>
  <si>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</si>
  <si>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</si>
  <si>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</si>
  <si>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</si>
  <si>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</si>
  <si>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</si>
  <si>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</si>
  <si>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</si>
  <si>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</si>
  <si>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</si>
  <si>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</si>
  <si>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</si>
  <si>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</si>
  <si>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</si>
  <si>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</si>
  <si>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</si>
  <si>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</si>
  <si>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</si>
  <si>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</si>
  <si>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</si>
  <si>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</si>
  <si>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</si>
  <si>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</si>
  <si>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</si>
  <si>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</si>
  <si>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</si>
  <si>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</si>
  <si>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</si>
  <si>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</si>
  <si>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</si>
  <si>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</si>
  <si>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</si>
  <si>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</si>
  <si>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</si>
  <si>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</si>
  <si>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</si>
  <si>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</si>
  <si>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</si>
  <si>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</si>
  <si>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</si>
  <si>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</si>
  <si>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</si>
  <si>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</si>
  <si>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</si>
  <si>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</si>
  <si>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</si>
  <si>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</si>
  <si>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</si>
  <si>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</si>
  <si>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</si>
  <si>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</si>
  <si>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</si>
  <si>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</si>
  <si>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</si>
  <si>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</si>
  <si>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</si>
  <si>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</si>
  <si>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</si>
  <si>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</si>
  <si>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</si>
  <si>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</si>
  <si>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</si>
  <si>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</si>
  <si>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</si>
  <si>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</si>
  <si>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</si>
  <si>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</si>
  <si>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</si>
  <si>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</si>
  <si>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</si>
  <si>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</si>
  <si>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</si>
  <si>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</si>
  <si>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</si>
  <si>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</si>
  <si>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</si>
  <si>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</si>
  <si>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</si>
  <si>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</si>
  <si>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</si>
  <si>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</si>
  <si>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</si>
  <si>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</si>
  <si>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</si>
  <si>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</si>
  <si>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</si>
  <si>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</si>
  <si>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</si>
  <si>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</si>
  <si>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</si>
  <si>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</si>
  <si>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</si>
  <si>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</si>
  <si>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</si>
  <si>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</si>
  <si>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</si>
  <si>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</si>
  <si>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</si>
  <si>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</si>
  <si>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</si>
  <si>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</si>
  <si>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</si>
  <si>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</si>
  <si>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</si>
  <si>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</si>
  <si>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</si>
  <si>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</si>
  <si>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</si>
  <si>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</si>
  <si>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</si>
  <si>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</si>
  <si>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</si>
  <si>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</si>
  <si>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</si>
  <si>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</si>
  <si>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</si>
  <si>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</si>
  <si>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</si>
  <si>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</si>
  <si>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</si>
  <si>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</si>
  <si>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</si>
  <si>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</si>
  <si>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</si>
  <si>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</si>
  <si>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</si>
  <si>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</si>
  <si>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</si>
  <si>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</si>
  <si>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</si>
  <si>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</si>
  <si>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</si>
  <si>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</si>
  <si>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</si>
  <si>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</si>
  <si>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</si>
  <si>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</si>
  <si>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</si>
  <si>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</si>
  <si>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</si>
  <si>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</si>
  <si>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</si>
  <si>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</si>
  <si>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</si>
  <si>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</si>
  <si>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</si>
  <si>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</si>
  <si>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</si>
  <si>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</si>
  <si>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</si>
  <si>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</si>
  <si>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</si>
  <si>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</si>
  <si>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</si>
  <si>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</si>
  <si>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</si>
  <si>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</si>
  <si>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</si>
  <si>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</si>
  <si>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</si>
  <si>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</si>
  <si>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</si>
  <si>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</si>
  <si>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</si>
  <si>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</si>
  <si>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</si>
  <si>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</si>
  <si>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</si>
  <si>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</si>
  <si>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</si>
  <si>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</si>
  <si>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</si>
  <si>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</si>
  <si>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</si>
  <si>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</si>
  <si>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</si>
  <si>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</si>
  <si>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</si>
  <si>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</si>
  <si>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</si>
  <si>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</si>
  <si>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</si>
  <si>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</si>
  <si>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</si>
  <si>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</si>
  <si>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</si>
  <si>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</si>
  <si>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</si>
  <si>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</si>
  <si>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</si>
  <si>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</si>
  <si>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</si>
  <si>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</si>
  <si>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</si>
  <si>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</si>
  <si>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</si>
  <si>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</si>
  <si>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</si>
  <si>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</si>
  <si>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</si>
  <si>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</si>
  <si>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</si>
  <si>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</si>
  <si>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</si>
  <si>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</si>
  <si>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</si>
  <si>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</si>
  <si>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</si>
  <si>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</si>
  <si>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</si>
  <si>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</si>
  <si>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</si>
  <si>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</si>
  <si>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</si>
  <si>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</si>
  <si>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</si>
  <si>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</si>
  <si>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</si>
  <si>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</si>
  <si>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</si>
  <si>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</si>
  <si>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</si>
  <si>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</si>
  <si>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</si>
  <si>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</si>
  <si>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</si>
  <si>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</si>
  <si>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</si>
  <si>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</si>
  <si>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</si>
  <si>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</si>
  <si>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</si>
  <si>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</si>
  <si>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</si>
  <si>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</si>
  <si>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</si>
  <si>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</si>
  <si>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</si>
  <si>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</si>
  <si>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</si>
  <si>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</si>
  <si>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</si>
  <si>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</si>
  <si>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</si>
  <si>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</si>
  <si>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</si>
  <si>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</si>
  <si>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</si>
  <si>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</si>
  <si>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</si>
  <si>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</si>
  <si>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</si>
  <si>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</si>
  <si>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</si>
  <si>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</si>
  <si>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</si>
  <si>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</si>
  <si>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</si>
  <si>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</si>
  <si>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</si>
  <si>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</si>
  <si>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</si>
  <si>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</si>
  <si>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</si>
  <si>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</si>
  <si>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</si>
  <si>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</si>
  <si>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</si>
  <si>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</si>
  <si>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</si>
  <si>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</si>
  <si>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</si>
  <si>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</si>
  <si>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</si>
  <si>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</si>
  <si>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</si>
  <si>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</si>
  <si>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</si>
  <si>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</si>
  <si>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</si>
  <si>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</si>
  <si>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</si>
  <si>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</si>
  <si>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</si>
  <si>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</si>
  <si>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</si>
  <si>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</si>
  <si>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</si>
  <si>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</si>
  <si>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</si>
  <si>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</si>
  <si>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</si>
  <si>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</si>
  <si>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</si>
  <si>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</si>
  <si>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</si>
  <si>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</si>
  <si>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</si>
  <si>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</si>
  <si>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</si>
  <si>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</si>
  <si>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</si>
  <si>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</si>
  <si>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</si>
  <si>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</si>
  <si>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</si>
  <si>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</si>
  <si>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</si>
  <si>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</si>
  <si>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</si>
  <si>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</si>
  <si>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</si>
  <si>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</si>
  <si>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</si>
  <si>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</si>
  <si>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</si>
  <si>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</si>
  <si>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</si>
  <si>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</si>
  <si>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</si>
  <si>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</si>
  <si>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</si>
  <si>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</si>
  <si>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</si>
  <si>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</si>
  <si>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</si>
  <si>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</si>
  <si>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</si>
  <si>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</si>
  <si>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</si>
  <si>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</si>
  <si>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</si>
  <si>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</si>
  <si>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</si>
  <si>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</si>
  <si>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</si>
  <si>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</si>
  <si>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</si>
  <si>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</si>
  <si>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</si>
  <si>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</si>
  <si>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</si>
  <si>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</si>
  <si>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</si>
  <si>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</si>
  <si>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</si>
  <si>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</si>
  <si>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</si>
  <si>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</si>
  <si>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</si>
  <si>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</si>
  <si>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</si>
  <si>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</si>
  <si>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</si>
  <si>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</si>
  <si>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</si>
  <si>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</si>
  <si>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</si>
  <si>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</si>
  <si>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</si>
  <si>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</si>
  <si>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</si>
  <si>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</si>
  <si>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</si>
  <si>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</si>
  <si>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</si>
  <si>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</si>
  <si>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</si>
  <si>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</si>
  <si>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</si>
  <si>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</si>
  <si>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</si>
  <si>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</si>
  <si>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</si>
  <si>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</si>
  <si>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</si>
  <si>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</si>
  <si>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</si>
  <si>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</si>
  <si>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</si>
  <si>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</si>
  <si>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</si>
  <si>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</si>
  <si>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</si>
  <si>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</si>
  <si>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</si>
  <si>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</si>
  <si>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</si>
  <si>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</si>
  <si>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</si>
  <si>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</si>
  <si>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</si>
  <si>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</si>
  <si>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</si>
  <si>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</si>
  <si>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</si>
  <si>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</si>
  <si>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</si>
  <si>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</si>
  <si>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</si>
  <si>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</si>
  <si>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</si>
  <si>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</si>
  <si>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</si>
  <si>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</si>
  <si>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</si>
  <si>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</si>
  <si>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</si>
  <si>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</si>
  <si>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</si>
  <si>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</si>
  <si>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</si>
  <si>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</si>
  <si>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</si>
  <si>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</si>
  <si>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</si>
  <si>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</si>
  <si>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</si>
  <si>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</si>
  <si>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</si>
  <si>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</si>
  <si>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</si>
  <si>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</si>
  <si>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</si>
  <si>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</si>
  <si>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</si>
  <si>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</si>
  <si>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</si>
  <si>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</si>
  <si>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</si>
  <si>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</si>
  <si>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</si>
  <si>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</si>
  <si>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</si>
  <si>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</si>
  <si>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</si>
  <si>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</si>
  <si>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</si>
  <si>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</si>
  <si>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</si>
  <si>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</si>
  <si>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</si>
  <si>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</si>
  <si>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</si>
  <si>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</si>
  <si>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</si>
  <si>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</si>
  <si>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</si>
  <si>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</si>
  <si>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</si>
  <si>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</si>
  <si>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</si>
  <si>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</si>
  <si>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</si>
  <si>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</si>
  <si>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</si>
  <si>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</si>
  <si>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</si>
  <si>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</si>
  <si>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</si>
  <si>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</si>
  <si>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</si>
  <si>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</si>
  <si>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</si>
  <si>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</si>
  <si>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</si>
  <si>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</si>
  <si>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</si>
  <si>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</si>
  <si>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</si>
  <si>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</si>
  <si>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</si>
  <si>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</si>
  <si>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</si>
  <si>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</si>
  <si>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</si>
  <si>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</si>
  <si>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</si>
  <si>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</si>
  <si>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</si>
  <si>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</si>
  <si>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</si>
  <si>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</si>
  <si>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</si>
  <si>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</si>
  <si>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</si>
  <si>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</si>
  <si>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</si>
  <si>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</si>
  <si>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</si>
  <si>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</si>
  <si>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</si>
  <si>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</si>
  <si>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</si>
  <si>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</si>
  <si>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</si>
  <si>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</si>
  <si>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</si>
  <si>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</si>
  <si>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</si>
  <si>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</si>
  <si>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</si>
  <si>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</si>
  <si>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</si>
  <si>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</si>
  <si>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</si>
  <si>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</si>
  <si>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</si>
  <si>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</si>
  <si>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</si>
  <si>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</si>
  <si>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</si>
  <si>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</si>
  <si>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</si>
  <si>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</si>
  <si>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</si>
  <si>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</si>
  <si>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</si>
  <si>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</si>
  <si>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</si>
  <si>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</si>
  <si>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</si>
  <si>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</si>
  <si>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</si>
  <si>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</si>
  <si>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</si>
  <si>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</si>
  <si>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</si>
  <si>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</si>
  <si>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</si>
  <si>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</si>
  <si>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</si>
  <si>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</si>
  <si>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</si>
  <si>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</si>
  <si>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</si>
  <si>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</si>
  <si>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</si>
  <si>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</si>
  <si>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</si>
  <si>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</si>
  <si>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</si>
  <si>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</si>
  <si>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</si>
  <si>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</si>
  <si>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</si>
  <si>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</si>
  <si>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</si>
  <si>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</si>
  <si>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</si>
  <si>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</si>
  <si>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</si>
  <si>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</si>
  <si>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</si>
  <si>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</si>
  <si>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</si>
  <si>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</si>
  <si>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</si>
  <si>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</si>
  <si>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</si>
  <si>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</si>
  <si>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</si>
  <si>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</si>
  <si>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</si>
  <si>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</si>
  <si>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</si>
  <si>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</si>
  <si>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</si>
  <si>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</si>
  <si>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</si>
  <si>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</si>
  <si>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</si>
  <si>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</si>
  <si>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</si>
  <si>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</si>
  <si>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</si>
  <si>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</si>
  <si>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</si>
  <si>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</si>
  <si>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</si>
  <si>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</si>
  <si>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</si>
  <si>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</si>
  <si>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</si>
  <si>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</si>
  <si>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</si>
  <si>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</si>
  <si>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</si>
  <si>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</si>
  <si>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</si>
  <si>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</si>
  <si>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</si>
  <si>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</si>
  <si>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</si>
  <si>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</si>
  <si>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</si>
  <si>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</si>
  <si>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</si>
  <si>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</si>
  <si>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</si>
  <si>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</si>
  <si>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</si>
  <si>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</si>
  <si>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</si>
  <si>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</si>
  <si>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</si>
  <si>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</si>
  <si>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</si>
  <si>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</si>
  <si>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</si>
  <si>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</si>
  <si>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</si>
  <si>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</si>
  <si>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</si>
  <si>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</si>
  <si>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</si>
  <si>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</si>
  <si>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</si>
  <si>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</si>
  <si>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</si>
  <si>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</si>
  <si>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</si>
  <si>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</si>
  <si>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</si>
  <si>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</si>
  <si>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</si>
  <si>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</si>
  <si>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</si>
  <si>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</si>
  <si>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</si>
  <si>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</si>
  <si>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</si>
  <si>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</si>
  <si>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</si>
  <si>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</si>
  <si>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</si>
  <si>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</si>
  <si>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</si>
  <si>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</si>
  <si>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</si>
  <si>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</si>
  <si>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</si>
  <si>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</si>
  <si>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</si>
  <si>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</si>
  <si>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</si>
  <si>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</si>
  <si>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</si>
  <si>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</si>
  <si>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</si>
  <si>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</si>
  <si>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</si>
  <si>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</si>
  <si>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</si>
  <si>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</si>
  <si>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</si>
  <si>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</si>
  <si>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</si>
  <si>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</si>
  <si>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</si>
  <si>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</si>
  <si>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</si>
  <si>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</si>
  <si>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</si>
  <si>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</si>
  <si>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</si>
  <si>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</si>
  <si>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</si>
  <si>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</si>
  <si>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</si>
  <si>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</si>
  <si>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</si>
  <si>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</si>
  <si>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</si>
  <si>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</si>
  <si>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</si>
  <si>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</si>
  <si>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</si>
  <si>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</si>
  <si>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</si>
  <si>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</si>
  <si>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</si>
  <si>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</si>
  <si>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</si>
  <si>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</si>
  <si>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</si>
  <si>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</si>
  <si>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</si>
  <si>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</si>
  <si>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</si>
  <si>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</si>
  <si>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</si>
  <si>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</si>
  <si>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</si>
  <si>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</si>
  <si>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</si>
  <si>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</si>
  <si>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</si>
  <si>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</si>
  <si>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</si>
  <si>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</si>
  <si>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</si>
  <si>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</si>
  <si>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</si>
  <si>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</si>
  <si>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</si>
  <si>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</si>
  <si>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</si>
  <si>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</si>
  <si>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</si>
  <si>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</si>
  <si>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</si>
  <si>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</si>
  <si>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</si>
  <si>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</si>
  <si>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</si>
  <si>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</si>
  <si>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</si>
  <si>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</si>
  <si>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</si>
  <si>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</si>
  <si>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</si>
  <si>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</si>
  <si>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</si>
  <si>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</si>
  <si>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</si>
  <si>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</si>
  <si>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</si>
  <si>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</si>
  <si>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</si>
  <si>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</si>
  <si>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</si>
  <si>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</si>
  <si>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</si>
  <si>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</si>
  <si>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</si>
  <si>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</si>
  <si>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</si>
  <si>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</si>
  <si>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</si>
  <si>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</si>
  <si>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</si>
  <si>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</si>
  <si>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</si>
  <si>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</si>
  <si>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</si>
  <si>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</si>
  <si>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</si>
  <si>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</si>
  <si>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</si>
  <si>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</si>
  <si>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</si>
  <si>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</si>
  <si>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</si>
  <si>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</si>
  <si>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</si>
  <si>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</si>
  <si>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</si>
  <si>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</si>
  <si>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</si>
  <si>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</si>
  <si>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</si>
  <si>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</si>
  <si>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</si>
  <si>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</si>
  <si>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</si>
  <si>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</si>
  <si>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</si>
  <si>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</si>
  <si>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</si>
  <si>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</si>
  <si>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</si>
  <si>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</si>
  <si>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</si>
  <si>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</si>
  <si>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</si>
  <si>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</si>
  <si>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</si>
  <si>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</si>
  <si>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</si>
  <si>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</si>
  <si>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</si>
  <si>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</si>
  <si>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</si>
  <si>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</si>
  <si>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</si>
  <si>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</si>
  <si>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</si>
  <si>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</si>
  <si>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</si>
  <si>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</si>
  <si>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</si>
  <si>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</si>
  <si>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</si>
  <si>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</si>
  <si>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</si>
  <si>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</si>
  <si>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</si>
  <si>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</si>
  <si>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</si>
  <si>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</si>
  <si>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</si>
  <si>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</si>
  <si>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</si>
  <si>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</si>
  <si>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</si>
  <si>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</si>
  <si>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</si>
  <si>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</si>
  <si>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</si>
  <si>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</si>
  <si>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</si>
  <si>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</si>
  <si>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</si>
  <si>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</si>
  <si>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</si>
  <si>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</si>
  <si>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</si>
  <si>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</si>
  <si>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</si>
  <si>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</si>
  <si>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</si>
  <si>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</si>
  <si>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</si>
  <si>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</si>
  <si>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</si>
  <si>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</si>
  <si>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</si>
  <si>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</si>
  <si>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</si>
  <si>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</si>
  <si>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</si>
  <si>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</si>
  <si>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</si>
  <si>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</si>
  <si>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</si>
  <si>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</si>
  <si>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</si>
  <si>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</si>
  <si>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</si>
  <si>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</si>
  <si>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</si>
  <si>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</si>
  <si>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</si>
  <si>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</si>
  <si>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</si>
  <si>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</si>
  <si>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</si>
  <si>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</si>
  <si>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</si>
  <si>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</si>
  <si>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</si>
  <si>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</si>
  <si>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</si>
  <si>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</si>
  <si>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</si>
  <si>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</si>
  <si>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</si>
  <si>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</si>
  <si>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</si>
  <si>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</si>
  <si>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</si>
  <si>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</si>
  <si>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</si>
  <si>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</si>
  <si>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</si>
  <si>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</si>
  <si>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</si>
  <si>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</si>
  <si>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</si>
  <si>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</si>
  <si>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</si>
  <si>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</si>
  <si>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</si>
  <si>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</si>
  <si>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</si>
  <si>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</si>
  <si>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</si>
  <si>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</si>
  <si>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</si>
  <si>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</si>
  <si>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</si>
  <si>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</si>
  <si>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</si>
  <si>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</si>
  <si>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</si>
  <si>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</si>
  <si>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</si>
  <si>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</si>
  <si>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</si>
  <si>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</si>
  <si>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</si>
  <si>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</si>
  <si>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</si>
  <si>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</si>
  <si>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</si>
  <si>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</si>
  <si>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</si>
  <si>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</si>
  <si>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</si>
  <si>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</si>
  <si>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</si>
  <si>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</si>
  <si>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</si>
  <si>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</si>
  <si>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</si>
  <si>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</si>
  <si>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</si>
  <si>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</si>
  <si>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</si>
  <si>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</si>
  <si>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</si>
  <si>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</si>
  <si>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</si>
  <si>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</si>
  <si>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</si>
  <si>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</si>
  <si>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</si>
  <si>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</si>
  <si>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</si>
  <si>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</si>
  <si>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</si>
  <si>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</si>
  <si>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</si>
  <si>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</si>
  <si>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</si>
  <si>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</si>
  <si>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</si>
  <si>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</si>
  <si>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</si>
  <si>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</si>
  <si>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</si>
  <si>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</si>
  <si>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</si>
  <si>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</si>
  <si>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</si>
  <si>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</si>
  <si>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</si>
  <si>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</si>
  <si>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</si>
  <si>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</si>
  <si>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</si>
  <si>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</si>
  <si>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</si>
  <si>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</si>
  <si>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</si>
  <si>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</si>
  <si>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</si>
  <si>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</si>
  <si>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</si>
  <si>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</si>
  <si>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</si>
  <si>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</si>
  <si>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</si>
  <si>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</si>
  <si>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</si>
  <si>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</si>
  <si>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</si>
  <si>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</si>
  <si>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</si>
  <si>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</si>
  <si>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</si>
  <si>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</si>
  <si>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</si>
  <si>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</si>
  <si>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</si>
  <si>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</si>
  <si>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</si>
  <si>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</si>
  <si>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</si>
  <si>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</si>
  <si>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</si>
  <si>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</si>
  <si>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</si>
  <si>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</si>
  <si>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</si>
  <si>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</si>
  <si>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</si>
  <si>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</si>
  <si>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</si>
  <si>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</si>
  <si>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</si>
  <si>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</si>
  <si>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</si>
  <si>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</si>
  <si>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</si>
  <si>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</si>
  <si>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</si>
  <si>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</si>
  <si>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</si>
  <si>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</si>
  <si>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</si>
  <si>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</si>
  <si>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</si>
  <si>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</si>
  <si>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</si>
  <si>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</si>
  <si>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</si>
  <si>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</si>
  <si>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</si>
  <si>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</si>
  <si>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</si>
  <si>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</si>
  <si>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</si>
  <si>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</si>
  <si>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</si>
  <si>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</si>
  <si>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</si>
  <si>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</si>
  <si>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</si>
  <si>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</si>
  <si>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</si>
  <si>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</si>
  <si>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</si>
  <si>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</si>
  <si>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</si>
  <si>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</si>
  <si>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</si>
  <si>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</si>
  <si>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</si>
  <si>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</si>
  <si>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</si>
  <si>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</si>
  <si>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</si>
  <si>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</si>
  <si>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</si>
  <si>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</si>
  <si>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</si>
  <si>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</si>
  <si>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</si>
  <si>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</si>
  <si>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</si>
  <si>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</si>
  <si>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</si>
  <si>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</si>
  <si>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</si>
  <si>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</si>
  <si>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</si>
  <si>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</si>
  <si>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</si>
  <si>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</si>
  <si>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</si>
  <si>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</si>
  <si>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</si>
  <si>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</si>
  <si>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</si>
  <si>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</si>
  <si>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</si>
  <si>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</si>
  <si>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</si>
  <si>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</si>
  <si>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</si>
  <si>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</si>
  <si>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</si>
  <si>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</si>
  <si>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</si>
  <si>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</si>
  <si>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</si>
  <si>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</si>
  <si>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</si>
  <si>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</si>
  <si>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</si>
  <si>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</si>
  <si>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</si>
  <si>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</si>
  <si>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</si>
  <si>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</si>
  <si>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</si>
  <si>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</si>
  <si>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</si>
  <si>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</si>
  <si>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</si>
  <si>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</si>
  <si>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</si>
  <si>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</si>
  <si>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</si>
  <si>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</si>
  <si>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</si>
  <si>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</si>
  <si>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</si>
  <si>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</si>
  <si>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</si>
  <si>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</si>
  <si>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</si>
  <si>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</si>
  <si>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</si>
  <si>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</si>
  <si>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</si>
  <si>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</si>
  <si>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</si>
  <si>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</si>
  <si>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</si>
  <si>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</si>
  <si>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</si>
  <si>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</si>
  <si>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</si>
  <si>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</si>
  <si>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</si>
  <si>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</si>
  <si>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</si>
  <si>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</si>
  <si>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</si>
  <si>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</si>
  <si>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</si>
  <si>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</si>
  <si>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</si>
  <si>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</si>
  <si>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</si>
  <si>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</si>
  <si>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</si>
  <si>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</si>
  <si>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</si>
  <si>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</si>
  <si>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</si>
  <si>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</si>
  <si>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</si>
  <si>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</si>
  <si>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</si>
  <si>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</si>
  <si>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</si>
  <si>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</si>
  <si>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</si>
  <si>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</si>
  <si>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</si>
  <si>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</si>
  <si>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</si>
  <si>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</si>
  <si>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</si>
  <si>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</si>
  <si>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</si>
  <si>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</si>
  <si>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</si>
  <si>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</si>
  <si>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</si>
  <si>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</si>
  <si>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</si>
  <si>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</si>
  <si>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</si>
  <si>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</si>
  <si>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</si>
  <si>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</si>
  <si>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</si>
  <si>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</si>
  <si>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</si>
  <si>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</si>
  <si>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</si>
  <si>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</si>
  <si>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</si>
  <si>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</si>
  <si>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</si>
  <si>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</si>
  <si>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</si>
  <si>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</si>
  <si>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</si>
  <si>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</si>
  <si>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</si>
  <si>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</si>
  <si>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</si>
  <si>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</si>
  <si>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</si>
  <si>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</si>
  <si>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</si>
  <si>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</si>
  <si>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</si>
  <si>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</si>
  <si>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</si>
  <si>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</si>
  <si>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</si>
  <si>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</si>
  <si>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</si>
  <si>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</si>
  <si>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</si>
  <si>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</si>
  <si>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</si>
  <si>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</si>
  <si>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</si>
  <si>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</si>
  <si>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</si>
  <si>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</si>
  <si>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</si>
  <si>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</si>
  <si>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</si>
  <si>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</si>
  <si>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</si>
  <si>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</si>
  <si>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</si>
  <si>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</si>
  <si>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</si>
  <si>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</si>
  <si>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</si>
  <si>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</si>
  <si>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</si>
  <si>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</si>
  <si>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</si>
  <si>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</si>
  <si>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</si>
  <si>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</si>
  <si>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</si>
  <si>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</si>
  <si>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</si>
  <si>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</si>
  <si>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</si>
  <si>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</si>
  <si>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</si>
  <si>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</si>
  <si>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</si>
  <si>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</si>
  <si>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</si>
  <si>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</si>
  <si>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</si>
  <si>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</si>
  <si>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</si>
  <si>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</si>
  <si>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</si>
  <si>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</si>
  <si>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</si>
  <si>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</si>
  <si>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</si>
  <si>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</si>
  <si>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</si>
  <si>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</si>
  <si>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</si>
  <si>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</si>
  <si>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</si>
  <si>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</si>
  <si>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</si>
  <si>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</si>
  <si>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</si>
  <si>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</si>
  <si>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</si>
  <si>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</si>
  <si>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</si>
  <si>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</si>
  <si>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</si>
  <si>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</si>
  <si>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</si>
  <si>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</si>
  <si>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</si>
  <si>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</si>
  <si>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</si>
  <si>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</si>
  <si>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</si>
  <si>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</si>
  <si>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</si>
  <si>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</si>
  <si>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</si>
  <si>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</si>
  <si>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</si>
  <si>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</si>
  <si>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</si>
  <si>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</si>
  <si>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</si>
  <si>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</si>
  <si>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</si>
  <si>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</si>
  <si>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</si>
  <si>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</si>
  <si>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</si>
  <si>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</si>
  <si>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</si>
  <si>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</si>
  <si>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</si>
  <si>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</si>
  <si>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</si>
  <si>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</si>
  <si>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</si>
  <si>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</si>
  <si>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</si>
  <si>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</si>
  <si>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</si>
  <si>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</si>
  <si>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</si>
  <si>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</si>
  <si>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</si>
  <si>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</si>
  <si>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</si>
  <si>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</si>
  <si>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</si>
  <si>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</si>
  <si>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</si>
  <si>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</si>
  <si>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</si>
  <si>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</si>
  <si>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</si>
  <si>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</si>
  <si>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</si>
  <si>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</si>
  <si>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</si>
  <si>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</si>
  <si>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</si>
  <si>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</si>
  <si>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</si>
  <si>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</si>
  <si>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</si>
  <si>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</si>
  <si>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</si>
  <si>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</si>
  <si>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</si>
  <si>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</si>
  <si>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</si>
  <si>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</si>
  <si>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</si>
  <si>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</si>
  <si>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</si>
  <si>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</si>
  <si>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</si>
  <si>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</si>
  <si>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</si>
  <si>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</si>
  <si>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</si>
  <si>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</si>
  <si>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</si>
  <si>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</si>
  <si>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</si>
  <si>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</si>
  <si>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</si>
  <si>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</si>
  <si>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</si>
  <si>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</si>
  <si>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</si>
  <si>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</si>
  <si>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</si>
  <si>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</si>
  <si>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</si>
  <si>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</si>
  <si>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</si>
  <si>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</si>
  <si>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</si>
  <si>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</si>
  <si>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</si>
  <si>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</si>
  <si>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</si>
  <si>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</si>
  <si>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</si>
  <si>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</si>
  <si>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</si>
  <si>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</si>
  <si>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</si>
  <si>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</si>
  <si>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</si>
  <si>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</si>
  <si>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</si>
  <si>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</si>
  <si>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</si>
  <si>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</si>
  <si>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</si>
  <si>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</si>
  <si>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</si>
  <si>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</si>
  <si>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</si>
  <si>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</si>
  <si>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</si>
  <si>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</si>
  <si>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</si>
  <si>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</si>
  <si>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</si>
  <si>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</si>
  <si>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</si>
  <si>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</si>
  <si>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</si>
  <si>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</si>
  <si>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</si>
  <si>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</si>
  <si>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</si>
  <si>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</si>
  <si>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</si>
  <si>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</si>
  <si>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</si>
  <si>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</si>
  <si>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</si>
  <si>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</si>
  <si>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</si>
  <si>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</si>
  <si>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</si>
  <si>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</si>
  <si>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</si>
  <si>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</si>
  <si>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</si>
  <si>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</si>
  <si>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</si>
  <si>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</si>
  <si>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</si>
  <si>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</si>
  <si>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</si>
  <si>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</si>
  <si>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</si>
  <si>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</si>
  <si>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</si>
  <si>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</si>
  <si>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</si>
  <si>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</si>
  <si>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</si>
  <si>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</si>
  <si>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</si>
  <si>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</si>
  <si>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</si>
  <si>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</si>
  <si>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</si>
  <si>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</si>
  <si>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</si>
  <si>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</si>
  <si>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</si>
  <si>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</si>
  <si>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</si>
  <si>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</si>
  <si>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</si>
  <si>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</si>
  <si>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</si>
  <si>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</si>
  <si>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</si>
  <si>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</si>
  <si>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</si>
  <si>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</si>
  <si>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</si>
  <si>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</si>
  <si>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</si>
  <si>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</si>
  <si>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</si>
  <si>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</si>
  <si>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</si>
  <si>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</si>
  <si>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</si>
  <si>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</si>
  <si>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</si>
  <si>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</si>
  <si>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</si>
  <si>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</si>
  <si>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</si>
  <si>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</si>
  <si>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</si>
  <si>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</si>
  <si>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</si>
  <si>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</si>
  <si>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</si>
  <si>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</si>
  <si>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</si>
  <si>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</si>
  <si>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</si>
  <si>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</si>
  <si>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</si>
  <si>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</si>
  <si>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</si>
  <si>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</si>
  <si>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</si>
  <si>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</si>
  <si>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</si>
  <si>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</si>
  <si>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</si>
  <si>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</si>
  <si>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</si>
  <si>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</si>
  <si>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</si>
  <si>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</si>
  <si>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</si>
  <si>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</si>
  <si>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</si>
  <si>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</si>
  <si>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</si>
  <si>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</si>
  <si>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</si>
  <si>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</si>
  <si>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</si>
  <si>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</si>
  <si>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</si>
  <si>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</si>
  <si>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</si>
  <si>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</si>
  <si>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</si>
  <si>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</si>
  <si>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</si>
  <si>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</si>
  <si>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</si>
  <si>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</si>
  <si>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</si>
  <si>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</si>
  <si>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</si>
  <si>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</si>
  <si>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</si>
  <si>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</si>
  <si>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</si>
  <si>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</si>
  <si>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</si>
  <si>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</si>
  <si>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</si>
  <si>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</si>
  <si>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</si>
  <si>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</si>
  <si>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</si>
  <si>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</si>
  <si>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</si>
  <si>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</si>
  <si>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</si>
  <si>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</si>
  <si>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</si>
  <si>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</si>
  <si>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</si>
  <si>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</si>
  <si>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</si>
  <si>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</si>
  <si>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</si>
  <si>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</si>
  <si>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</si>
  <si>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</si>
  <si>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</si>
  <si>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</si>
  <si>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</si>
  <si>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</si>
  <si>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</si>
  <si>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</si>
  <si>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</si>
  <si>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</si>
  <si>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</si>
  <si>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</si>
  <si>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</si>
  <si>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</si>
  <si>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</si>
  <si>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</si>
  <si>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</si>
  <si>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</si>
  <si>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</si>
  <si>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</si>
  <si>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</si>
  <si>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</si>
  <si>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</si>
  <si>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</si>
  <si>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</si>
  <si>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</si>
  <si>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</si>
  <si>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</si>
  <si>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</si>
  <si>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</si>
  <si>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</si>
  <si>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</si>
  <si>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</si>
  <si>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</si>
  <si>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</si>
  <si>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</si>
  <si>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</si>
  <si>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</si>
  <si>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</si>
  <si>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</si>
  <si>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</si>
  <si>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</si>
  <si>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</si>
  <si>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</si>
  <si>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</si>
  <si>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</si>
  <si>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</si>
  <si>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</si>
  <si>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</si>
  <si>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</si>
  <si>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</si>
  <si>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</si>
  <si>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</si>
  <si>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</si>
  <si>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</si>
  <si>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</si>
  <si>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</si>
  <si>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</si>
  <si>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</si>
  <si>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</si>
  <si>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</si>
  <si>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</si>
  <si>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</si>
  <si>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</si>
  <si>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</si>
  <si>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</si>
  <si>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</si>
  <si>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</si>
  <si>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</si>
  <si>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</si>
  <si>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</si>
  <si>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</si>
  <si>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</si>
  <si>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</si>
  <si>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</si>
  <si>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</si>
  <si>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</si>
  <si>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</si>
  <si>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</si>
  <si>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</si>
  <si>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</si>
  <si>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</si>
  <si>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</si>
  <si>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</si>
  <si>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</si>
  <si>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</si>
  <si>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</si>
  <si>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</si>
  <si>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</si>
  <si>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</si>
  <si>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</si>
  <si>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</si>
  <si>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</si>
  <si>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</si>
  <si>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</si>
  <si>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</si>
  <si>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</si>
  <si>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</si>
  <si>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</si>
  <si>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</si>
  <si>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</si>
  <si>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</si>
  <si>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</si>
  <si>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</si>
  <si>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</si>
  <si>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</si>
  <si>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</si>
  <si>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</si>
  <si>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</si>
  <si>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</si>
  <si>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</si>
  <si>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</si>
  <si>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</si>
  <si>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</si>
  <si>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</si>
  <si>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</si>
  <si>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</si>
  <si>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</si>
  <si>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</si>
  <si>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</si>
  <si>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</si>
  <si>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</si>
  <si>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</si>
  <si>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</si>
  <si>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</si>
  <si>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</si>
  <si>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</si>
  <si>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</si>
  <si>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</si>
  <si>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</si>
  <si>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</si>
  <si>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</si>
  <si>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</si>
  <si>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</si>
  <si>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</si>
  <si>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</si>
  <si>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</si>
  <si>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</si>
  <si>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</si>
  <si>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</si>
  <si>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</si>
  <si>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</si>
  <si>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</si>
  <si>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</si>
  <si>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</si>
  <si>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</si>
  <si>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</si>
  <si>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</si>
  <si>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</si>
  <si>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</si>
  <si>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</si>
  <si>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</si>
  <si>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</si>
  <si>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</si>
  <si>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</si>
  <si>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</si>
  <si>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</si>
  <si>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</si>
  <si>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</si>
  <si>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</si>
  <si>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</si>
  <si>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</si>
  <si>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</si>
  <si>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</si>
  <si>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</si>
  <si>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</si>
  <si>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</si>
  <si>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</si>
  <si>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</si>
  <si>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</si>
  <si>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</si>
  <si>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</si>
  <si>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</si>
  <si>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</si>
  <si>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</si>
  <si>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</si>
  <si>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</si>
  <si>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</si>
  <si>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</si>
  <si>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</si>
  <si>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</si>
  <si>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</si>
  <si>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</si>
  <si>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</si>
  <si>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</si>
  <si>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</si>
  <si>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</si>
  <si>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</si>
  <si>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</si>
  <si>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</si>
  <si>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</si>
  <si>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</si>
  <si>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</si>
  <si>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</si>
  <si>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</si>
  <si>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</si>
  <si>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</si>
  <si>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</si>
  <si>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</si>
  <si>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</si>
  <si>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</si>
  <si>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</si>
  <si>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</si>
  <si>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</si>
  <si>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</si>
  <si>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</si>
  <si>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</si>
  <si>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</si>
  <si>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</si>
  <si>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</si>
  <si>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</si>
  <si>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</si>
  <si>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</si>
  <si>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</si>
  <si>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</si>
  <si>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</si>
  <si>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</si>
  <si>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</si>
  <si>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</si>
  <si>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</si>
  <si>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</si>
  <si>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</si>
  <si>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</si>
  <si>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</si>
  <si>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</si>
  <si>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</si>
  <si>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</si>
  <si>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</si>
  <si>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</si>
  <si>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</si>
  <si>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</si>
  <si>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</si>
  <si>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</si>
  <si>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</si>
  <si>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</si>
  <si>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</si>
  <si>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</si>
  <si>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</si>
  <si>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</si>
  <si>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</si>
  <si>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</si>
  <si>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</si>
  <si>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</si>
  <si>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</si>
  <si>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</si>
  <si>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</si>
  <si>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</si>
  <si>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</si>
  <si>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</si>
  <si>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</si>
  <si>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</si>
  <si>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</si>
  <si>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</si>
  <si>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</si>
  <si>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</si>
  <si>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</si>
  <si>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</si>
  <si>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</si>
  <si>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</si>
  <si>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</si>
  <si>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</si>
  <si>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</si>
  <si>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</si>
  <si>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</si>
  <si>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</si>
  <si>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</si>
  <si>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</si>
  <si>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</si>
  <si>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</si>
  <si>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</si>
  <si>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</si>
  <si>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</si>
  <si>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</si>
  <si>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</si>
  <si>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</si>
  <si>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</si>
  <si>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</si>
  <si>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</si>
  <si>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</si>
  <si>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</si>
  <si>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</si>
  <si>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</si>
  <si>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</si>
  <si>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</si>
  <si>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</si>
  <si>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</si>
  <si>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</si>
  <si>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</si>
  <si>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</si>
  <si>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</si>
  <si>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</si>
  <si>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</si>
  <si>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</si>
  <si>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</si>
  <si>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</si>
  <si>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</si>
  <si>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</si>
  <si>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</si>
  <si>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</si>
  <si>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</si>
  <si>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</si>
  <si>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</si>
  <si>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</si>
  <si>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</si>
  <si>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</si>
  <si>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</si>
  <si>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</si>
  <si>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</si>
  <si>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</si>
  <si>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</si>
  <si>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</si>
  <si>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</si>
  <si>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</si>
  <si>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</si>
  <si>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</si>
  <si>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</si>
  <si>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</si>
  <si>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</si>
  <si>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</si>
  <si>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</si>
  <si>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</si>
  <si>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</si>
  <si>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</si>
  <si>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</si>
  <si>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</si>
  <si>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</si>
  <si>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</si>
  <si>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</si>
  <si>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</si>
  <si>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</si>
  <si>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</si>
  <si>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</si>
  <si>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</si>
  <si>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</si>
  <si>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</si>
  <si>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</si>
  <si>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</si>
  <si>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</si>
  <si>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</si>
  <si>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</si>
  <si>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</si>
  <si>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</si>
  <si>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</si>
  <si>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</si>
  <si>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</si>
  <si>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</si>
  <si>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</si>
  <si>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</si>
  <si>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</si>
  <si>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</si>
  <si>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</si>
  <si>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</si>
  <si>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</si>
  <si>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</si>
  <si>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</si>
  <si>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</si>
  <si>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</si>
  <si>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</si>
  <si>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</si>
  <si>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</si>
  <si>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</si>
  <si>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</si>
  <si>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</si>
  <si>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</si>
  <si>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</si>
  <si>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</si>
  <si>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</si>
  <si>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</si>
  <si>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</si>
  <si>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</si>
  <si>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</si>
  <si>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</si>
  <si>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</si>
  <si>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</si>
  <si>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</si>
  <si>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</si>
  <si>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</si>
  <si>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</si>
  <si>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</si>
  <si>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</si>
  <si>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</si>
  <si>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</si>
  <si>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</si>
  <si>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</si>
  <si>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</si>
  <si>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</si>
  <si>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</si>
  <si>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</si>
  <si>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</si>
  <si>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</si>
  <si>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</si>
  <si>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</si>
  <si>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</si>
  <si>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</si>
  <si>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</si>
  <si>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</si>
  <si>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</si>
  <si>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</si>
  <si>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</si>
  <si>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</si>
  <si>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</si>
  <si>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</si>
  <si>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</si>
  <si>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</si>
  <si>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</si>
  <si>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</si>
  <si>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</si>
  <si>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</si>
  <si>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</si>
  <si>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</si>
  <si>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</si>
  <si>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</si>
  <si>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</si>
  <si>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</si>
  <si>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</si>
  <si>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</si>
  <si>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</si>
  <si>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</si>
  <si>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</si>
  <si>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</si>
  <si>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</si>
  <si>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</si>
  <si>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</si>
  <si>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</si>
  <si>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</si>
  <si>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</si>
  <si>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</si>
  <si>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</si>
  <si>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</si>
  <si>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</si>
  <si>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</si>
  <si>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</si>
  <si>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</si>
  <si>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</si>
  <si>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</si>
  <si>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</si>
  <si>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</si>
  <si>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</si>
  <si>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</si>
  <si>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</si>
  <si>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</si>
  <si>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</si>
  <si>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</si>
  <si>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</si>
  <si>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</si>
  <si>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</si>
  <si>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</si>
  <si>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</si>
  <si>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</si>
  <si>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</si>
  <si>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</si>
  <si>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</si>
  <si>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</si>
  <si>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</si>
  <si>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</si>
  <si>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</si>
  <si>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</si>
  <si>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</si>
  <si>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</si>
  <si>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</si>
  <si>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</si>
  <si>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</si>
  <si>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</si>
  <si>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</si>
  <si>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</si>
  <si>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</si>
  <si>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</si>
  <si>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</si>
  <si>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</si>
  <si>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</si>
  <si>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</si>
  <si>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</si>
  <si>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</si>
  <si>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</si>
  <si>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</si>
  <si>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</si>
  <si>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</si>
  <si>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</si>
  <si>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</si>
  <si>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</si>
  <si>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</si>
  <si>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</si>
  <si>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</si>
  <si>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</si>
  <si>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</si>
  <si>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</si>
  <si>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</si>
  <si>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</si>
  <si>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</si>
  <si>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</si>
  <si>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</si>
  <si>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</si>
  <si>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</si>
  <si>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</si>
  <si>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</si>
  <si>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</si>
  <si>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</si>
  <si>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</si>
  <si>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</si>
  <si>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</si>
  <si>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</si>
  <si>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</si>
  <si>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</si>
  <si>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</si>
  <si>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</si>
  <si>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</si>
  <si>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</si>
  <si>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</si>
  <si>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</si>
  <si>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</si>
  <si>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</si>
  <si>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</si>
  <si>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</si>
  <si>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</si>
  <si>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</si>
  <si>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</si>
  <si>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</si>
  <si>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</si>
  <si>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</si>
  <si>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</si>
  <si>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</si>
  <si>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</si>
  <si>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</si>
  <si>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</si>
  <si>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</si>
  <si>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</si>
  <si>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</si>
  <si>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</si>
  <si>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</si>
  <si>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</si>
  <si>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</si>
  <si>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</si>
  <si>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</si>
  <si>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</si>
  <si>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</si>
  <si>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</si>
  <si>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</si>
  <si>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</si>
  <si>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</si>
  <si>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</si>
  <si>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</si>
  <si>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</si>
  <si>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</si>
  <si>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</si>
  <si>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</si>
  <si>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</si>
  <si>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</si>
  <si>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</si>
  <si>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</si>
  <si>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</si>
  <si>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</si>
  <si>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</si>
  <si>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</si>
  <si>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</si>
  <si>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</si>
  <si>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</si>
  <si>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</si>
  <si>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</si>
  <si>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</si>
  <si>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</si>
  <si>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</si>
  <si>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</si>
  <si>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</si>
  <si>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</si>
  <si>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</si>
  <si>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</si>
  <si>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</si>
  <si>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</si>
  <si>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</si>
  <si>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</si>
  <si>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</si>
  <si>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</si>
  <si>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</si>
  <si>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</si>
  <si>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</si>
  <si>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</si>
  <si>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</si>
  <si>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</si>
  <si>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</si>
  <si>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</si>
  <si>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</si>
  <si>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</si>
  <si>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</si>
  <si>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</si>
  <si>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</si>
  <si>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</si>
  <si>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</si>
  <si>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</si>
  <si>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</si>
  <si>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</si>
  <si>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</si>
  <si>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</si>
  <si>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</si>
  <si>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</si>
  <si>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</si>
  <si>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</si>
  <si>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</si>
  <si>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</si>
  <si>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</si>
  <si>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</si>
  <si>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</si>
  <si>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</si>
  <si>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</si>
  <si>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</si>
  <si>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</si>
  <si>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</si>
  <si>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</si>
  <si>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</si>
  <si>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</si>
  <si>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</si>
  <si>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</si>
  <si>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</si>
  <si>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</si>
  <si>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</si>
  <si>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</si>
  <si>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</si>
  <si>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</si>
  <si>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</si>
  <si>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</si>
  <si>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</si>
  <si>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</si>
  <si>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</si>
  <si>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</si>
  <si>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</si>
  <si>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</si>
  <si>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</si>
  <si>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</si>
  <si>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</si>
  <si>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</si>
  <si>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</si>
  <si>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</si>
  <si>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</si>
  <si>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</si>
  <si>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</si>
  <si>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</si>
  <si>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</si>
  <si>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</si>
  <si>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</si>
  <si>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</si>
  <si>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</si>
  <si>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</si>
  <si>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</si>
  <si>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</si>
  <si>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</si>
  <si>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</si>
  <si>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</si>
  <si>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</si>
  <si>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</si>
  <si>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</si>
  <si>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</si>
  <si>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</si>
  <si>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</si>
  <si>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</si>
  <si>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</si>
  <si>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</si>
  <si>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</si>
  <si>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</si>
  <si>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</si>
  <si>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</si>
  <si>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</si>
  <si>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</si>
  <si>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</si>
  <si>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</si>
  <si>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</si>
  <si>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</si>
  <si>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</si>
  <si>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</si>
  <si>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</si>
  <si>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</si>
  <si>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</si>
  <si>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</si>
  <si>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</si>
  <si>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</si>
  <si>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</si>
  <si>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</si>
  <si>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</si>
  <si>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</si>
  <si>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</si>
  <si>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</si>
  <si>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</si>
  <si>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</si>
  <si>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</si>
  <si>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</si>
  <si>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</si>
  <si>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</si>
  <si>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</si>
  <si>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</si>
  <si>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</si>
  <si>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</si>
  <si>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</si>
  <si>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</si>
  <si>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</si>
  <si>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</si>
  <si>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</si>
  <si>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</si>
  <si>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</si>
  <si>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</si>
  <si>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</si>
  <si>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</si>
  <si>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</si>
  <si>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</si>
  <si>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</si>
  <si>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</si>
  <si>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</si>
  <si>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</si>
  <si>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</si>
  <si>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</si>
  <si>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</si>
  <si>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</si>
  <si>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</si>
  <si>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</si>
  <si>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</si>
  <si>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</si>
  <si>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</si>
  <si>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</si>
  <si>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</si>
  <si>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</si>
  <si>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</si>
  <si>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</si>
  <si>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</si>
  <si>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</si>
  <si>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</si>
  <si>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</si>
  <si>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</si>
  <si>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</si>
  <si>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</si>
  <si>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</si>
  <si>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</si>
  <si>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</si>
  <si>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</si>
  <si>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</si>
  <si>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</si>
  <si>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</si>
  <si>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</si>
  <si>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</si>
  <si>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</si>
  <si>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</si>
  <si>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</si>
  <si>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</si>
  <si>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</si>
  <si>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</si>
  <si>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</si>
  <si>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</si>
  <si>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</si>
  <si>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</si>
  <si>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</si>
  <si>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</si>
  <si>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</si>
  <si>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</si>
  <si>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</si>
  <si>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</si>
  <si>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</si>
  <si>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</si>
  <si>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</si>
  <si>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</si>
  <si>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</si>
  <si>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</si>
  <si>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</si>
  <si>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</si>
  <si>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</si>
  <si>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</si>
  <si>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</si>
  <si>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</si>
  <si>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</si>
  <si>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</si>
  <si>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</si>
  <si>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</si>
  <si>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</si>
  <si>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</si>
  <si>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</si>
  <si>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</si>
  <si>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</si>
  <si>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</si>
  <si>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</si>
  <si>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</si>
  <si>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</si>
  <si>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</si>
  <si>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</si>
  <si>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</si>
  <si>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</si>
  <si>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</si>
  <si>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</si>
  <si>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</si>
  <si>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</si>
  <si>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</si>
  <si>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</si>
  <si>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</si>
  <si>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</si>
  <si>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</si>
  <si>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</si>
  <si>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</si>
  <si>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</si>
  <si>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</si>
  <si>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</si>
  <si>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</si>
  <si>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</si>
  <si>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</si>
  <si>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</si>
  <si>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</si>
  <si>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</si>
  <si>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</si>
  <si>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</si>
  <si>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</si>
  <si>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</si>
  <si>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</si>
  <si>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</si>
  <si>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</si>
  <si>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</si>
  <si>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</si>
  <si>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</si>
  <si>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</si>
  <si>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</si>
  <si>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</si>
  <si>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</si>
  <si>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</si>
  <si>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</si>
  <si>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</si>
  <si>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</si>
  <si>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</si>
  <si>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</si>
  <si>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</si>
  <si>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</si>
  <si>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</si>
  <si>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</si>
  <si>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</si>
  <si>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</si>
  <si>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</si>
  <si>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</si>
  <si>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</si>
  <si>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</si>
  <si>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</si>
  <si>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</si>
  <si>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</si>
  <si>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</si>
  <si>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</si>
  <si>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</si>
  <si>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</si>
  <si>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</si>
  <si>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</si>
  <si>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</si>
  <si>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</si>
  <si>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</si>
  <si>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</si>
  <si>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</si>
  <si>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</si>
  <si>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</si>
  <si>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</si>
  <si>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</si>
  <si>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</si>
  <si>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</si>
  <si>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</si>
  <si>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</si>
  <si>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</si>
  <si>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</si>
  <si>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</si>
  <si>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</si>
  <si>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</si>
  <si>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</si>
  <si>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</si>
  <si>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</si>
  <si>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</si>
  <si>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</si>
  <si>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</si>
  <si>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</si>
  <si>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</si>
  <si>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</si>
  <si>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</si>
  <si>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</si>
  <si>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</si>
  <si>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</si>
  <si>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</si>
  <si>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</si>
  <si>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</si>
  <si>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</si>
  <si>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</si>
  <si>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</si>
  <si>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</si>
  <si>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</si>
  <si>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</si>
  <si>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</si>
  <si>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</si>
  <si>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</si>
  <si>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</si>
  <si>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</si>
  <si>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</si>
  <si>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</si>
  <si>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</si>
  <si>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</si>
  <si>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</si>
  <si>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</si>
  <si>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</si>
  <si>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</si>
  <si>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</si>
  <si>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</si>
  <si>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</si>
  <si>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</si>
  <si>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</si>
  <si>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</si>
  <si>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</si>
  <si>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</si>
  <si>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</si>
  <si>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</si>
  <si>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</si>
  <si>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</si>
  <si>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</si>
  <si>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</si>
  <si>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</si>
  <si>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</si>
  <si>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</si>
  <si>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</si>
  <si>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</si>
  <si>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</si>
  <si>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</si>
  <si>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</si>
  <si>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</si>
  <si>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</si>
  <si>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</si>
  <si>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</si>
  <si>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</si>
  <si>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</si>
  <si>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</si>
  <si>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</si>
  <si>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</si>
  <si>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</si>
  <si>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</si>
  <si>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</si>
  <si>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</si>
  <si>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</si>
  <si>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</si>
  <si>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</si>
  <si>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</si>
  <si>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</si>
  <si>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</si>
  <si>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</si>
  <si>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</si>
  <si>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</si>
  <si>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</si>
  <si>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</si>
  <si>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</si>
  <si>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</si>
  <si>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</si>
  <si>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</si>
  <si>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</si>
  <si>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</si>
  <si>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</si>
  <si>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</si>
  <si>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</si>
  <si>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</si>
  <si>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</si>
  <si>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</si>
  <si>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</si>
  <si>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</si>
  <si>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</si>
  <si>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</si>
  <si>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</si>
  <si>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</si>
  <si>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</si>
  <si>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</si>
  <si>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</si>
  <si>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</si>
  <si>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</si>
  <si>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</si>
  <si>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</si>
  <si>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</si>
  <si>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</si>
  <si>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</si>
  <si>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</si>
  <si>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</si>
  <si>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</si>
  <si>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</si>
  <si>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</si>
  <si>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</si>
  <si>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</si>
  <si>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</si>
  <si>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</si>
  <si>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</si>
  <si>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</si>
  <si>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</si>
  <si>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</si>
  <si>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</si>
  <si>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</si>
  <si>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</si>
  <si>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</si>
  <si>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</si>
  <si>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</si>
  <si>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</si>
  <si>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</si>
  <si>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</si>
  <si>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</si>
  <si>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</si>
  <si>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</si>
  <si>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</si>
  <si>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</si>
  <si>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</si>
  <si>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</si>
  <si>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</si>
  <si>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</si>
  <si>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</si>
  <si>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</si>
  <si>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</si>
  <si>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</si>
  <si>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</si>
  <si>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</si>
  <si>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</si>
  <si>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</si>
  <si>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</si>
  <si>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</si>
  <si>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</si>
  <si>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</si>
  <si>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</si>
  <si>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</si>
  <si>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</si>
  <si>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</si>
  <si>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</si>
  <si>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</si>
  <si>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</si>
  <si>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</si>
  <si>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</si>
  <si>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</si>
  <si>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</si>
  <si>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</si>
  <si>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</si>
  <si>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</si>
  <si>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</si>
  <si>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</si>
  <si>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</si>
  <si>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</si>
  <si>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</si>
  <si>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</si>
  <si>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</si>
  <si>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</si>
  <si>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</si>
  <si>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</si>
  <si>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</si>
  <si>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</si>
  <si>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</si>
  <si>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</si>
  <si>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</si>
  <si>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</si>
  <si>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</si>
  <si>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</si>
  <si>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</si>
  <si>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</si>
  <si>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</si>
  <si>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</si>
  <si>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</si>
  <si>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</si>
  <si>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</si>
  <si>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</si>
  <si>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</si>
  <si>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</si>
  <si>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</si>
  <si>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</si>
  <si>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</si>
  <si>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</si>
  <si>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</si>
  <si>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</si>
  <si>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</si>
  <si>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</si>
  <si>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</si>
  <si>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</si>
  <si>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</si>
  <si>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</si>
  <si>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</si>
  <si>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</si>
  <si>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</si>
  <si>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</si>
  <si>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</si>
  <si>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</si>
  <si>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</si>
  <si>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</si>
  <si>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</si>
  <si>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</si>
  <si>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</si>
  <si>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</si>
  <si>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</si>
  <si>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</si>
  <si>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</si>
  <si>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</si>
  <si>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</si>
  <si>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</si>
  <si>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</si>
  <si>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</si>
  <si>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</si>
  <si>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</si>
  <si>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</si>
  <si>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</si>
  <si>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</si>
  <si>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</si>
  <si>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</si>
  <si>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</si>
  <si>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</si>
  <si>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</si>
  <si>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</si>
  <si>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</si>
  <si>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</si>
  <si>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</si>
  <si>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</si>
  <si>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</si>
  <si>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</si>
  <si>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</si>
  <si>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</si>
  <si>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</si>
  <si>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</si>
  <si>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</si>
  <si>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</si>
  <si>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</si>
  <si>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</si>
  <si>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</si>
  <si>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</si>
  <si>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</si>
  <si>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</si>
  <si>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</si>
  <si>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</si>
  <si>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</si>
  <si>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</si>
  <si>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</si>
  <si>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</si>
  <si>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</si>
  <si>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</si>
  <si>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</si>
  <si>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</si>
  <si>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</si>
  <si>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</si>
  <si>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</si>
  <si>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</si>
  <si>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</si>
  <si>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</si>
  <si>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</si>
  <si>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</si>
  <si>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</si>
  <si>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</si>
  <si>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</si>
  <si>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</si>
  <si>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</si>
  <si>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</si>
  <si>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</si>
  <si>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</si>
  <si>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</si>
  <si>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</si>
  <si>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</si>
  <si>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</si>
  <si>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</si>
  <si>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</si>
  <si>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</si>
  <si>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</si>
  <si>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</si>
  <si>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</si>
  <si>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</si>
  <si>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</si>
  <si>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</si>
  <si>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</si>
  <si>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</si>
  <si>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</si>
  <si>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</si>
  <si>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</si>
  <si>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</si>
  <si>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</si>
  <si>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</si>
  <si>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</si>
  <si>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</si>
  <si>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</si>
  <si>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</si>
  <si>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</si>
  <si>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</si>
  <si>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</si>
  <si>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</si>
  <si>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</si>
  <si>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</si>
  <si>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</si>
  <si>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</si>
  <si>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</si>
  <si>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</si>
  <si>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</si>
  <si>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</si>
  <si>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</si>
  <si>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</si>
  <si>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</si>
  <si>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</si>
  <si>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</si>
  <si>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</si>
  <si>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</si>
  <si>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</si>
  <si>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</si>
  <si>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</si>
  <si>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</si>
  <si>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</si>
  <si>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</si>
  <si>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</si>
  <si>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</si>
  <si>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</si>
  <si>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</si>
  <si>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</si>
  <si>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</si>
  <si>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</si>
  <si>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</si>
  <si>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</si>
  <si>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</si>
  <si>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</si>
  <si>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</si>
  <si>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</si>
  <si>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</si>
  <si>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</si>
  <si>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</si>
  <si>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</si>
  <si>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</si>
  <si>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</si>
  <si>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</si>
  <si>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</si>
  <si>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</si>
  <si>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</si>
  <si>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</si>
  <si>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</si>
  <si>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</si>
  <si>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</si>
  <si>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</si>
  <si>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</si>
  <si>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</si>
  <si>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</si>
  <si>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</si>
  <si>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</si>
  <si>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</si>
  <si>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</si>
  <si>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</si>
  <si>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</si>
  <si>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</si>
  <si>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</si>
  <si>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</si>
  <si>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</si>
  <si>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</si>
  <si>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</si>
  <si>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</si>
  <si>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</si>
  <si>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</si>
  <si>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</si>
  <si>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</si>
  <si>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</si>
  <si>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</si>
  <si>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</si>
  <si>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</si>
  <si>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</si>
  <si>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</si>
  <si>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</si>
  <si>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</si>
  <si>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</si>
  <si>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</si>
  <si>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</si>
  <si>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</si>
  <si>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</si>
  <si>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</si>
  <si>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</si>
  <si>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</si>
  <si>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</si>
  <si>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</si>
  <si>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</si>
  <si>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</si>
  <si>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</si>
  <si>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</si>
  <si>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</si>
  <si>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</si>
  <si>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</si>
  <si>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</si>
  <si>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</si>
  <si>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</si>
  <si>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</si>
  <si>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</si>
  <si>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</si>
  <si>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</si>
  <si>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</si>
  <si>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</si>
  <si>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</si>
  <si>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</si>
  <si>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</si>
  <si>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</si>
  <si>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</si>
  <si>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</si>
  <si>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</si>
  <si>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</si>
  <si>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</si>
  <si>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</si>
  <si>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</si>
  <si>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</si>
  <si>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</si>
  <si>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</si>
  <si>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</si>
  <si>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</si>
  <si>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</si>
  <si>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</si>
  <si>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</si>
  <si>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</si>
  <si>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</si>
  <si>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</si>
  <si>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</si>
  <si>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</si>
  <si>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</si>
  <si>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</si>
  <si>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</si>
  <si>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</si>
  <si>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</si>
  <si>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</si>
  <si>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</si>
  <si>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</si>
  <si>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</si>
  <si>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</si>
  <si>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</si>
  <si>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</si>
  <si>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</si>
  <si>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</si>
  <si>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</si>
  <si>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</si>
  <si>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</si>
  <si>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</si>
  <si>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</si>
  <si>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</si>
  <si>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</si>
  <si>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</si>
  <si>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</si>
  <si>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</si>
  <si>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</si>
  <si>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</si>
  <si>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</si>
  <si>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</si>
  <si>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</si>
  <si>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</si>
  <si>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</si>
  <si>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</si>
  <si>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</si>
  <si>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</si>
  <si>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</si>
  <si>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</si>
  <si>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</si>
  <si>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</si>
  <si>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</si>
  <si>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</si>
  <si>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</si>
  <si>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</si>
  <si>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</si>
  <si>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</si>
  <si>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</si>
  <si>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</si>
  <si>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</si>
  <si>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</si>
  <si>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</si>
  <si>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</si>
  <si>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</si>
  <si>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</si>
  <si>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</si>
  <si>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</si>
  <si>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</si>
  <si>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</si>
  <si>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</si>
  <si>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</si>
  <si>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</si>
  <si>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</si>
  <si>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</si>
  <si>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</si>
  <si>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</si>
  <si>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</si>
  <si>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</si>
  <si>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</si>
  <si>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</si>
  <si>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</si>
  <si>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</si>
  <si>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</si>
  <si>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</si>
  <si>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</si>
  <si>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</si>
  <si>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</si>
  <si>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</si>
  <si>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</si>
  <si>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</si>
  <si>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</si>
  <si>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</si>
  <si>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</si>
  <si>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</si>
  <si>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</si>
  <si>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</si>
  <si>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</si>
  <si>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</si>
  <si>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</si>
  <si>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</si>
  <si>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</si>
  <si>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</si>
  <si>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</si>
  <si>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</si>
  <si>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</si>
  <si>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</si>
  <si>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</si>
  <si>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</si>
  <si>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</si>
  <si>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</si>
  <si>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</si>
  <si>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</si>
  <si>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</si>
  <si>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</si>
  <si>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</si>
  <si>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</si>
  <si>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</si>
  <si>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</si>
  <si>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</si>
  <si>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</si>
  <si>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</si>
  <si>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</si>
  <si>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</si>
  <si>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</si>
  <si>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</si>
  <si>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</si>
  <si>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</si>
  <si>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</si>
  <si>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</si>
  <si>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</si>
  <si>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</si>
  <si>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</si>
  <si>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</si>
  <si>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</si>
  <si>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</si>
  <si>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</si>
  <si>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</si>
  <si>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</si>
  <si>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</si>
  <si>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</si>
  <si>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</si>
  <si>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</si>
  <si>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</si>
  <si>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</si>
  <si>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</si>
  <si>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</si>
  <si>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</si>
  <si>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</si>
  <si>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</si>
  <si>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</si>
  <si>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</si>
  <si>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</si>
  <si>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</si>
  <si>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</si>
  <si>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</si>
  <si>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</si>
  <si>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</si>
  <si>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</si>
  <si>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</si>
  <si>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</si>
  <si>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</si>
  <si>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</si>
  <si>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</si>
  <si>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</si>
  <si>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</si>
  <si>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</si>
  <si>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</si>
  <si>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</si>
  <si>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</si>
  <si>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</si>
  <si>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</si>
  <si>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</si>
  <si>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</si>
  <si>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</si>
  <si>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</si>
  <si>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</si>
  <si>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</si>
  <si>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</si>
  <si>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</si>
  <si>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</si>
  <si>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</si>
  <si>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</si>
  <si>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</si>
  <si>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</si>
  <si>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</si>
  <si>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</si>
  <si>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</si>
  <si>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</si>
  <si>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</si>
  <si>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</si>
  <si>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</si>
  <si>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</si>
  <si>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</si>
  <si>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</si>
  <si>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</si>
  <si>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</si>
  <si>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</si>
  <si>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</si>
  <si>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</si>
  <si>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</si>
  <si>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</si>
  <si>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</si>
  <si>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</si>
  <si>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</si>
  <si>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</si>
  <si>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</si>
  <si>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</si>
  <si>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</si>
  <si>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</si>
  <si>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</si>
  <si>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</si>
  <si>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</si>
  <si>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</si>
  <si>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</si>
  <si>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</si>
  <si>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</si>
  <si>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</si>
  <si>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</si>
  <si>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</si>
  <si>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</si>
  <si>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</si>
  <si>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</si>
  <si>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</si>
  <si>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</si>
  <si>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</si>
  <si>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</si>
  <si>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</si>
  <si>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</si>
  <si>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</si>
  <si>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</si>
  <si>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</si>
  <si>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</si>
  <si>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</si>
  <si>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</si>
  <si>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</si>
  <si>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</si>
  <si>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</si>
  <si>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</si>
  <si>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</si>
  <si>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</si>
  <si>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</si>
  <si>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</si>
  <si>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</si>
  <si>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</si>
  <si>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</si>
  <si>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</si>
  <si>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</si>
  <si>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</si>
  <si>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</si>
  <si>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</si>
  <si>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</si>
  <si>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</si>
  <si>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</si>
  <si>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</si>
  <si>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</si>
  <si>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</si>
  <si>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</si>
  <si>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</si>
  <si>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</si>
  <si>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</si>
  <si>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</si>
  <si>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</si>
  <si>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</si>
  <si>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</si>
  <si>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</si>
  <si>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</si>
  <si>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</si>
  <si>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</si>
  <si>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</si>
  <si>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</si>
  <si>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</si>
  <si>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</si>
  <si>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</si>
  <si>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</si>
  <si>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</si>
  <si>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</si>
  <si>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</si>
  <si>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</si>
  <si>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</si>
  <si>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</si>
  <si>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</si>
  <si>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</si>
  <si>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</si>
  <si>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</si>
  <si>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</si>
  <si>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</si>
  <si>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</si>
  <si>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</si>
  <si>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</si>
  <si>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</si>
  <si>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</si>
  <si>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</si>
  <si>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</si>
  <si>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</si>
  <si>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</si>
  <si>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</si>
  <si>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</si>
  <si>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</si>
  <si>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</si>
  <si>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</si>
  <si>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</si>
  <si>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</si>
  <si>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</si>
  <si>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</si>
  <si>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</si>
  <si>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</si>
  <si>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</si>
  <si>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</si>
  <si>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</si>
  <si>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</si>
  <si>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</si>
  <si>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</si>
  <si>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</si>
  <si>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</si>
  <si>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</si>
  <si>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</si>
  <si>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</si>
  <si>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</si>
  <si>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</si>
  <si>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</si>
  <si>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</si>
  <si>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</si>
  <si>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</si>
  <si>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</si>
  <si>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</si>
  <si>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</si>
  <si>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</si>
  <si>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</si>
  <si>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</si>
  <si>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</si>
  <si>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</si>
  <si>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</si>
  <si>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</si>
  <si>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</si>
  <si>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</si>
  <si>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</si>
  <si>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</si>
  <si>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</si>
  <si>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</si>
  <si>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</si>
  <si>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</si>
  <si>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</si>
  <si>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</si>
  <si>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</si>
  <si>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</si>
  <si>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</si>
  <si>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</si>
  <si>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</si>
  <si>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</si>
  <si>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</si>
  <si>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</si>
  <si>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</si>
  <si>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</si>
  <si>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</si>
  <si>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</si>
  <si>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</si>
  <si>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</si>
  <si>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</si>
  <si>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</si>
  <si>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</si>
  <si>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</si>
  <si>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</si>
  <si>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</si>
  <si>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</si>
  <si>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</si>
  <si>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</si>
  <si>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</si>
  <si>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</si>
  <si>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</si>
  <si>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</si>
  <si>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</si>
  <si>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</si>
  <si>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</si>
  <si>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</si>
  <si>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</si>
  <si>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</si>
  <si>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</si>
  <si>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</si>
  <si>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</si>
  <si>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</si>
  <si>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</si>
  <si>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</si>
  <si>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</si>
  <si>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</si>
  <si>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</si>
  <si>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</si>
  <si>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</si>
  <si>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</si>
  <si>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</si>
  <si>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</si>
  <si>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</si>
  <si>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</si>
  <si>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</si>
  <si>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</si>
  <si>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</si>
  <si>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</si>
  <si>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</si>
  <si>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</si>
  <si>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</si>
  <si>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</si>
  <si>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</si>
  <si>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</si>
  <si>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</si>
  <si>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</si>
  <si>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</si>
  <si>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</si>
  <si>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</si>
  <si>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</si>
  <si>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</si>
  <si>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</si>
  <si>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</si>
  <si>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</si>
  <si>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</si>
  <si>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</si>
  <si>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</si>
  <si>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</si>
  <si>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</si>
  <si>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</si>
  <si>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</si>
  <si>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</si>
  <si>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</si>
  <si>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</si>
  <si>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</si>
  <si>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</si>
  <si>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</si>
  <si>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</si>
  <si>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</si>
  <si>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</si>
  <si>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</si>
  <si>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</si>
  <si>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</si>
  <si>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</si>
  <si>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</si>
  <si>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</si>
  <si>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</si>
  <si>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</si>
  <si>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</si>
  <si>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</si>
  <si>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</si>
  <si>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</si>
  <si>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</si>
  <si>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</si>
  <si>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</si>
  <si>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</si>
  <si>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</si>
  <si>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</si>
  <si>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</si>
  <si>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</si>
  <si>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</si>
  <si>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</si>
  <si>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</si>
  <si>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</si>
  <si>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</si>
  <si>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</si>
  <si>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</si>
  <si>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</si>
  <si>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</si>
  <si>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</si>
  <si>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</si>
  <si>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</si>
  <si>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</si>
  <si>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</si>
  <si>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</si>
  <si>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</si>
  <si>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</si>
  <si>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</si>
  <si>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</si>
  <si>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</si>
  <si>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</si>
  <si>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</si>
  <si>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</si>
  <si>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</si>
  <si>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</si>
  <si>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</si>
  <si>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</si>
  <si>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</si>
  <si>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</si>
  <si>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</si>
  <si>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</si>
  <si>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</si>
  <si>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</si>
  <si>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</si>
  <si>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</si>
  <si>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</si>
  <si>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</si>
  <si>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</si>
  <si>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</si>
  <si>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</si>
  <si>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</si>
  <si>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</si>
  <si>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</si>
  <si>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</si>
  <si>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</si>
  <si>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</si>
  <si>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</si>
  <si>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</si>
  <si>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</si>
  <si>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</si>
  <si>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</si>
  <si>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</si>
  <si>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</si>
  <si>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</si>
  <si>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</si>
  <si>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</si>
  <si>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</si>
  <si>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</si>
  <si>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</si>
  <si>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</si>
  <si>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</si>
  <si>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</si>
  <si>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</si>
  <si>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</si>
  <si>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</si>
  <si>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</si>
  <si>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</si>
  <si>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</si>
  <si>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</si>
  <si>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</si>
  <si>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</si>
  <si>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</si>
  <si>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</si>
  <si>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</si>
  <si>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</si>
  <si>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</si>
  <si>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</si>
  <si>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</si>
  <si>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</si>
  <si>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</si>
  <si>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</si>
  <si>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</si>
  <si>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</si>
  <si>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</si>
  <si>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</si>
  <si>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</si>
  <si>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</si>
  <si>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</si>
  <si>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</si>
  <si>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</si>
  <si>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</si>
  <si>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</si>
  <si>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</si>
  <si>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</si>
  <si>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</si>
  <si>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</si>
  <si>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</si>
  <si>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</si>
  <si>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</si>
  <si>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</si>
  <si>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</si>
  <si>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</si>
  <si>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</si>
  <si>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</si>
  <si>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</si>
  <si>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</si>
  <si>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</si>
  <si>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</si>
  <si>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</si>
  <si>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</si>
  <si>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</si>
  <si>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</si>
  <si>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</si>
  <si>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</si>
  <si>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</si>
  <si>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</si>
  <si>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</si>
  <si>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</si>
  <si>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</si>
  <si>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</si>
  <si>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</si>
  <si>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</si>
  <si>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</si>
  <si>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</si>
  <si>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</si>
  <si>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</si>
  <si>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</si>
  <si>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</si>
  <si>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</si>
  <si>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</si>
  <si>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</si>
  <si>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</si>
  <si>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</si>
  <si>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</si>
  <si>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</si>
  <si>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</si>
  <si>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</si>
  <si>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</si>
  <si>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</si>
  <si>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</si>
  <si>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</si>
  <si>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</si>
  <si>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</si>
  <si>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</si>
  <si>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</si>
  <si>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</si>
  <si>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</si>
  <si>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</si>
  <si>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</si>
  <si>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</si>
  <si>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</si>
  <si>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</si>
  <si>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</si>
  <si>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</si>
  <si>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</si>
  <si>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</si>
  <si>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</si>
  <si>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</si>
  <si>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</si>
  <si>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</si>
  <si>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</si>
  <si>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</si>
  <si>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</si>
  <si>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</si>
  <si>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</si>
  <si>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</si>
  <si>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</si>
  <si>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</si>
  <si>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</si>
  <si>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</si>
  <si>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</si>
  <si>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</si>
  <si>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</si>
  <si>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</si>
  <si>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</si>
  <si>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</si>
  <si>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</si>
  <si>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</si>
  <si>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</si>
  <si>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</si>
  <si>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</si>
  <si>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</si>
  <si>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</si>
  <si>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</si>
  <si>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</si>
  <si>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</si>
  <si>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</si>
  <si>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</si>
  <si>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</si>
  <si>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</si>
  <si>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</si>
  <si>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</si>
  <si>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</si>
  <si>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</si>
  <si>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</si>
  <si>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</si>
  <si>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</si>
  <si>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</si>
  <si>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</si>
  <si>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</si>
  <si>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</si>
  <si>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</si>
  <si>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</si>
  <si>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</si>
  <si>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</si>
  <si>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</si>
  <si>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</si>
  <si>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</si>
  <si>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</si>
  <si>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</si>
  <si>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</si>
  <si>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</si>
  <si>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</si>
  <si>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</si>
  <si>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</si>
  <si>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</si>
  <si>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</si>
  <si>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</si>
  <si>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</si>
  <si>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</si>
  <si>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</si>
  <si>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</si>
  <si>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</si>
  <si>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</si>
  <si>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</si>
  <si>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</si>
  <si>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</si>
  <si>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</si>
  <si>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</si>
  <si>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</si>
  <si>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</si>
  <si>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</si>
  <si>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</si>
  <si>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</si>
  <si>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</si>
  <si>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</si>
  <si>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</si>
  <si>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</si>
  <si>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</si>
  <si>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</si>
  <si>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</si>
  <si>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</si>
  <si>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</si>
  <si>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</si>
  <si>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</si>
  <si>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</si>
  <si>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</si>
  <si>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</si>
  <si>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</si>
  <si>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</si>
  <si>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</si>
  <si>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</si>
  <si>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</si>
  <si>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</si>
  <si>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</si>
  <si>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</si>
  <si>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</si>
  <si>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</si>
  <si>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</si>
  <si>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</si>
  <si>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</si>
  <si>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</si>
  <si>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</si>
  <si>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</si>
  <si>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</si>
  <si>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</si>
  <si>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</si>
  <si>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</si>
  <si>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</si>
  <si>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</si>
  <si>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</si>
  <si>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</si>
  <si>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</si>
  <si>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</si>
  <si>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</si>
  <si>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</si>
  <si>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</si>
  <si>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</si>
  <si>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</si>
  <si>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</si>
  <si>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</si>
  <si>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</si>
  <si>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</si>
  <si>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</si>
  <si>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</si>
  <si>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</si>
  <si>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</si>
  <si>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</si>
  <si>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</si>
  <si>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</si>
  <si>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</si>
  <si>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</si>
  <si>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</si>
  <si>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</si>
  <si>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</si>
  <si>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</si>
  <si>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</si>
  <si>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</si>
  <si>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</si>
  <si>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</si>
  <si>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</si>
  <si>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</si>
  <si>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</si>
  <si>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</si>
  <si>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</si>
  <si>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</si>
  <si>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</si>
  <si>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</si>
  <si>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</si>
  <si>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</si>
  <si>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</si>
  <si>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</si>
  <si>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</si>
  <si>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</si>
  <si>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</si>
  <si>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</si>
  <si>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</si>
  <si>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</si>
  <si>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</si>
  <si>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</si>
  <si>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</si>
  <si>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</si>
  <si>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</si>
  <si>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</si>
  <si>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</si>
  <si>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</si>
  <si>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</si>
  <si>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</si>
  <si>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</si>
  <si>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</si>
  <si>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</si>
  <si>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</si>
  <si>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</si>
  <si>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</si>
  <si>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</si>
  <si>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</si>
  <si>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</si>
  <si>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</si>
  <si>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</si>
  <si>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</si>
  <si>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</si>
  <si>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</si>
  <si>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</si>
  <si>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</si>
  <si>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</si>
  <si>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</si>
  <si>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</si>
  <si>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</si>
  <si>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</si>
  <si>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</si>
  <si>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</si>
  <si>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</si>
  <si>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</si>
  <si>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</si>
  <si>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</si>
  <si>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</si>
  <si>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</si>
  <si>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</si>
  <si>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</si>
  <si>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</si>
  <si>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</si>
  <si>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</si>
  <si>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</si>
  <si>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</si>
  <si>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</si>
  <si>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</si>
  <si>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</si>
  <si>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</si>
  <si>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</si>
  <si>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</si>
  <si>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</si>
  <si>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</si>
  <si>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</si>
  <si>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</si>
  <si>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</si>
  <si>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</si>
  <si>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</si>
  <si>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</si>
  <si>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</si>
  <si>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</si>
  <si>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</si>
  <si>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</si>
  <si>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</si>
  <si>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</si>
  <si>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</si>
  <si>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</si>
  <si>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</si>
  <si>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</si>
  <si>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</si>
  <si>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</si>
  <si>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</si>
  <si>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</si>
  <si>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</si>
  <si>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</si>
  <si>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</si>
  <si>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</si>
  <si>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</si>
  <si>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</si>
  <si>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</si>
  <si>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</si>
  <si>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</si>
  <si>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</si>
  <si>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</si>
  <si>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</si>
  <si>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</si>
  <si>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</si>
  <si>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</si>
  <si>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</si>
  <si>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</si>
  <si>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</si>
  <si>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</si>
  <si>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</si>
  <si>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</si>
  <si>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</si>
  <si>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</si>
  <si>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</si>
  <si>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</si>
  <si>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</si>
  <si>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</si>
  <si>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</si>
  <si>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</si>
  <si>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</si>
  <si>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</si>
  <si>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</si>
  <si>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</si>
  <si>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</si>
  <si>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</si>
  <si>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</si>
  <si>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</si>
  <si>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</si>
  <si>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</si>
  <si>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</si>
  <si>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</si>
  <si>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</si>
  <si>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</si>
  <si>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</si>
  <si>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</si>
  <si>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</si>
  <si>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</si>
  <si>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</si>
  <si>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</si>
  <si>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</si>
  <si>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</si>
  <si>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</si>
  <si>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</si>
  <si>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</si>
  <si>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</si>
  <si>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</si>
  <si>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</si>
  <si>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</si>
  <si>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</si>
  <si>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</si>
  <si>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</si>
  <si>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</si>
  <si>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</si>
  <si>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</si>
  <si>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</si>
  <si>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</si>
  <si>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</si>
  <si>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</si>
  <si>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</si>
  <si>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</si>
  <si>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</si>
  <si>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</si>
  <si>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</si>
  <si>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</si>
  <si>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</si>
  <si>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</si>
  <si>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</si>
  <si>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</si>
  <si>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</si>
  <si>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</si>
  <si>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</si>
  <si>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</si>
  <si>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</si>
  <si>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</si>
  <si>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</si>
  <si>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</si>
  <si>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</si>
  <si>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</si>
  <si>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</si>
  <si>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</si>
  <si>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</si>
  <si>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</si>
  <si>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</si>
  <si>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</si>
  <si>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</si>
  <si>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</si>
  <si>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</si>
  <si>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</si>
  <si>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</si>
  <si>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</si>
  <si>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</si>
  <si>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</si>
  <si>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</si>
  <si>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</si>
  <si>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</si>
  <si>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</si>
  <si>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</si>
  <si>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</si>
  <si>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</si>
  <si>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</si>
  <si>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</si>
  <si>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</si>
  <si>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</si>
  <si>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</si>
  <si>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</si>
  <si>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</si>
  <si>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</si>
  <si>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</si>
  <si>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</si>
  <si>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</si>
  <si>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</si>
  <si>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</si>
  <si>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</si>
  <si>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</si>
  <si>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</si>
  <si>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</si>
  <si>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</si>
  <si>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</si>
  <si>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</si>
  <si>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</si>
  <si>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</si>
  <si>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</si>
  <si>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</si>
  <si>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</si>
  <si>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</si>
  <si>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</si>
  <si>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</si>
  <si>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</si>
  <si>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</si>
  <si>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</si>
  <si>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</si>
  <si>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</si>
  <si>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</si>
  <si>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</si>
  <si>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</si>
  <si>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</si>
  <si>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</si>
  <si>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</si>
  <si>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</si>
  <si>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</si>
  <si>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</si>
  <si>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</si>
  <si>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</si>
  <si>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</si>
  <si>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</si>
  <si>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</si>
  <si>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</si>
  <si>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</si>
  <si>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</si>
  <si>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</si>
  <si>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</si>
  <si>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</si>
  <si>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</si>
  <si>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</si>
  <si>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</si>
  <si>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</si>
  <si>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</si>
  <si>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</si>
  <si>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</si>
  <si>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</si>
  <si>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</si>
  <si>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</si>
  <si>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</si>
  <si>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</si>
  <si>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</si>
  <si>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</si>
  <si>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</si>
  <si>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</si>
  <si>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</si>
  <si>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</si>
  <si>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</si>
  <si>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</si>
  <si>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</si>
  <si>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</si>
  <si>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</si>
  <si>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</si>
  <si>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</si>
  <si>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</si>
  <si>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</si>
  <si>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</si>
  <si>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</si>
  <si>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</si>
  <si>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</si>
  <si>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</si>
  <si>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</si>
  <si>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</si>
  <si>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</si>
  <si>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</si>
  <si>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</si>
  <si>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</si>
  <si>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</si>
  <si>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</si>
  <si>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</si>
  <si>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</si>
  <si>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</si>
  <si>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</si>
  <si>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</si>
  <si>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</si>
  <si>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</si>
  <si>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</si>
  <si>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</si>
  <si>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</si>
  <si>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</si>
  <si>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</si>
  <si>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</si>
  <si>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</si>
  <si>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</si>
  <si>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</si>
  <si>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</si>
  <si>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</si>
  <si>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</si>
  <si>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</si>
  <si>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</si>
  <si>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</si>
  <si>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</si>
  <si>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</si>
  <si>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</si>
  <si>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</si>
  <si>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</si>
  <si>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</si>
  <si>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</si>
  <si>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</si>
  <si>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</si>
  <si>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</si>
  <si>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</si>
  <si>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</si>
  <si>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</si>
  <si>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</si>
  <si>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</si>
  <si>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</si>
  <si>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</si>
  <si>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</si>
  <si>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</si>
  <si>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</si>
  <si>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</si>
  <si>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</si>
  <si>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</si>
  <si>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</si>
  <si>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</si>
  <si>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</si>
  <si>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</si>
  <si>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</si>
  <si>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</si>
  <si>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</si>
  <si>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</si>
  <si>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</si>
  <si>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</si>
  <si>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</si>
  <si>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</si>
  <si>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</si>
  <si>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</si>
  <si>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</si>
  <si>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</si>
  <si>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</si>
  <si>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</si>
  <si>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</si>
  <si>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</si>
  <si>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</si>
  <si>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</si>
  <si>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</si>
  <si>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</si>
  <si>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</si>
  <si>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</si>
  <si>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</si>
  <si>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</si>
  <si>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</si>
  <si>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</si>
  <si>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</si>
  <si>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</si>
  <si>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</si>
  <si>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</si>
  <si>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</si>
  <si>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</si>
  <si>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</si>
  <si>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</si>
  <si>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</si>
  <si>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</si>
  <si>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</si>
  <si>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</si>
  <si>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</si>
  <si>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</si>
  <si>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</si>
  <si>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</si>
  <si>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</si>
  <si>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</si>
  <si>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</si>
  <si>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</si>
  <si>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</si>
  <si>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</si>
  <si>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</si>
  <si>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</si>
  <si>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</si>
  <si>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</si>
  <si>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</si>
  <si>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</si>
  <si>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</si>
  <si>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</si>
  <si>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</si>
  <si>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</si>
  <si>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</si>
  <si>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</si>
  <si>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</si>
  <si>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</si>
  <si>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</si>
  <si>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</si>
  <si>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</si>
  <si>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</si>
  <si>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</si>
  <si>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</si>
  <si>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</si>
  <si>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</si>
  <si>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</si>
  <si>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</si>
  <si>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</si>
  <si>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</si>
  <si>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</si>
  <si>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</si>
  <si>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</si>
  <si>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</si>
  <si>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</si>
  <si>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</si>
  <si>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</si>
  <si>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</si>
  <si>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</si>
  <si>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</si>
  <si>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</si>
  <si>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</si>
  <si>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</si>
  <si>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</si>
  <si>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</si>
  <si>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</si>
  <si>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</si>
  <si>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</si>
  <si>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</si>
  <si>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</si>
  <si>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</si>
  <si>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</si>
  <si>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</si>
  <si>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</si>
  <si>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</si>
  <si>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</si>
  <si>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</si>
  <si>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</si>
  <si>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</si>
  <si>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</si>
  <si>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</si>
  <si>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</si>
  <si>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</si>
  <si>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</si>
  <si>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</si>
  <si>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</si>
  <si>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</si>
  <si>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</si>
  <si>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</si>
  <si>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</si>
  <si>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</si>
  <si>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</si>
  <si>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</si>
  <si>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</si>
  <si>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</si>
  <si>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</si>
  <si>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</si>
  <si>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</si>
  <si>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</si>
  <si>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</si>
  <si>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</si>
  <si>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</si>
  <si>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</si>
  <si>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</si>
  <si>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</si>
  <si>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</si>
  <si>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</si>
  <si>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</si>
  <si>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</si>
  <si>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</si>
  <si>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</si>
  <si>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</si>
  <si>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</si>
  <si>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</si>
  <si>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</si>
  <si>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</si>
  <si>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</si>
  <si>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</si>
  <si>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</si>
  <si>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</si>
  <si>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</si>
  <si>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</si>
  <si>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</si>
  <si>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</si>
  <si>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</si>
  <si>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</si>
  <si>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</si>
  <si>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</si>
  <si>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</si>
  <si>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</si>
  <si>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</si>
  <si>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</si>
  <si>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</si>
  <si>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</si>
  <si>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</si>
  <si>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</si>
  <si>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</si>
  <si>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</si>
  <si>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</si>
  <si>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</si>
  <si>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</si>
  <si>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</si>
  <si>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</si>
  <si>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</si>
  <si>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</si>
  <si>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</si>
  <si>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</si>
  <si>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</si>
  <si>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</si>
  <si>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</si>
  <si>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</si>
  <si>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</si>
  <si>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</si>
  <si>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</si>
  <si>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</si>
  <si>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</si>
  <si>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</si>
  <si>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</si>
  <si>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</si>
  <si>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</si>
  <si>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</si>
  <si>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</si>
  <si>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</si>
  <si>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</si>
  <si>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</si>
  <si>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</si>
  <si>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</si>
  <si>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</si>
  <si>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</si>
  <si>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</si>
  <si>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</si>
  <si>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</si>
  <si>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</si>
  <si>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</si>
  <si>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</si>
  <si>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</si>
  <si>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</si>
  <si>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</si>
  <si>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</si>
  <si>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</si>
  <si>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</si>
  <si>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</si>
  <si>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</si>
  <si>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</si>
  <si>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</si>
  <si>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</si>
  <si>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</si>
  <si>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</si>
  <si>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</si>
  <si>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</si>
  <si>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</si>
  <si>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</si>
  <si>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</si>
  <si>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</si>
  <si>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</si>
  <si>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</si>
  <si>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</si>
  <si>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</si>
  <si>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</si>
  <si>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</si>
  <si>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</si>
  <si>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</si>
  <si>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</si>
  <si>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</si>
  <si>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</si>
  <si>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</si>
  <si>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</si>
  <si>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</si>
  <si>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</si>
  <si>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</si>
  <si>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</si>
  <si>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</si>
  <si>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</si>
  <si>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</si>
  <si>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</si>
  <si>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</si>
  <si>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</si>
  <si>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</si>
  <si>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</si>
  <si>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</si>
  <si>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</si>
  <si>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</si>
  <si>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</si>
  <si>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</si>
  <si>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</si>
  <si>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</si>
  <si>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</si>
  <si>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</si>
  <si>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</si>
  <si>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</si>
  <si>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</si>
  <si>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</si>
  <si>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</si>
  <si>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</si>
  <si>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</si>
  <si>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</si>
  <si>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</si>
  <si>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</si>
  <si>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</si>
  <si>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</si>
  <si>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</si>
  <si>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</si>
  <si>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</si>
  <si>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</si>
  <si>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</si>
  <si>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</si>
  <si>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</si>
  <si>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</si>
  <si>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</si>
  <si>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</si>
  <si>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</si>
  <si>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</si>
  <si>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</si>
  <si>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</si>
  <si>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</si>
  <si>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</si>
  <si>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</si>
  <si>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</si>
  <si>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</si>
  <si>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</si>
  <si>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</si>
  <si>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</si>
  <si>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</si>
  <si>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</si>
  <si>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</si>
  <si>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</si>
  <si>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</si>
  <si>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</si>
  <si>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</si>
  <si>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</si>
  <si>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</si>
  <si>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</si>
  <si>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</si>
  <si>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</si>
  <si>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</si>
  <si>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</si>
  <si>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</si>
  <si>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</si>
  <si>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</si>
  <si>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</si>
  <si>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</si>
  <si>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</si>
  <si>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</si>
  <si>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</si>
  <si>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</si>
  <si>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</si>
  <si>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</si>
  <si>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</si>
  <si>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</si>
  <si>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</si>
  <si>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</si>
  <si>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</si>
  <si>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</si>
  <si>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</si>
  <si>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</si>
  <si>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</si>
  <si>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</si>
  <si>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</si>
  <si>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</si>
  <si>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</si>
  <si>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</si>
  <si>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</si>
  <si>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</si>
  <si>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</si>
  <si>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</si>
  <si>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</si>
  <si>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</si>
  <si>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</si>
  <si>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</si>
  <si>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</si>
  <si>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</si>
  <si>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</si>
  <si>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</si>
  <si>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</si>
  <si>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</si>
  <si>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</si>
  <si>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</si>
  <si>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</si>
  <si>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</si>
  <si>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</si>
  <si>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</si>
  <si>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</si>
  <si>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</si>
  <si>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</si>
  <si>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</si>
  <si>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</si>
  <si>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</si>
  <si>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</si>
  <si>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</si>
  <si>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</si>
  <si>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</si>
  <si>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</si>
  <si>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</si>
  <si>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</si>
  <si>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</si>
  <si>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</si>
  <si>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</si>
  <si>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</si>
  <si>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</si>
  <si>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</si>
  <si>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</si>
  <si>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</si>
  <si>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</si>
  <si>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</si>
  <si>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</si>
  <si>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</si>
  <si>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</si>
  <si>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</si>
  <si>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</si>
  <si>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</si>
  <si>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</si>
  <si>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</si>
  <si>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</si>
  <si>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</si>
  <si>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</si>
  <si>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</si>
  <si>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</si>
  <si>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</si>
  <si>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</si>
  <si>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</si>
  <si>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</si>
  <si>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</si>
  <si>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</si>
  <si>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</si>
  <si>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</si>
  <si>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</si>
  <si>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</si>
  <si>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</si>
  <si>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</si>
  <si>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</si>
  <si>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</si>
  <si>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</si>
  <si>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</si>
  <si>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</si>
  <si>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</si>
  <si>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</si>
  <si>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</si>
  <si>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</si>
  <si>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</si>
  <si>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</si>
  <si>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</si>
  <si>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</si>
  <si>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</si>
  <si>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</si>
  <si>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</si>
  <si>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</si>
  <si>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</si>
  <si>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</si>
  <si>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</si>
  <si>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</si>
  <si>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</si>
  <si>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</si>
  <si>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</si>
  <si>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</si>
  <si>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</si>
  <si>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</si>
  <si>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</si>
  <si>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</si>
  <si>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</si>
  <si>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</si>
  <si>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</si>
  <si>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</si>
  <si>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</si>
  <si>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</si>
  <si>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</si>
  <si>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</si>
  <si>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</si>
  <si>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</si>
  <si>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</si>
  <si>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</si>
  <si>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</si>
  <si>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</si>
  <si>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</si>
  <si>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</si>
  <si>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</si>
  <si>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</si>
  <si>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</si>
  <si>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</si>
  <si>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</si>
  <si>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</si>
  <si>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</si>
  <si>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</si>
  <si>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</si>
  <si>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</si>
  <si>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</si>
  <si>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</si>
  <si>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</si>
  <si>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</si>
  <si>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</si>
  <si>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</si>
  <si>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</si>
  <si>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</si>
  <si>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</si>
  <si>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</si>
  <si>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</si>
  <si>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</si>
  <si>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</si>
  <si>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</si>
  <si>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</si>
  <si>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</si>
  <si>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</si>
  <si>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</si>
  <si>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</si>
  <si>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</si>
  <si>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</si>
  <si>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</si>
  <si>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</si>
  <si>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</si>
  <si>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</si>
  <si>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</si>
  <si>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</si>
  <si>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</si>
  <si>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</si>
  <si>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</si>
  <si>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</si>
  <si>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</si>
  <si>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</si>
  <si>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</si>
  <si>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</si>
  <si>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</si>
  <si>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</si>
  <si>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</si>
  <si>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</si>
  <si>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</si>
  <si>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</si>
  <si>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</si>
  <si>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</si>
  <si>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</si>
  <si>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</si>
  <si>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</si>
  <si>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</si>
  <si>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</si>
  <si>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</si>
  <si>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</si>
  <si>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</si>
  <si>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</si>
  <si>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</si>
  <si>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</si>
  <si>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</si>
  <si>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</si>
  <si>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</si>
  <si>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</si>
  <si>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</si>
  <si>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</si>
  <si>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</si>
  <si>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</si>
  <si>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</si>
  <si>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</si>
  <si>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</si>
  <si>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</si>
  <si>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</si>
  <si>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</si>
  <si>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</si>
  <si>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</si>
  <si>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</si>
  <si>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</si>
  <si>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</si>
  <si>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</si>
  <si>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</si>
  <si>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</si>
  <si>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</si>
  <si>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</si>
  <si>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</si>
  <si>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</si>
  <si>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</si>
  <si>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</si>
  <si>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</si>
  <si>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</si>
  <si>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</si>
  <si>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</si>
  <si>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</si>
  <si>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</si>
  <si>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</si>
  <si>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</si>
  <si>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</si>
  <si>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</si>
  <si>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</si>
  <si>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</si>
  <si>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</si>
  <si>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</si>
  <si>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</si>
  <si>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</si>
  <si>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</si>
  <si>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</si>
  <si>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</si>
  <si>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</si>
  <si>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</si>
  <si>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</si>
  <si>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</si>
  <si>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</si>
  <si>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</si>
  <si>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</si>
  <si>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</si>
  <si>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</si>
  <si>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</si>
  <si>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</si>
  <si>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</si>
  <si>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</si>
  <si>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</si>
  <si>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</si>
  <si>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</si>
  <si>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</si>
  <si>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</si>
  <si>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</si>
  <si>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</si>
  <si>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</si>
  <si>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</si>
  <si>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</si>
  <si>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</si>
  <si>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</si>
  <si>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</si>
  <si>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</si>
  <si>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</si>
  <si>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</si>
  <si>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</si>
  <si>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</si>
  <si>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</si>
  <si>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</si>
  <si>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</si>
  <si>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</si>
  <si>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</si>
  <si>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</si>
  <si>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</si>
  <si>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</si>
  <si>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</si>
  <si>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</si>
  <si>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</si>
  <si>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</si>
  <si>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</si>
  <si>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</si>
  <si>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</si>
  <si>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</si>
  <si>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</si>
  <si>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</si>
  <si>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</si>
  <si>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</si>
  <si>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</si>
  <si>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</si>
  <si>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</si>
  <si>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</si>
  <si>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</si>
  <si>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</si>
  <si>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</si>
  <si>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</si>
  <si>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</si>
  <si>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</si>
  <si>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</si>
  <si>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</si>
  <si>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</si>
  <si>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</si>
  <si>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</si>
  <si>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</si>
  <si>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</si>
  <si>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</si>
  <si>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</si>
  <si>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</si>
  <si>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</si>
  <si>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</si>
  <si>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</si>
  <si>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</si>
  <si>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</si>
  <si>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</si>
  <si>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</si>
  <si>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</si>
  <si>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</si>
  <si>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</si>
  <si>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</si>
  <si>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</si>
  <si>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</si>
  <si>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</si>
  <si>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</si>
  <si>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</si>
  <si>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</si>
  <si>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</si>
  <si>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</si>
  <si>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</si>
  <si>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</si>
  <si>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</si>
  <si>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</si>
  <si>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</si>
  <si>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</si>
  <si>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</si>
  <si>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</si>
  <si>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</si>
  <si>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</si>
  <si>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</si>
  <si>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</si>
  <si>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</si>
  <si>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</si>
  <si>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</si>
  <si>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</si>
  <si>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</si>
  <si>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</si>
  <si>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</si>
  <si>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</si>
  <si>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</si>
  <si>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</si>
  <si>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</si>
  <si>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</si>
  <si>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</si>
  <si>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</si>
  <si>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</si>
  <si>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</si>
  <si>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</si>
  <si>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</si>
  <si>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</si>
  <si>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</si>
  <si>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</si>
  <si>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</si>
  <si>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</si>
  <si>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</si>
  <si>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</si>
  <si>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</si>
  <si>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</si>
  <si>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</si>
  <si>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</si>
  <si>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</si>
  <si>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</si>
  <si>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</si>
  <si>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</si>
  <si>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</si>
  <si>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</si>
  <si>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</si>
  <si>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</si>
  <si>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</si>
  <si>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</si>
  <si>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</si>
  <si>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</si>
  <si>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</si>
  <si>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</si>
  <si>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</si>
  <si>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</si>
  <si>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</si>
  <si>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</si>
  <si>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</si>
  <si>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</si>
  <si>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</si>
  <si>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</si>
  <si>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</si>
  <si>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</si>
  <si>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</si>
  <si>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</si>
  <si>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</si>
  <si>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</si>
  <si>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</si>
  <si>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</si>
  <si>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</si>
  <si>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</si>
  <si>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</si>
  <si>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</si>
  <si>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</si>
  <si>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</si>
  <si>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</si>
  <si>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</si>
  <si>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</si>
  <si>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</si>
  <si>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</si>
  <si>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</si>
  <si>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</si>
  <si>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</si>
  <si>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</si>
  <si>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</si>
  <si>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</si>
  <si>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</si>
  <si>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</si>
  <si>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</si>
  <si>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</si>
  <si>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</si>
  <si>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</si>
  <si>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</si>
  <si>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</si>
  <si>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</si>
  <si>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</si>
  <si>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</si>
  <si>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</si>
  <si>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</si>
  <si>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</si>
  <si>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</si>
  <si>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</si>
  <si>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</si>
  <si>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</si>
  <si>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</si>
  <si>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</si>
  <si>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</si>
  <si>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</si>
  <si>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</si>
  <si>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</si>
  <si>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</si>
  <si>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</si>
  <si>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</si>
  <si>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</si>
  <si>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</si>
  <si>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</si>
  <si>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</si>
  <si>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</si>
  <si>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</si>
  <si>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</si>
  <si>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</si>
  <si>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</si>
  <si>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</si>
  <si>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</si>
  <si>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</si>
  <si>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</si>
  <si>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</si>
  <si>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</si>
  <si>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</si>
  <si>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</si>
  <si>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</si>
  <si>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</si>
  <si>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</si>
  <si>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</si>
  <si>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</si>
  <si>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</si>
  <si>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</si>
  <si>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</si>
  <si>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</si>
  <si>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</si>
  <si>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</si>
  <si>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</si>
  <si>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</si>
  <si>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</si>
  <si>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</si>
  <si>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</si>
  <si>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</si>
  <si>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</si>
  <si>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</si>
  <si>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</si>
  <si>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</si>
  <si>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</si>
  <si>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</si>
  <si>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</si>
  <si>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</si>
  <si>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</si>
  <si>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</si>
  <si>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</si>
  <si>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</si>
  <si>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</si>
  <si>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</si>
  <si>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</si>
  <si>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</si>
  <si>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</si>
  <si>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</si>
  <si>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</si>
  <si>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</si>
  <si>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</si>
  <si>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</si>
  <si>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</si>
  <si>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</si>
  <si>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</si>
  <si>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</si>
  <si>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</si>
  <si>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</si>
  <si>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</si>
  <si>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</si>
  <si>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</si>
  <si>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</si>
  <si>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</si>
  <si>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</si>
  <si>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</si>
  <si>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</si>
  <si>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</si>
  <si>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</si>
  <si>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</si>
  <si>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</si>
  <si>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</si>
  <si>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</si>
  <si>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</si>
  <si>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</si>
  <si>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</si>
  <si>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</si>
  <si>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</si>
  <si>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</si>
  <si>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</si>
  <si>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</si>
  <si>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</si>
  <si>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</si>
  <si>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</si>
  <si>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</si>
  <si>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</si>
  <si>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</si>
  <si>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</si>
  <si>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</si>
  <si>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</si>
  <si>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</si>
  <si>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</si>
  <si>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</si>
  <si>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</si>
  <si>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</si>
  <si>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</si>
  <si>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</si>
  <si>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</si>
  <si>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</si>
  <si>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</si>
  <si>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</si>
  <si>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</si>
  <si>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</si>
  <si>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</si>
  <si>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</si>
  <si>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</si>
  <si>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</si>
  <si>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</si>
  <si>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</si>
  <si>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</si>
  <si>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</si>
  <si>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</si>
  <si>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</si>
  <si>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</si>
  <si>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</si>
  <si>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</si>
  <si>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</si>
  <si>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</si>
  <si>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</si>
  <si>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</si>
  <si>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</si>
  <si>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</si>
  <si>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</si>
  <si>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</si>
  <si>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</si>
  <si>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</si>
  <si>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</si>
  <si>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</si>
  <si>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</si>
  <si>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</si>
  <si>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</si>
  <si>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</si>
  <si>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</si>
  <si>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</si>
  <si>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</si>
  <si>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</si>
  <si>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</si>
  <si>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</si>
  <si>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</si>
  <si>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</si>
  <si>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</si>
  <si>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</si>
  <si>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</si>
  <si>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</si>
  <si>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</si>
  <si>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</si>
  <si>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</si>
  <si>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</si>
  <si>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</si>
  <si>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</si>
  <si>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</si>
  <si>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</si>
  <si>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</si>
  <si>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</si>
  <si>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</si>
  <si>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</si>
  <si>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</si>
  <si>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</si>
  <si>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</si>
  <si>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</si>
  <si>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</si>
  <si>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</si>
  <si>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</si>
  <si>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</si>
  <si>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</si>
  <si>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</si>
  <si>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</si>
  <si>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</si>
  <si>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</si>
  <si>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</si>
  <si>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</si>
  <si>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</si>
  <si>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</si>
  <si>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</si>
  <si>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</si>
  <si>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</si>
  <si>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</si>
  <si>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</si>
  <si>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</si>
  <si>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</si>
  <si>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</si>
  <si>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</si>
  <si>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</si>
  <si>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</si>
  <si>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</si>
  <si>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</si>
  <si>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</si>
  <si>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</si>
  <si>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</si>
  <si>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</si>
  <si>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</si>
  <si>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</si>
  <si>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</si>
  <si>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</si>
  <si>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</si>
  <si>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</si>
  <si>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</si>
  <si>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</si>
  <si>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</si>
  <si>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</si>
  <si>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</si>
  <si>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</si>
  <si>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</si>
  <si>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</si>
  <si>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</si>
  <si>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</si>
  <si>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</si>
  <si>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</si>
  <si>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</si>
  <si>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</si>
  <si>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</si>
  <si>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</si>
  <si>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</si>
  <si>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</si>
  <si>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</si>
  <si>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</si>
  <si>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</si>
  <si>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</si>
  <si>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</si>
  <si>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</si>
  <si>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</si>
  <si>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</si>
  <si>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</si>
  <si>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</si>
  <si>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</si>
  <si>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</si>
  <si>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</si>
  <si>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</si>
  <si>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</si>
  <si>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</si>
  <si>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</si>
  <si>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</si>
  <si>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</si>
  <si>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</si>
  <si>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</si>
  <si>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</si>
  <si>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</si>
  <si>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</si>
  <si>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</si>
  <si>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</si>
  <si>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</si>
  <si>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</si>
  <si>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</si>
  <si>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</si>
  <si>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</si>
  <si>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</si>
  <si>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</si>
  <si>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</si>
  <si>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</si>
  <si>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</si>
  <si>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</si>
  <si>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</si>
  <si>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</si>
  <si>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</si>
  <si>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</si>
  <si>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</si>
  <si>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</si>
  <si>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</si>
  <si>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</si>
  <si>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</si>
  <si>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</si>
  <si>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</si>
  <si>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</si>
  <si>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</si>
  <si>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</si>
  <si>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</si>
  <si>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</si>
  <si>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</si>
  <si>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</si>
  <si>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</si>
  <si>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</si>
  <si>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</si>
  <si>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</si>
  <si>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</si>
  <si>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</si>
  <si>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</si>
  <si>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</si>
  <si>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</si>
  <si>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</si>
  <si>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</si>
  <si>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</si>
  <si>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</si>
  <si>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</si>
  <si>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</si>
  <si>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</si>
  <si>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</si>
  <si>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</si>
  <si>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</si>
  <si>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</si>
  <si>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</si>
  <si>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</si>
  <si>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</si>
  <si>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</si>
  <si>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</si>
  <si>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</si>
  <si>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</si>
  <si>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</si>
  <si>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</si>
  <si>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</si>
  <si>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</si>
  <si>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</si>
  <si>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</si>
  <si>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</si>
  <si>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</si>
  <si>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</si>
  <si>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</si>
  <si>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</si>
  <si>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</si>
  <si>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</si>
  <si>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</si>
  <si>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</si>
  <si>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</si>
  <si>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</si>
  <si>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</si>
  <si>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</si>
  <si>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</si>
  <si>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</si>
  <si>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</si>
  <si>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</si>
  <si>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</si>
  <si>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</si>
  <si>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</si>
  <si>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</si>
  <si>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</si>
  <si>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</si>
  <si>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</si>
  <si>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</si>
  <si>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</si>
  <si>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</si>
  <si>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</si>
  <si>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</si>
  <si>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</si>
  <si>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</si>
  <si>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</si>
  <si>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</si>
  <si>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</si>
  <si>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</si>
  <si>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</si>
  <si>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</si>
  <si>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</si>
  <si>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</si>
  <si>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</si>
  <si>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</si>
  <si>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</si>
  <si>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</si>
  <si>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</si>
  <si>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</si>
  <si>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</si>
  <si>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</si>
  <si>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</si>
  <si>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</si>
  <si>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</si>
  <si>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</si>
  <si>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</si>
  <si>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</si>
  <si>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</si>
  <si>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</si>
  <si>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</si>
  <si>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</si>
  <si>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</si>
  <si>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</si>
  <si>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</si>
  <si>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</si>
  <si>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</si>
  <si>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</si>
  <si>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</si>
  <si>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</si>
  <si>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</si>
  <si>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</si>
  <si>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</si>
  <si>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</si>
  <si>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</si>
  <si>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</si>
  <si>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</si>
  <si>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</si>
  <si>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</si>
  <si>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</si>
  <si>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</si>
  <si>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</si>
  <si>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</si>
  <si>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</si>
  <si>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</si>
  <si>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</si>
  <si>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</si>
  <si>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</si>
  <si>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</si>
  <si>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</si>
  <si>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</si>
  <si>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</si>
  <si>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</si>
  <si>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</si>
  <si>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</si>
  <si>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</si>
  <si>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</si>
  <si>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</si>
  <si>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</si>
  <si>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</si>
  <si>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</si>
  <si>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</si>
  <si>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</si>
  <si>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</si>
  <si>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</si>
  <si>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</si>
  <si>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</si>
  <si>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</si>
  <si>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</si>
  <si>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</si>
  <si>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</si>
  <si>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</si>
  <si>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</si>
  <si>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</si>
  <si>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</si>
  <si>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</si>
  <si>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</si>
  <si>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</si>
  <si>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</si>
  <si>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</si>
  <si>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</si>
  <si>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</si>
  <si>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</si>
  <si>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</si>
  <si>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</si>
  <si>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</si>
  <si>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</si>
  <si>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</si>
  <si>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</si>
  <si>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</si>
  <si>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</si>
  <si>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</si>
  <si>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</si>
  <si>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</si>
  <si>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</si>
  <si>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</si>
  <si>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</si>
  <si>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</si>
  <si>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</si>
  <si>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</si>
  <si>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</si>
  <si>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</si>
  <si>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</si>
  <si>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</si>
  <si>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</si>
  <si>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</si>
  <si>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</si>
  <si>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</si>
  <si>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</si>
  <si>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</si>
  <si>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</si>
  <si>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</si>
  <si>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</si>
  <si>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</si>
  <si>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</si>
  <si>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</si>
  <si>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</si>
  <si>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</si>
  <si>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</si>
  <si>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</si>
  <si>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</si>
  <si>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</si>
  <si>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</si>
  <si>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</si>
  <si>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</si>
  <si>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</si>
  <si>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</si>
  <si>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</si>
  <si>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</si>
  <si>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</si>
  <si>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</si>
  <si>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</si>
  <si>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</si>
  <si>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</si>
  <si>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</si>
  <si>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</si>
  <si>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</si>
  <si>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</si>
  <si>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</si>
  <si>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</si>
  <si>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</si>
  <si>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</si>
  <si>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</si>
  <si>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</si>
  <si>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</si>
  <si>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</si>
  <si>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</si>
  <si>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</si>
  <si>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</si>
  <si>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</si>
  <si>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</si>
  <si>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</si>
  <si>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</si>
  <si>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</si>
  <si>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</si>
  <si>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</si>
  <si>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</si>
  <si>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</si>
  <si>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</si>
  <si>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</si>
  <si>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</si>
  <si>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</si>
  <si>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</si>
  <si>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</si>
  <si>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</si>
  <si>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</si>
  <si>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</si>
  <si>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</si>
  <si>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</si>
  <si>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</si>
  <si>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</si>
  <si>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</si>
  <si>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</si>
  <si>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</si>
  <si>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</si>
  <si>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</si>
  <si>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</si>
  <si>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</si>
  <si>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</si>
  <si>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</si>
  <si>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</si>
  <si>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</si>
  <si>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</si>
  <si>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</si>
  <si>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</si>
  <si>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</si>
  <si>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</si>
  <si>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</si>
  <si>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</si>
  <si>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</si>
  <si>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</si>
  <si>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</si>
  <si>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</si>
  <si>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</si>
  <si>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</si>
  <si>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</si>
  <si>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</si>
  <si>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</si>
  <si>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</si>
  <si>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</si>
  <si>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</si>
  <si>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</si>
  <si>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</si>
  <si>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</si>
  <si>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</si>
  <si>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</si>
  <si>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</si>
  <si>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</si>
  <si>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</si>
  <si>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</si>
  <si>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</si>
  <si>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</si>
  <si>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</si>
  <si>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</si>
  <si>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</si>
  <si>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</si>
  <si>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</si>
  <si>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</si>
  <si>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</si>
  <si>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</si>
  <si>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</si>
  <si>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</si>
  <si>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</si>
  <si>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</si>
  <si>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</si>
  <si>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</si>
  <si>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</si>
  <si>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</si>
  <si>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</si>
  <si>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</si>
  <si>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</si>
  <si>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</si>
  <si>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</si>
  <si>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</si>
  <si>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</si>
  <si>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</si>
  <si>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</si>
  <si>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</si>
  <si>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</si>
  <si>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</si>
  <si>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</si>
  <si>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</si>
  <si>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</si>
  <si>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</si>
  <si>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</si>
  <si>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</si>
  <si>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</si>
  <si>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</si>
  <si>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</si>
  <si>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</si>
  <si>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</si>
  <si>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</si>
  <si>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</si>
  <si>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</si>
  <si>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</si>
  <si>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</si>
  <si>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</si>
  <si>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</si>
  <si>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</si>
  <si>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</si>
  <si>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</si>
  <si>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</si>
  <si>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</si>
  <si>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</si>
  <si>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</si>
  <si>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</si>
  <si>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</si>
  <si>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</si>
  <si>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</si>
  <si>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</si>
  <si>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</si>
  <si>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</si>
  <si>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</si>
  <si>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</si>
  <si>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</si>
  <si>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</si>
  <si>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</si>
  <si>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</si>
  <si>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</si>
  <si>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</si>
  <si>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</si>
  <si>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</si>
  <si>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</si>
  <si>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</si>
  <si>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</si>
  <si>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</si>
  <si>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</si>
  <si>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</si>
  <si>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</si>
  <si>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</si>
  <si>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</si>
  <si>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</si>
  <si>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</si>
  <si>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</si>
  <si>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</si>
  <si>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</si>
  <si>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</si>
  <si>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</si>
  <si>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</si>
  <si>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</si>
  <si>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</si>
  <si>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</si>
  <si>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</si>
  <si>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</si>
  <si>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</si>
  <si>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</si>
  <si>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</si>
  <si>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</si>
  <si>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</si>
  <si>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</si>
  <si>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</si>
  <si>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</si>
  <si>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</si>
  <si>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</si>
  <si>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</si>
  <si>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</si>
  <si>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</si>
  <si>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</si>
  <si>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</si>
  <si>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</si>
  <si>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</si>
  <si>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</si>
  <si>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</si>
  <si>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</si>
  <si>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</si>
  <si>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</si>
  <si>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</si>
  <si>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</si>
  <si>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</si>
  <si>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</si>
  <si>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</si>
  <si>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</si>
  <si>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</si>
  <si>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</si>
  <si>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</si>
  <si>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</si>
  <si>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</si>
  <si>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</si>
  <si>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</si>
  <si>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</si>
  <si>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</si>
  <si>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</si>
  <si>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</si>
  <si>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</si>
  <si>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</si>
  <si>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</si>
  <si>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</si>
  <si>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</si>
  <si>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</si>
  <si>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</si>
  <si>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</si>
  <si>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</si>
  <si>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</si>
  <si>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</si>
  <si>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</si>
  <si>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</si>
  <si>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</si>
  <si>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</si>
  <si>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</si>
  <si>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</si>
  <si>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</si>
  <si>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</si>
  <si>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</si>
  <si>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</si>
  <si>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</si>
  <si>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</si>
  <si>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</si>
  <si>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</si>
  <si>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</si>
  <si>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</si>
  <si>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</si>
  <si>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</si>
  <si>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</si>
  <si>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</si>
  <si>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</si>
  <si>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</si>
  <si>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</si>
  <si>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</si>
  <si>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</si>
  <si>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</si>
  <si>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</si>
  <si>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</si>
  <si>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</si>
  <si>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</si>
  <si>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</si>
  <si>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</si>
  <si>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</si>
  <si>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</si>
  <si>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</si>
  <si>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</si>
  <si>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</si>
  <si>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</si>
  <si>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</si>
  <si>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</si>
  <si>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</si>
  <si>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</si>
  <si>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</si>
  <si>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</si>
  <si>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</si>
  <si>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</si>
  <si>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</si>
  <si>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</si>
  <si>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</si>
  <si>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</si>
  <si>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</si>
  <si>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</si>
  <si>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</si>
  <si>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</si>
  <si>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</si>
  <si>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</si>
  <si>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</si>
  <si>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</si>
  <si>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</si>
  <si>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</si>
  <si>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</si>
  <si>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</si>
  <si>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</si>
  <si>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</si>
  <si>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</si>
  <si>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</si>
  <si>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</si>
  <si>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</si>
  <si>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</si>
  <si>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</si>
  <si>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</si>
  <si>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</si>
  <si>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</si>
  <si>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</si>
  <si>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</si>
  <si>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</si>
  <si>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</si>
  <si>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</si>
  <si>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</si>
  <si>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</si>
  <si>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</si>
  <si>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</si>
  <si>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</si>
  <si>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</si>
  <si>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</si>
  <si>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</si>
  <si>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</si>
  <si>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</si>
  <si>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</si>
  <si>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</si>
  <si>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</si>
  <si>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</si>
  <si>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</si>
  <si>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</si>
  <si>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</si>
  <si>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</si>
  <si>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</si>
  <si>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</si>
  <si>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</si>
  <si>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</si>
  <si>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</si>
  <si>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</si>
  <si>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</si>
  <si>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</si>
  <si>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</si>
  <si>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</si>
  <si>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</si>
  <si>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</si>
  <si>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</si>
  <si>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</si>
  <si>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</si>
  <si>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</si>
  <si>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</si>
  <si>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</si>
  <si>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</si>
  <si>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</si>
  <si>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</si>
  <si>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</si>
  <si>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</si>
  <si>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</si>
  <si>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</si>
  <si>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</si>
  <si>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</si>
  <si>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</si>
  <si>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</si>
  <si>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</si>
  <si>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</si>
  <si>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</si>
  <si>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</si>
  <si>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</si>
  <si>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</si>
  <si>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</si>
  <si>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</si>
  <si>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</si>
  <si>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</si>
  <si>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</si>
  <si>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</si>
  <si>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</si>
  <si>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</si>
  <si>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</si>
  <si>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</si>
  <si>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</si>
  <si>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</si>
  <si>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</si>
  <si>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</si>
  <si>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</si>
  <si>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</si>
  <si>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</si>
  <si>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</si>
  <si>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</si>
  <si>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</si>
  <si>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</si>
  <si>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</si>
  <si>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</si>
  <si>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</si>
  <si>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</si>
  <si>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</si>
  <si>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</si>
  <si>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</si>
  <si>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</si>
  <si>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</si>
  <si>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</si>
  <si>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</si>
  <si>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</si>
  <si>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</si>
  <si>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</si>
  <si>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</si>
  <si>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</si>
  <si>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</si>
  <si>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</si>
  <si>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</si>
  <si>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</si>
  <si>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</si>
  <si>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</si>
  <si>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</si>
  <si>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</si>
  <si>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</si>
  <si>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</si>
  <si>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</si>
  <si>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</si>
  <si>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</si>
  <si>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</si>
  <si>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</si>
  <si>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</si>
  <si>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</si>
  <si>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</si>
  <si>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</si>
  <si>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</si>
  <si>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</si>
  <si>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</si>
  <si>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</si>
  <si>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</si>
  <si>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</si>
  <si>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</si>
  <si>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</si>
  <si>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</si>
  <si>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</si>
  <si>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</si>
  <si>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</si>
  <si>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</si>
  <si>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</si>
  <si>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</si>
  <si>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</si>
  <si>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</si>
  <si>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</si>
  <si>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</si>
  <si>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</si>
  <si>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</si>
  <si>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</si>
  <si>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</si>
  <si>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</si>
  <si>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</si>
  <si>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</si>
  <si>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</si>
  <si>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</si>
  <si>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</si>
  <si>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</si>
  <si>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</si>
  <si>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</si>
  <si>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</si>
  <si>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</si>
  <si>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</si>
  <si>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</si>
  <si>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</si>
  <si>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</si>
  <si>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</si>
  <si>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</si>
  <si>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</si>
  <si>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</si>
  <si>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</si>
  <si>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</si>
  <si>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</si>
  <si>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</si>
  <si>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</si>
  <si>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</si>
  <si>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</si>
  <si>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</si>
  <si>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</si>
  <si>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</si>
  <si>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</si>
  <si>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</si>
  <si>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</si>
  <si>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</si>
  <si>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</si>
  <si>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</si>
  <si>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</si>
  <si>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</si>
  <si>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</si>
  <si>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</si>
  <si>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</si>
  <si>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</si>
  <si>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</si>
  <si>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</si>
  <si>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</si>
  <si>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</si>
  <si>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</si>
  <si>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</si>
  <si>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</si>
  <si>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</si>
  <si>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</si>
  <si>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</si>
  <si>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</si>
  <si>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</si>
  <si>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</si>
  <si>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</si>
  <si>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</si>
  <si>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</si>
  <si>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</si>
  <si>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</si>
  <si>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</si>
  <si>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</si>
  <si>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</si>
  <si>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</si>
  <si>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</si>
  <si>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</si>
  <si>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</si>
  <si>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</si>
  <si>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</si>
  <si>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</si>
  <si>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</si>
  <si>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</si>
  <si>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</si>
  <si>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</si>
  <si>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</si>
  <si>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</si>
  <si>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</si>
  <si>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</si>
  <si>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</si>
  <si>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</si>
  <si>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</si>
  <si>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</si>
  <si>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</si>
  <si>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</si>
  <si>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</si>
  <si>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</si>
  <si>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</si>
  <si>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</si>
  <si>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</si>
  <si>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</si>
  <si>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</si>
  <si>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</si>
  <si>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</si>
  <si>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</si>
  <si>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</si>
  <si>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</si>
  <si>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</si>
  <si>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</si>
  <si>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</si>
  <si>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</si>
  <si>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</si>
  <si>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</si>
  <si>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</si>
  <si>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</si>
  <si>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</si>
  <si>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</si>
  <si>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</si>
  <si>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</si>
  <si>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</si>
  <si>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</si>
  <si>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</si>
  <si>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</si>
  <si>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</si>
  <si>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</si>
  <si>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</si>
  <si>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</si>
  <si>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</si>
  <si>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</si>
  <si>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</si>
  <si>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</si>
  <si>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</si>
  <si>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</si>
  <si>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</si>
  <si>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</si>
  <si>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</si>
  <si>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</si>
  <si>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</si>
  <si>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</si>
  <si>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</si>
  <si>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</si>
  <si>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</si>
  <si>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</si>
  <si>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</si>
  <si>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</si>
  <si>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</si>
  <si>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</si>
  <si>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</si>
  <si>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</si>
  <si>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</si>
  <si>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</si>
  <si>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</si>
  <si>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</si>
  <si>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</si>
  <si>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</si>
  <si>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</si>
  <si>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</si>
  <si>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</si>
  <si>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</si>
  <si>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</si>
  <si>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</si>
  <si>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</si>
  <si>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</si>
  <si>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</si>
  <si>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</si>
  <si>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</si>
  <si>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</si>
  <si>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</si>
  <si>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</si>
  <si>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</si>
  <si>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</si>
  <si>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</si>
  <si>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</si>
  <si>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</si>
  <si>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</si>
  <si>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</si>
  <si>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</si>
  <si>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</si>
  <si>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</si>
  <si>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</si>
  <si>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</si>
  <si>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</si>
  <si>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</si>
  <si>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</si>
  <si>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</si>
  <si>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</si>
  <si>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</si>
  <si>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</si>
  <si>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5000 to 9999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</si>
  <si>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</si>
  <si>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</si>
  <si>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</si>
  <si>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</si>
  <si>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</si>
  <si>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</si>
  <si>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</si>
  <si>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</si>
  <si>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</si>
  <si>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</si>
  <si>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Number Canceled</t>
  </si>
  <si>
    <t>Percentage Canceled</t>
  </si>
  <si>
    <t>45000 to 49999</t>
  </si>
  <si>
    <t>Subtotals: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</si>
</sst>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NumberFormat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1805415573053368"/>
          <c:y val="0.150736366287547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E-4F64-A2DC-C1951E11809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E-4F64-A2DC-C1951E11809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E-4F64-A2DC-C1951E118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046016"/>
        <c:axId val="552046672"/>
      </c:lineChart>
      <c:catAx>
        <c:axId val="55204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46672"/>
        <c:crosses val="autoZero"/>
        <c:auto val="1"/>
        <c:lblAlgn val="ctr"/>
        <c:lblOffset val="100"/>
        <c:noMultiLvlLbl val="0"/>
      </c:catAx>
      <c:valAx>
        <c:axId val="55204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4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B0-4DA7-AEE1-05A72E8DF9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B0-4DA7-AEE1-05A72E8DF9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B0-4DA7-AEE1-05A72E8DF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876192"/>
        <c:axId val="556879800"/>
      </c:lineChart>
      <c:catAx>
        <c:axId val="55687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79800"/>
        <c:crosses val="autoZero"/>
        <c:auto val="1"/>
        <c:lblAlgn val="ctr"/>
        <c:lblOffset val="100"/>
        <c:noMultiLvlLbl val="0"/>
      </c:catAx>
      <c:valAx>
        <c:axId val="55687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7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3</xdr:row>
      <xdr:rowOff>109536</xdr:rowOff>
    </xdr:from>
    <xdr:to>
      <xdr:col>14</xdr:col>
      <xdr:colOff>266700</xdr:colOff>
      <xdr:row>21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3E634-9E5B-4949-BA9D-DA98CC0DF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14</xdr:row>
      <xdr:rowOff>157161</xdr:rowOff>
    </xdr:from>
    <xdr:to>
      <xdr:col>7</xdr:col>
      <xdr:colOff>304800</xdr:colOff>
      <xdr:row>32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91533A-3860-4548-A9CE-04564CEBA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82.501947337965" createdVersion="6" refreshedVersion="6" minRefreshableVersion="3" recordCount="4114" xr:uid="{F024EFA0-0449-4987-A7D9-68355DCE9499}">
  <cacheSource type="worksheet">
    <worksheetSource ref="A1:U4115" sheet="Kickstarte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5B90A-300C-4A8E-97E4-D0DF73263A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0" zoomScaleNormal="90" workbookViewId="0">
      <pane xSplit="3" ySplit="1" topLeftCell="N3348" activePane="bottomRight" state="frozen"/>
      <selection pane="topRight" activeCell="D1" sqref="D1"/>
      <selection pane="bottomLeft" activeCell="A2" sqref="A2"/>
      <selection pane="bottomRight" activeCell="S3940" sqref="S3940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customWidth="1"/>
    <col min="16" max="16" width="17.28515625" bestFit="1" customWidth="1"/>
    <col min="17" max="17" width="41.140625" customWidth="1"/>
    <col min="18" max="18" width="16.85546875" bestFit="1" customWidth="1"/>
    <col min="19" max="20" width="30.42578125" style="13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 +DATE(1970, 1,1)</f>
        <v>42177.007071759261</v>
      </c>
      <c r="T2" s="13">
        <f>(((I2/60)/60)/24) +DATE(1970, 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 +DATE(1970, 1,1)</f>
        <v>42766.600497685184</v>
      </c>
      <c r="T3" s="13">
        <f t="shared" ref="T3:T66" si="3">(((I3/60)/60)/24) +DATE(1970, 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 +DATE(1970, 1,1)</f>
        <v>41835.821226851855</v>
      </c>
      <c r="T67" s="13">
        <f t="shared" ref="T67:T130" si="8">(((I67/60)/60)/24) +DATE(1970, 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 +DATE(1970, 1,1)</f>
        <v>41882.937303240738</v>
      </c>
      <c r="T131" s="13">
        <f t="shared" ref="T131:T194" si="13">(((I131/60)/60)/24) +DATE(1970, 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 +DATE(1970, 1,1)</f>
        <v>41911.934791666667</v>
      </c>
      <c r="T195" s="13">
        <f t="shared" ref="T195:T258" si="18">(((I195/60)/60)/24) +DATE(1970, 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 +DATE(1970, 1,1)</f>
        <v>42479.626875000002</v>
      </c>
      <c r="T259" s="13">
        <f t="shared" ref="T259:T322" si="23">(((I259/60)/60)/24) +DATE(1970, 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 +DATE(1970, 1,1)</f>
        <v>42647.446597222224</v>
      </c>
      <c r="T323" s="13">
        <f t="shared" ref="T323:T386" si="28">(((I323/60)/60)/24) +DATE(1970, 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 +DATE(1970, 1,1)</f>
        <v>41934.584502314814</v>
      </c>
      <c r="T387" s="13">
        <f t="shared" ref="T387:T450" si="33">(((I387/60)/60)/24) +DATE(1970, 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 +DATE(1970, 1,1)</f>
        <v>41534.568113425928</v>
      </c>
      <c r="T451" s="13">
        <f t="shared" ref="T451:T514" si="38">(((I451/60)/60)/24) +DATE(1970, 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 +DATE(1970, 1,1)</f>
        <v>42552.653993055559</v>
      </c>
      <c r="T515" s="13">
        <f t="shared" ref="T515:T578" si="43">(((I515/60)/60)/24) +DATE(1970, 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 +DATE(1970, 1,1)</f>
        <v>42450.589143518519</v>
      </c>
      <c r="T579" s="13">
        <f t="shared" ref="T579:T642" si="48">(((I579/60)/60)/24) +DATE(1970, 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 +DATE(1970, 1,1)</f>
        <v>42199.57</v>
      </c>
      <c r="T643" s="13">
        <f t="shared" ref="T643:T706" si="53">(((I643/60)/60)/24) +DATE(1970, 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 +DATE(1970, 1,1)</f>
        <v>42726.491643518515</v>
      </c>
      <c r="T707" s="13">
        <f t="shared" ref="T707:T770" si="58">(((I707/60)/60)/24) +DATE(1970, 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 +DATE(1970, 1,1)</f>
        <v>41604.996458333335</v>
      </c>
      <c r="T771" s="13">
        <f t="shared" ref="T771:T834" si="63">(((I771/60)/60)/24) +DATE(1970, 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 +DATE(1970, 1,1)</f>
        <v>41718.878182870372</v>
      </c>
      <c r="T835" s="13">
        <f t="shared" ref="T835:T898" si="68">(((I835/60)/60)/24) +DATE(1970, 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 +DATE(1970, 1,1)</f>
        <v>41211.688750000001</v>
      </c>
      <c r="T899" s="13">
        <f t="shared" ref="T899:T962" si="73">(((I899/60)/60)/24) +DATE(1970, 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 +DATE(1970, 1,1)</f>
        <v>42740.693692129629</v>
      </c>
      <c r="T963" s="13">
        <f t="shared" ref="T963:T1026" si="78">(((I963/60)/60)/24) +DATE(1970, 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 +DATE(1970, 1,1)</f>
        <v>42049.833761574075</v>
      </c>
      <c r="T1027" s="13">
        <f t="shared" ref="T1027:T1090" si="83">(((I1027/60)/60)/24) +DATE(1970, 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 +DATE(1970, 1,1)</f>
        <v>42151.189525462964</v>
      </c>
      <c r="T1091" s="13">
        <f t="shared" ref="T1091:T1154" si="88">(((I1091/60)/60)/24) +DATE(1970, 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 +DATE(1970, 1,1)</f>
        <v>42143.714178240742</v>
      </c>
      <c r="T1155" s="13">
        <f t="shared" ref="T1155:T1218" si="93">(((I1155/60)/60)/24) +DATE(1970, 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 +DATE(1970, 1,1)</f>
        <v>42535.809490740736</v>
      </c>
      <c r="T1219" s="13">
        <f t="shared" ref="T1219:T1282" si="98">(((I1219/60)/60)/24) +DATE(1970, 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 +DATE(1970, 1,1)</f>
        <v>41463.743472222224</v>
      </c>
      <c r="T1283" s="13">
        <f t="shared" ref="T1283:T1346" si="103">(((I1283/60)/60)/24) +DATE(1970, 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 +DATE(1970, 1,1)</f>
        <v>41799.814340277779</v>
      </c>
      <c r="T1347" s="13">
        <f t="shared" ref="T1347:T1410" si="108">(((I1347/60)/60)/24) +DATE(1970, 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 +DATE(1970, 1,1)</f>
        <v>41945.133506944447</v>
      </c>
      <c r="T1411" s="13">
        <f t="shared" ref="T1411:T1474" si="113">(((I1411/60)/60)/24) +DATE(1970, 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 +DATE(1970, 1,1)</f>
        <v>40939.979618055557</v>
      </c>
      <c r="T1475" s="13">
        <f t="shared" ref="T1475:T1538" si="118">(((I1475/60)/60)/24) +DATE(1970, 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 +DATE(1970, 1,1)</f>
        <v>42552.315127314811</v>
      </c>
      <c r="T1539" s="13">
        <f t="shared" ref="T1539:T1602" si="123">(((I1539/60)/60)/24) +DATE(1970, 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 +DATE(1970, 1,1)</f>
        <v>40638.092974537038</v>
      </c>
      <c r="T1603" s="13">
        <f t="shared" ref="T1603:T1666" si="128">(((I1603/60)/60)/24) +DATE(1970, 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 +DATE(1970, 1,1)</f>
        <v>40564.649456018517</v>
      </c>
      <c r="T1667" s="13">
        <f t="shared" ref="T1667:T1730" si="133">(((I1667/60)/60)/24) +DATE(1970, 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 +DATE(1970, 1,1)</f>
        <v>42471.052152777775</v>
      </c>
      <c r="T1731" s="13">
        <f t="shared" ref="T1731:T1794" si="138">(((I1731/60)/60)/24) +DATE(1970, 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 +DATE(1970, 1,1)</f>
        <v>41940.89166666667</v>
      </c>
      <c r="T1795" s="13">
        <f t="shared" ref="T1795:T1858" si="143">(((I1795/60)/60)/24) +DATE(1970, 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 +DATE(1970, 1,1)</f>
        <v>41864.76866898148</v>
      </c>
      <c r="T1859" s="13">
        <f t="shared" ref="T1859:T1922" si="148">(((I1859/60)/60)/24) +DATE(1970, 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 +DATE(1970, 1,1)</f>
        <v>41074.221562500003</v>
      </c>
      <c r="T1923" s="13">
        <f t="shared" ref="T1923:T1986" si="153">(((I1923/60)/60)/24) +DATE(1970, 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 +DATE(1970, 1,1)</f>
        <v>42555.698738425926</v>
      </c>
      <c r="T1987" s="13">
        <f t="shared" ref="T1987:T2050" si="158">(((I1987/60)/60)/24) +DATE(1970, 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>IFERROR(ROUND(E2030/L2030,2),0)</f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 +DATE(1970, 1,1)</f>
        <v>41575.527349537035</v>
      </c>
      <c r="T2051" s="13">
        <f t="shared" ref="T2051:T2114" si="163">(((I2051/60)/60)/24) +DATE(1970, 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 +DATE(1970, 1,1)</f>
        <v>41870.86546296296</v>
      </c>
      <c r="T2115" s="13">
        <f t="shared" ref="T2115:T2178" si="168">(((I2115/60)/60)/24) +DATE(1970, 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 +DATE(1970, 1,1)</f>
        <v>42502.250775462962</v>
      </c>
      <c r="T2179" s="13">
        <f t="shared" ref="T2179:T2242" si="173">(((I2179/60)/60)/24) +DATE(1970, 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 +DATE(1970, 1,1)</f>
        <v>42766.827546296292</v>
      </c>
      <c r="T2243" s="13">
        <f t="shared" ref="T2243:T2306" si="178">(((I2243/60)/60)/24) +DATE(1970, 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 +DATE(1970, 1,1)</f>
        <v>41834.695277777777</v>
      </c>
      <c r="T2307" s="13">
        <f t="shared" ref="T2307:T2370" si="183">(((I2307/60)/60)/24) +DATE(1970, 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 +DATE(1970, 1,1)</f>
        <v>42380.812627314815</v>
      </c>
      <c r="T2371" s="13">
        <f t="shared" ref="T2371:T2434" si="188">(((I2371/60)/60)/24) +DATE(1970, 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 +DATE(1970, 1,1)</f>
        <v>42397.89980324074</v>
      </c>
      <c r="T2435" s="13">
        <f t="shared" ref="T2435:T2498" si="193">(((I2435/60)/60)/24) +DATE(1970, 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 +DATE(1970, 1,1)</f>
        <v>40730.878912037035</v>
      </c>
      <c r="T2499" s="13">
        <f t="shared" ref="T2499:T2562" si="198">(((I2499/60)/60)/24) +DATE(1970, 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 +DATE(1970, 1,1)</f>
        <v>42260.528807870374</v>
      </c>
      <c r="T2563" s="13">
        <f t="shared" ref="T2563:T2626" si="203">(((I2563/60)/60)/24) +DATE(1970, 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 +DATE(1970, 1,1)</f>
        <v>42658.810277777782</v>
      </c>
      <c r="T2627" s="13">
        <f t="shared" ref="T2627:T2690" si="208">(((I2627/60)/60)/24) +DATE(1970, 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 +DATE(1970, 1,1)</f>
        <v>42551.961689814809</v>
      </c>
      <c r="T2691" s="13">
        <f t="shared" ref="T2691:T2754" si="213">(((I2691/60)/60)/24) +DATE(1970, 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 +DATE(1970, 1,1)</f>
        <v>41117.900729166664</v>
      </c>
      <c r="T2755" s="13">
        <f t="shared" ref="T2755:T2818" si="218">(((I2755/60)/60)/24) +DATE(1970, 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 +DATE(1970, 1,1)</f>
        <v>42023.634976851856</v>
      </c>
      <c r="T2819" s="13">
        <f t="shared" ref="T2819:T2882" si="223">(((I2819/60)/60)/24) +DATE(1970, 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 0)</f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 +DATE(1970, 1,1)</f>
        <v>41916.597638888888</v>
      </c>
      <c r="T2883" s="13">
        <f t="shared" ref="T2883:T2946" si="228">(((I2883/60)/60)/24) +DATE(1970, 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 +DATE(1970, 1,1)</f>
        <v>42118.139583333337</v>
      </c>
      <c r="T2947" s="13">
        <f t="shared" ref="T2947:T3010" si="233">(((I2947/60)/60)/24) +DATE(1970, 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 +DATE(1970, 1,1)</f>
        <v>41939.569907407407</v>
      </c>
      <c r="T3011" s="13">
        <f t="shared" ref="T3011:T3074" si="238">(((I3011/60)/60)/24) +DATE(1970, 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 +DATE(1970, 1,1)</f>
        <v>42111.684027777781</v>
      </c>
      <c r="T3075" s="13">
        <f t="shared" ref="T3075:T3138" si="243">(((I3075/60)/60)/24) +DATE(1970, 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 +DATE(1970, 1,1)</f>
        <v>42807.885057870371</v>
      </c>
      <c r="T3139" s="13">
        <f t="shared" ref="T3139:T3202" si="248">(((I3139/60)/60)/24) +DATE(1970, 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 +DATE(1970, 1,1)</f>
        <v>41861.767094907409</v>
      </c>
      <c r="T3203" s="13">
        <f t="shared" ref="T3203:T3266" si="253">(((I3203/60)/60)/24) +DATE(1970, 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 +DATE(1970, 1,1)</f>
        <v>42311.711979166663</v>
      </c>
      <c r="T3267" s="13">
        <f t="shared" ref="T3267:T3330" si="258">(((I3267/60)/60)/24) +DATE(1970, 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 +DATE(1970, 1,1)</f>
        <v>41837.323009259257</v>
      </c>
      <c r="T3331" s="13">
        <f t="shared" ref="T3331:T3394" si="263">(((I3331/60)/60)/24) +DATE(1970, 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 +DATE(1970, 1,1)</f>
        <v>41923.921643518523</v>
      </c>
      <c r="T3395" s="13">
        <f t="shared" ref="T3395:T3458" si="268">(((I3395/60)/60)/24) +DATE(1970, 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 +DATE(1970, 1,1)</f>
        <v>42016.706678240742</v>
      </c>
      <c r="T3459" s="13">
        <f t="shared" ref="T3459:T3522" si="273">(((I3459/60)/60)/24) +DATE(1970, 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 +DATE(1970, 1,1)</f>
        <v>41881.361342592594</v>
      </c>
      <c r="T3523" s="13">
        <f t="shared" ref="T3523:T3586" si="278">(((I3523/60)/60)/24) +DATE(1970, 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 +DATE(1970, 1,1)</f>
        <v>41964.716319444444</v>
      </c>
      <c r="T3587" s="13">
        <f t="shared" ref="T3587:T3650" si="283">(((I3587/60)/60)/24) +DATE(1970, 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 +DATE(1970, 1,1)</f>
        <v>41780.712893518517</v>
      </c>
      <c r="T3651" s="13">
        <f t="shared" ref="T3651:T3714" si="288">(((I3651/60)/60)/24) +DATE(1970, 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 +DATE(1970, 1,1)</f>
        <v>42505.738032407404</v>
      </c>
      <c r="T3715" s="13">
        <f t="shared" ref="T3715:T3778" si="293">(((I3715/60)/60)/24) +DATE(1970, 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 +DATE(1970, 1,1)</f>
        <v>41887.111354166671</v>
      </c>
      <c r="T3779" s="13">
        <f t="shared" ref="T3779:T3842" si="298">(((I3779/60)/60)/24) +DATE(1970, 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 +DATE(1970, 1,1)</f>
        <v>41780.785729166666</v>
      </c>
      <c r="T3843" s="13">
        <f t="shared" ref="T3843:T3906" si="303">(((I3843/60)/60)/24) +DATE(1970, 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 +DATE(1970, 1,1)</f>
        <v>42124.623877314814</v>
      </c>
      <c r="T3907" s="13">
        <f t="shared" ref="T3907:T3970" si="308">(((I3907/60)/60)/24) +DATE(1970, 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 +DATE(1970, 1,1)</f>
        <v>42601.854699074072</v>
      </c>
      <c r="T3971" s="13">
        <f t="shared" ref="T3971:T4034" si="313">(((I3971/60)/60)/24) +DATE(1970, 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 +DATE(1970, 1,1)</f>
        <v>42614.268796296295</v>
      </c>
      <c r="T4035" s="13">
        <f t="shared" ref="T4035:T4098" si="318">(((I4035/60)/60)/24) +DATE(1970, 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 +DATE(1970, 1,1)</f>
        <v>42344.824502314819</v>
      </c>
      <c r="T4099" s="13">
        <f t="shared" ref="T4099:T4115" si="323">(((I4099/60)/60)/24) +DATE(1970, 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DB8BAA79-8BAB-4044-976B-7C8472616ABE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510B7-EE23-4A08-9D14-109651D95B9D}">
  <dimension ref="A1:E18"/>
  <sheetViews>
    <sheetView workbookViewId="0">
      <selection sqref="A1: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E2BFC-6205-4BF0-9075-E212827B1408}">
  <dimension ref="A1:H14"/>
  <sheetViews>
    <sheetView topLeftCell="A9" workbookViewId="0">
      <selection sqref="A1:A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5" bestFit="1" customWidth="1"/>
    <col min="7" max="7" width="17" style="15" bestFit="1" customWidth="1"/>
    <col min="8" max="8" width="20.42578125" style="1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8397</v>
      </c>
      <c r="E1" t="s">
        <v>8383</v>
      </c>
      <c r="F1" s="15" t="s">
        <v>8384</v>
      </c>
      <c r="G1" s="15" t="s">
        <v>8385</v>
      </c>
      <c r="H1" s="15" t="s">
        <v>8398</v>
      </c>
    </row>
    <row r="2" spans="1:8" x14ac:dyDescent="0.25">
      <c r="A2" t="s">
        <v>8387</v>
      </c>
      <c r="B2">
        <f>COUNTIFS(Kickstarter_Challenge!$F:$F, "successful",Kickstarter_Challenge!$D:$D, "&lt;1000",Kickstarter_Challenge!$R:$R, "plays")</f>
        <v>141</v>
      </c>
      <c r="C2">
        <f>COUNTIFS(Kickstarter_Challenge!$F:$F, "failed",Kickstarter_Challenge!$D:$D, "&lt;1000",Kickstarter_Challenge!$R:$R, "plays")</f>
        <v>45</v>
      </c>
      <c r="D2">
        <f>COUNTIFS(Kickstarter_Challenge!$F:$F, "canceled",Kickstarter_Challenge!$D:$D, "&lt;1000",Kickstarter_Challenge!$R:$R, "plays")</f>
        <v>0</v>
      </c>
      <c r="E2">
        <f>SUM(B2:D2)</f>
        <v>186</v>
      </c>
      <c r="F2" s="15">
        <f>B2/$E2</f>
        <v>0.75806451612903225</v>
      </c>
      <c r="G2" s="15">
        <f t="shared" ref="G2:H13" si="0">C2/$E2</f>
        <v>0.24193548387096775</v>
      </c>
      <c r="H2" s="15">
        <f t="shared" si="0"/>
        <v>0</v>
      </c>
    </row>
    <row r="3" spans="1:8" x14ac:dyDescent="0.25">
      <c r="A3" t="s">
        <v>8388</v>
      </c>
      <c r="B3">
        <f>COUNTIFS(Kickstarter_Challenge!$F:$F, "successful",Kickstarter_Challenge!$D:$D, "&gt;=1000",Kickstarter_Challenge!$D:$D, "&lt;=4999",Kickstarter_Challenge!$R:$R, "plays")</f>
        <v>388</v>
      </c>
      <c r="C3">
        <f>COUNTIFS(Kickstarter_Challenge!$F:$F, "failed",Kickstarter_Challenge!$D:$D, "&gt;=1000",Kickstarter_Challenge!$D:$D, "&lt;=4999",Kickstarter_Challenge!$R:$R, "plays")</f>
        <v>146</v>
      </c>
      <c r="D3">
        <f>COUNTIFS(Kickstarter_Challenge!$F:$F, "canceled",Kickstarter_Challenge!$D:$D, "&gt;=1000",Kickstarter_Challenge!$D:$D, "&lt;4999",Kickstarter_Challenge!$R:$R, "plays")</f>
        <v>0</v>
      </c>
      <c r="E3">
        <f t="shared" ref="E3:E13" si="1">SUM(B3:D3)</f>
        <v>534</v>
      </c>
      <c r="F3" s="15">
        <f t="shared" ref="F3:F13" si="2">B3/$E3</f>
        <v>0.72659176029962547</v>
      </c>
      <c r="G3" s="15">
        <f t="shared" si="0"/>
        <v>0.27340823970037453</v>
      </c>
      <c r="H3" s="15">
        <f t="shared" si="0"/>
        <v>0</v>
      </c>
    </row>
    <row r="4" spans="1:8" x14ac:dyDescent="0.25">
      <c r="A4" t="s">
        <v>8386</v>
      </c>
      <c r="B4">
        <f>COUNTIFS(Kickstarter_Challenge!$F:$F, "successful",Kickstarter_Challenge!$D:$D, "&gt;=5000",Kickstarter_Challenge!$D:$D, "&lt;=9999",Kickstarter_Challenge!$R:$R, "plays")</f>
        <v>93</v>
      </c>
      <c r="C4">
        <f>COUNTIFS(Kickstarter_Challenge!$F:$F, "failed",Kickstarter_Challenge!$D:$D, "&gt;=5000",Kickstarter_Challenge!$D:$D, "&lt;=9999",Kickstarter_Challenge!$R:$R, "plays")</f>
        <v>76</v>
      </c>
      <c r="D4">
        <f>COUNTIFS(Kickstarter_Challenge!$F:$F, "canceled",Kickstarter_Challenge!$D:$D, "&gt;=5000",Kickstarter_Challenge!$D:$D, "&lt;9999",Kickstarter_Challenge!$R:$R, "plays")</f>
        <v>0</v>
      </c>
      <c r="E4">
        <f t="shared" si="1"/>
        <v>169</v>
      </c>
      <c r="F4" s="15">
        <f t="shared" si="2"/>
        <v>0.55029585798816572</v>
      </c>
      <c r="G4" s="15">
        <f t="shared" si="0"/>
        <v>0.44970414201183434</v>
      </c>
      <c r="H4" s="15">
        <f t="shared" si="0"/>
        <v>0</v>
      </c>
    </row>
    <row r="5" spans="1:8" x14ac:dyDescent="0.25">
      <c r="A5" t="s">
        <v>8389</v>
      </c>
      <c r="B5">
        <f>COUNTIFS(Kickstarter_Challenge!$F:$F, "successful",Kickstarter_Challenge!$D:$D, "&gt;=10000",Kickstarter_Challenge!$D:$D, "&lt;=14999",Kickstarter_Challenge!$R:$R, "plays")</f>
        <v>39</v>
      </c>
      <c r="C5">
        <f>COUNTIFS(Kickstarter_Challenge!$F:$F, "failed",Kickstarter_Challenge!$D:$D, "&gt;=10000",Kickstarter_Challenge!$D:$D, "&lt;=14999",Kickstarter_Challenge!$R:$R, "plays")</f>
        <v>33</v>
      </c>
      <c r="D5">
        <f>COUNTIFS(Kickstarter_Challenge!$F:$F, "canceled",Kickstarter_Challenge!$D:$D, "&gt;=10000",Kickstarter_Challenge!$D:$D, "&lt;14999",Kickstarter_Challenge!$R:$R, "plays")</f>
        <v>0</v>
      </c>
      <c r="E5">
        <f t="shared" si="1"/>
        <v>72</v>
      </c>
      <c r="F5" s="15">
        <f t="shared" si="2"/>
        <v>0.54166666666666663</v>
      </c>
      <c r="G5" s="15">
        <f t="shared" si="0"/>
        <v>0.45833333333333331</v>
      </c>
      <c r="H5" s="15">
        <f t="shared" si="0"/>
        <v>0</v>
      </c>
    </row>
    <row r="6" spans="1:8" x14ac:dyDescent="0.25">
      <c r="A6" t="s">
        <v>8390</v>
      </c>
      <c r="B6">
        <f>COUNTIFS(Kickstarter_Challenge!$F:$F, "successful",Kickstarter_Challenge!$D:$D, "&gt;=15000",Kickstarter_Challenge!$D:$D, "&lt;=19999",Kickstarter_Challenge!$R:$R, "plays")</f>
        <v>12</v>
      </c>
      <c r="C6">
        <f>COUNTIFS(Kickstarter_Challenge!$F:$F, "failed",Kickstarter_Challenge!$D:$D, "&gt;=15000",Kickstarter_Challenge!$D:$D, "&lt;=19999",Kickstarter_Challenge!$R:$R, "plays")</f>
        <v>12</v>
      </c>
      <c r="D6">
        <f>COUNTIFS(Kickstarter_Challenge!$F:$F, "canceled",Kickstarter_Challenge!$D:$D, "&gt;=15000",Kickstarter_Challenge!$D:$D, "&lt;19999",Kickstarter_Challenge!$R:$R, "plays")</f>
        <v>0</v>
      </c>
      <c r="E6">
        <f t="shared" si="1"/>
        <v>24</v>
      </c>
      <c r="F6" s="15">
        <f t="shared" si="2"/>
        <v>0.5</v>
      </c>
      <c r="G6" s="15">
        <f t="shared" si="0"/>
        <v>0.5</v>
      </c>
      <c r="H6" s="15">
        <f t="shared" si="0"/>
        <v>0</v>
      </c>
    </row>
    <row r="7" spans="1:8" x14ac:dyDescent="0.25">
      <c r="A7" t="s">
        <v>8391</v>
      </c>
      <c r="B7">
        <f>COUNTIFS(Kickstarter_Challenge!$F:$F, "successful",Kickstarter_Challenge!$D:$D, "&gt;=20000",Kickstarter_Challenge!$D:$D, "&lt;=24999",Kickstarter_Challenge!$R:$R, "plays")</f>
        <v>9</v>
      </c>
      <c r="C7">
        <f>COUNTIFS(Kickstarter_Challenge!$F:$F, "failed",Kickstarter_Challenge!$D:$D, "&gt;=20000",Kickstarter_Challenge!$D:$D, "&lt;=24999",Kickstarter_Challenge!$R:$R, "plays")</f>
        <v>11</v>
      </c>
      <c r="D7">
        <f>COUNTIFS(Kickstarter_Challenge!$F:$F, "canceled",Kickstarter_Challenge!$D:$D, "&gt;=20000",Kickstarter_Challenge!$D:$D, "&lt;24999",Kickstarter_Challenge!$R:$R, "plays")</f>
        <v>0</v>
      </c>
      <c r="E7">
        <f t="shared" si="1"/>
        <v>20</v>
      </c>
      <c r="F7" s="15">
        <f t="shared" si="2"/>
        <v>0.45</v>
      </c>
      <c r="G7" s="15">
        <f t="shared" si="0"/>
        <v>0.55000000000000004</v>
      </c>
      <c r="H7" s="15">
        <f t="shared" si="0"/>
        <v>0</v>
      </c>
    </row>
    <row r="8" spans="1:8" x14ac:dyDescent="0.25">
      <c r="A8" t="s">
        <v>8392</v>
      </c>
      <c r="B8">
        <f>COUNTIFS(Kickstarter_Challenge!$F:$F, "successful",Kickstarter_Challenge!$D:$D, "&gt;=25000",Kickstarter_Challenge!$D:$D, "&lt;=29999",Kickstarter_Challenge!$R:$R, "plays")</f>
        <v>1</v>
      </c>
      <c r="C8">
        <f>COUNTIFS(Kickstarter_Challenge!$F:$F, "failed",Kickstarter_Challenge!$D:$D, "&gt;=25000",Kickstarter_Challenge!$D:$D, "&lt;=29999",Kickstarter_Challenge!$R:$R, "plays")</f>
        <v>4</v>
      </c>
      <c r="D8">
        <f>COUNTIFS(Kickstarter_Challenge!$F:$F, "canceled",Kickstarter_Challenge!$D:$D, "&gt;=25000",Kickstarter_Challenge!$D:$D, "&lt;29999",Kickstarter_Challenge!$R:$R, "plays")</f>
        <v>0</v>
      </c>
      <c r="E8">
        <f t="shared" si="1"/>
        <v>5</v>
      </c>
      <c r="F8" s="15">
        <f t="shared" si="2"/>
        <v>0.2</v>
      </c>
      <c r="G8" s="15">
        <f t="shared" si="0"/>
        <v>0.8</v>
      </c>
      <c r="H8" s="15">
        <f t="shared" si="0"/>
        <v>0</v>
      </c>
    </row>
    <row r="9" spans="1:8" x14ac:dyDescent="0.25">
      <c r="A9" t="s">
        <v>8393</v>
      </c>
      <c r="B9">
        <f>COUNTIFS(Kickstarter_Challenge!$F:$F, "successful",Kickstarter_Challenge!$D:$D, "&gt;=30000",Kickstarter_Challenge!$D:$D, "&lt;=34999",Kickstarter_Challenge!$R:$R, "plays")</f>
        <v>3</v>
      </c>
      <c r="C9">
        <f>COUNTIFS(Kickstarter_Challenge!$F:$F, "failed",Kickstarter_Challenge!$D:$D, "&gt;=30000",Kickstarter_Challenge!$D:$D, "&lt;=34999",Kickstarter_Challenge!$R:$R, "plays")</f>
        <v>8</v>
      </c>
      <c r="D9">
        <f>COUNTIFS(Kickstarter_Challenge!$F:$F, "canceled",Kickstarter_Challenge!$D:$D, "&gt;=30000",Kickstarter_Challenge!$D:$D, "&lt;34999",Kickstarter_Challenge!$R:$R, "plays")</f>
        <v>0</v>
      </c>
      <c r="E9">
        <f t="shared" si="1"/>
        <v>11</v>
      </c>
      <c r="F9" s="15">
        <f t="shared" si="2"/>
        <v>0.27272727272727271</v>
      </c>
      <c r="G9" s="15">
        <f t="shared" si="0"/>
        <v>0.72727272727272729</v>
      </c>
      <c r="H9" s="15">
        <f t="shared" si="0"/>
        <v>0</v>
      </c>
    </row>
    <row r="10" spans="1:8" x14ac:dyDescent="0.25">
      <c r="A10" t="s">
        <v>8394</v>
      </c>
      <c r="B10">
        <f>COUNTIFS(Kickstarter_Challenge!$F:$F, "successful",Kickstarter_Challenge!$D:$D, "&gt;=35000",Kickstarter_Challenge!$D:$D, "&lt;=39999",Kickstarter_Challenge!$R:$R, "plays")</f>
        <v>4</v>
      </c>
      <c r="C10">
        <f>COUNTIFS(Kickstarter_Challenge!$F:$F, "failed",Kickstarter_Challenge!$D:$D, "&gt;=35000",Kickstarter_Challenge!$D:$D, "&lt;=39999",Kickstarter_Challenge!$R:$R, "plays")</f>
        <v>2</v>
      </c>
      <c r="D10">
        <f>COUNTIFS(Kickstarter_Challenge!$F:$F, "canceled",Kickstarter_Challenge!$D:$D, "&gt;=35000",Kickstarter_Challenge!$D:$D, "&lt;39999",Kickstarter_Challenge!$R:$R, "plays")</f>
        <v>0</v>
      </c>
      <c r="E10">
        <f t="shared" si="1"/>
        <v>6</v>
      </c>
      <c r="F10" s="15">
        <f t="shared" si="2"/>
        <v>0.66666666666666663</v>
      </c>
      <c r="G10" s="15">
        <f t="shared" si="0"/>
        <v>0.33333333333333331</v>
      </c>
      <c r="H10" s="15">
        <f t="shared" si="0"/>
        <v>0</v>
      </c>
    </row>
    <row r="11" spans="1:8" x14ac:dyDescent="0.25">
      <c r="A11" t="s">
        <v>8395</v>
      </c>
      <c r="B11">
        <f>COUNTIFS(Kickstarter_Challenge!$F:$F, "successful",Kickstarter_Challenge!$D:$D, "&gt;=40000",Kickstarter_Challenge!$D:$D, "&lt;=44999",Kickstarter_Challenge!$R:$R, "plays")</f>
        <v>2</v>
      </c>
      <c r="C11">
        <f>COUNTIFS(Kickstarter_Challenge!$F:$F, "failed",Kickstarter_Challenge!$D:$D, "&gt;=40000",Kickstarter_Challenge!$D:$D, "&lt;44999",Kickstarter_Challenge!$R:$R, "plays")</f>
        <v>1</v>
      </c>
      <c r="D11">
        <f>COUNTIFS(Kickstarter_Challenge!$F:$F, "canceled",Kickstarter_Challenge!$D:$D, "&gt;=40000",Kickstarter_Challenge!$D:$D, "&lt;44999",Kickstarter_Challenge!$R:$R, "plays")</f>
        <v>0</v>
      </c>
      <c r="E11">
        <f t="shared" si="1"/>
        <v>3</v>
      </c>
      <c r="F11" s="15">
        <f t="shared" si="2"/>
        <v>0.66666666666666663</v>
      </c>
      <c r="G11" s="15">
        <f t="shared" si="0"/>
        <v>0.33333333333333331</v>
      </c>
      <c r="H11" s="15">
        <f t="shared" si="0"/>
        <v>0</v>
      </c>
    </row>
    <row r="12" spans="1:8" x14ac:dyDescent="0.25">
      <c r="A12" t="s">
        <v>8399</v>
      </c>
      <c r="B12">
        <f>COUNTIFS(Kickstarter_Challenge!$F:$F, "successful",Kickstarter_Challenge!$D:$D, "&gt;=45000",Kickstarter_Challenge!$D:$D, "&lt;=49999",Kickstarter_Challenge!$R:$R, "plays")</f>
        <v>0</v>
      </c>
      <c r="C12">
        <f>COUNTIFS(Kickstarter_Challenge!$F:$F, "failed",Kickstarter_Challenge!$D:$D, "&gt;=45000",Kickstarter_Challenge!$D:$D, "&lt;=49999",Kickstarter_Challenge!$R:$R, "plays")</f>
        <v>1</v>
      </c>
      <c r="D12">
        <f>COUNTIFS(Kickstarter_Challenge!$F:$F, "canceled",Kickstarter_Challenge!$D:$D, "&gt;=45000",Kickstarter_Challenge!$D:$D, "&lt;49999",Kickstarter_Challenge!$R:$R, "plays")</f>
        <v>0</v>
      </c>
      <c r="E12">
        <f t="shared" ref="E12" si="3">SUM(B12:D12)</f>
        <v>1</v>
      </c>
      <c r="F12" s="15">
        <f t="shared" ref="F12" si="4">B12/$E12</f>
        <v>0</v>
      </c>
      <c r="G12" s="15">
        <f t="shared" ref="G12" si="5">C12/$E12</f>
        <v>1</v>
      </c>
      <c r="H12" s="15">
        <f t="shared" ref="H12" si="6">D12/$E12</f>
        <v>0</v>
      </c>
    </row>
    <row r="13" spans="1:8" x14ac:dyDescent="0.25">
      <c r="A13" t="s">
        <v>8396</v>
      </c>
      <c r="B13">
        <f>COUNTIFS(Kickstarter_Challenge!$F:$F, "successful",Kickstarter_Challenge!$D:$D, "&gt;=50000",Kickstarter_Challenge!$R:$R, "plays")</f>
        <v>2</v>
      </c>
      <c r="C13">
        <f>COUNTIFS(Kickstarter_Challenge!$F:$F, "failed",Kickstarter_Challenge!$D:$D, "&gt;=50000",Kickstarter_Challenge!$R:$R, "plays")</f>
        <v>14</v>
      </c>
      <c r="D13">
        <f>COUNTIFS(Kickstarter_Challenge!$F:$F, "canceled",Kickstarter_Challenge!$D:$D, "&gt;50000",Kickstarter_Challenge!$R:$R, "plays")</f>
        <v>0</v>
      </c>
      <c r="E13">
        <f t="shared" si="1"/>
        <v>16</v>
      </c>
      <c r="F13" s="15">
        <f t="shared" si="2"/>
        <v>0.125</v>
      </c>
      <c r="G13" s="15">
        <f t="shared" si="0"/>
        <v>0.875</v>
      </c>
      <c r="H13" s="15">
        <f t="shared" si="0"/>
        <v>0</v>
      </c>
    </row>
    <row r="14" spans="1:8" x14ac:dyDescent="0.25">
      <c r="A14" s="16" t="s">
        <v>8400</v>
      </c>
      <c r="B14">
        <f>SUM(B2:B13)</f>
        <v>694</v>
      </c>
      <c r="C14">
        <f t="shared" ref="C14:E14" si="7">SUM(C2:C13)</f>
        <v>353</v>
      </c>
      <c r="D14">
        <f t="shared" si="7"/>
        <v>0</v>
      </c>
      <c r="E14">
        <f t="shared" si="7"/>
        <v>1047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2020-12-20T06:00:53Z</dcterms:modified>
</cp:coreProperties>
</file>