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ZOMJ\source\GitHub\big_data_demo\sorel\01_bench_s3_ls\analysis\"/>
    </mc:Choice>
  </mc:AlternateContent>
  <xr:revisionPtr revIDLastSave="0" documentId="13_ncr:1_{34C28962-AB4C-4B7C-9581-283521AEF098}" xr6:coauthVersionLast="47" xr6:coauthVersionMax="47" xr10:uidLastSave="{00000000-0000-0000-0000-000000000000}"/>
  <bookViews>
    <workbookView xWindow="-110" yWindow="-110" windowWidth="19420" windowHeight="10420" activeTab="4" xr2:uid="{C86255B7-07AE-4159-A1DE-F8879CE0F203}"/>
  </bookViews>
  <sheets>
    <sheet name="List keys" sheetId="1" r:id="rId1"/>
    <sheet name="Copy files" sheetId="3" r:id="rId2"/>
    <sheet name="Requirements" sheetId="4" r:id="rId3"/>
    <sheet name="Tieouts" sheetId="5" r:id="rId4"/>
    <sheet name="Benchmark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6" l="1"/>
  <c r="G17" i="6" s="1"/>
  <c r="G9" i="6"/>
  <c r="G6" i="6"/>
  <c r="B11" i="6"/>
  <c r="B9" i="6"/>
  <c r="B6" i="6"/>
  <c r="B9" i="4" a="1"/>
  <c r="B9" i="4" s="1"/>
  <c r="E9" i="4" s="1"/>
  <c r="C9" i="4" a="1"/>
  <c r="C9" i="4" s="1"/>
  <c r="F9" i="4" s="1"/>
  <c r="F6" i="3"/>
  <c r="H6" i="3" s="1"/>
  <c r="F5" i="3"/>
  <c r="H5" i="3" s="1"/>
  <c r="B8" i="4" a="1"/>
  <c r="B8" i="4" s="1"/>
  <c r="E8" i="4" s="1"/>
  <c r="C8" i="4" a="1"/>
  <c r="C8" i="4" s="1"/>
  <c r="F8" i="4" s="1"/>
  <c r="O6" i="3"/>
  <c r="E4" i="1"/>
  <c r="F4" i="1" s="1"/>
  <c r="H4" i="1" s="1"/>
  <c r="O5" i="3"/>
  <c r="O4" i="3"/>
  <c r="O3" i="3"/>
  <c r="O2" i="3"/>
  <c r="E4" i="3"/>
  <c r="F4" i="3" s="1"/>
  <c r="H4" i="3" s="1"/>
  <c r="C7" i="4" a="1"/>
  <c r="C7" i="4" s="1"/>
  <c r="F7" i="4" s="1"/>
  <c r="B7" i="4" a="1"/>
  <c r="B7" i="4" s="1"/>
  <c r="E7" i="4" s="1"/>
  <c r="C5" i="4" a="1"/>
  <c r="C5" i="4" s="1"/>
  <c r="F5" i="4" s="1"/>
  <c r="C6" i="4" a="1"/>
  <c r="C6" i="4" s="1"/>
  <c r="F6" i="4" s="1"/>
  <c r="B5" i="4" a="1"/>
  <c r="B5" i="4" s="1"/>
  <c r="E5" i="4" s="1"/>
  <c r="B6" i="4" a="1"/>
  <c r="B6" i="4" s="1"/>
  <c r="E6" i="4" s="1"/>
  <c r="F2" i="3"/>
  <c r="J2" i="3" s="1"/>
  <c r="J3" i="3"/>
  <c r="F3" i="3"/>
  <c r="F3" i="1"/>
  <c r="H3" i="1" s="1"/>
  <c r="F2" i="1"/>
  <c r="H2" i="1" s="1"/>
  <c r="J6" i="3" l="1"/>
  <c r="J5" i="3"/>
  <c r="J4" i="3"/>
  <c r="H2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<sst xmlns="http://schemas.openxmlformats.org/spreadsheetml/2006/main" count="95" uniqueCount="65">
  <si>
    <t xml:space="preserve">Start:  </t>
  </si>
  <si>
    <t xml:space="preserve">End:  </t>
  </si>
  <si>
    <t>My laptop</t>
  </si>
  <si>
    <t>System</t>
  </si>
  <si>
    <t>Date</t>
  </si>
  <si>
    <t>Time (min)</t>
  </si>
  <si>
    <t>Rows</t>
  </si>
  <si>
    <t>Rows/Sec</t>
  </si>
  <si>
    <t>Process</t>
  </si>
  <si>
    <t>get-sorel-bin.ps1</t>
  </si>
  <si>
    <t>CloudShell</t>
  </si>
  <si>
    <t>get-sorel-bin.sh</t>
  </si>
  <si>
    <t>MB/Sec</t>
  </si>
  <si>
    <t>Files</t>
  </si>
  <si>
    <t>Files/Sec</t>
  </si>
  <si>
    <t>cp-sorel.ps1</t>
  </si>
  <si>
    <t>cp-sorel.sh</t>
  </si>
  <si>
    <t>Data Copied (bytes)</t>
  </si>
  <si>
    <t># Files</t>
  </si>
  <si>
    <t>Data to transfer (MB)</t>
  </si>
  <si>
    <t>Time Required (Hrs)</t>
  </si>
  <si>
    <t># Workers</t>
  </si>
  <si>
    <t>Files/Sec/Worker</t>
  </si>
  <si>
    <t>MB/Sec/Worker</t>
  </si>
  <si>
    <t>Glue</t>
  </si>
  <si>
    <t>debug-notebook.py</t>
  </si>
  <si>
    <t>size_of_s3_files.ipynb</t>
  </si>
  <si>
    <t>Size</t>
  </si>
  <si>
    <t>Size/file</t>
  </si>
  <si>
    <t>Prefix</t>
  </si>
  <si>
    <t>0000</t>
  </si>
  <si>
    <t>000</t>
  </si>
  <si>
    <t>00</t>
  </si>
  <si>
    <t>0</t>
  </si>
  <si>
    <t>Prefix "0"</t>
  </si>
  <si>
    <t>Source</t>
  </si>
  <si>
    <t>Target (Athena query)</t>
  </si>
  <si>
    <t>All objects</t>
  </si>
  <si>
    <t>Meta table</t>
  </si>
  <si>
    <t>Grep meta.csv</t>
  </si>
  <si>
    <t>Parquet files</t>
  </si>
  <si>
    <t>Parquet query</t>
  </si>
  <si>
    <t># Rows</t>
  </si>
  <si>
    <t>Binaries from s3 ls of source (sum_s3_ls.py)</t>
  </si>
  <si>
    <t xml:space="preserve">SELECT count(*) num_pe, sum(length) tot_size </t>
  </si>
  <si>
    <t>FROM PE_BIN</t>
  </si>
  <si>
    <t>Athena query of parquet (PE_BIN)</t>
  </si>
  <si>
    <t>transfer_sorel_binaries_no_spark.ipynb</t>
  </si>
  <si>
    <t>transfer_sorel_binaries_no_spark.py</t>
  </si>
  <si>
    <t>Key Listing</t>
  </si>
  <si>
    <t>Start</t>
  </si>
  <si>
    <t>End</t>
  </si>
  <si>
    <t>Elapsed</t>
  </si>
  <si>
    <t>minutes</t>
  </si>
  <si>
    <t>Athena</t>
  </si>
  <si>
    <t>Difference</t>
  </si>
  <si>
    <t>times faster</t>
  </si>
  <si>
    <t>Copy all keys beginning with 00</t>
  </si>
  <si>
    <t>s3 cp parquet</t>
  </si>
  <si>
    <t>s3 cp sorel source</t>
  </si>
  <si>
    <t xml:space="preserve">14G   </t>
  </si>
  <si>
    <t>Size copied</t>
  </si>
  <si>
    <t>Throughput</t>
  </si>
  <si>
    <t>MB per second</t>
  </si>
  <si>
    <t>9.9G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</si>
</sst>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2" fillId="0" borderId="0" xfId="0" applyFont="1"/>
  </cellXfs>
  <cellStyles count="2">
    <cellStyle name="Comma" xfId="1" builtinId="3"/>
    <cellStyle name="Normal" xfId="0" builtinId="0"/>
  </cellStyles>
  <dxfs count="24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66E4-FEE0-471B-83A8-4B22530CBB02}" name="Table1" displayName="Table1" ref="A1:H4" totalsRowShown="0">
  <autoFilter ref="A1:H4" xr:uid="{DA2966E4-FEE0-471B-83A8-4B22530CBB02}"/>
  <tableColumns count="8">
    <tableColumn id="1" xr3:uid="{01BAED7B-7A81-4DCA-8D60-8153B322F683}" name="Date" dataDxfId="23"/>
    <tableColumn id="8" xr3:uid="{B69BD1B4-6C40-4612-B1E3-45D608293CCC}" name="Process" dataDxfId="22"/>
    <tableColumn id="2" xr3:uid="{8005FFF9-EE93-48A2-8DE8-290C803E3CAF}" name="System"/>
    <tableColumn id="3" xr3:uid="{446A80FF-3FB8-4C12-92AD-B75379A22230}" name="Start:  " dataDxfId="21"/>
    <tableColumn id="4" xr3:uid="{CE01F998-4383-4051-9DB4-7BB999FDCC93}" name="End:  " dataDxfId="20"/>
    <tableColumn id="5" xr3:uid="{E4B80F70-89E0-409B-A7C1-ED302638D79C}" name="Time (min)" dataDxfId="19">
      <calculatedColumnFormula>(E2-D2)*24*60</calculatedColumnFormula>
    </tableColumn>
    <tableColumn id="6" xr3:uid="{5AFE96F7-DBBC-4A7A-9767-35D3F752615F}" name="Rows" dataDxfId="18"/>
    <tableColumn id="7" xr3:uid="{7CF1E15A-EA4C-490C-94B7-AE67BC553536}" name="Rows/Sec" dataDxfId="17" dataCellStyle="Comma">
      <calculatedColumnFormula>G2/F2/60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72F46-409C-4691-AFA8-EE8346A11709}" name="Table13" displayName="Table13" ref="A1:J6" totalsRowShown="0">
  <autoFilter ref="A1:J6" xr:uid="{DA2966E4-FEE0-471B-83A8-4B22530CBB02}"/>
  <tableColumns count="10">
    <tableColumn id="1" xr3:uid="{7D91EB82-97DE-4D76-A5E5-585F96E3D5C3}" name="Date" dataDxfId="16"/>
    <tableColumn id="8" xr3:uid="{A7149DD9-1B9B-4FCB-9273-D401D250F6BC}" name="Process" dataDxfId="15"/>
    <tableColumn id="2" xr3:uid="{A699E542-B38E-451C-A8A1-3348D9BECA12}" name="System"/>
    <tableColumn id="3" xr3:uid="{566EA3C3-A4E4-45E1-BB36-61EA7C47BD36}" name="Start:  " dataDxfId="14"/>
    <tableColumn id="4" xr3:uid="{A2267207-5604-4467-A908-9DC02F87F20E}" name="End:  " dataDxfId="13"/>
    <tableColumn id="5" xr3:uid="{4A2958D6-4996-4381-9D1B-617F0B5E956E}" name="Time (min)" dataDxfId="12">
      <calculatedColumnFormula>(E2-D2)*24*60</calculatedColumnFormula>
    </tableColumn>
    <tableColumn id="6" xr3:uid="{E146107D-6AE8-4EF1-A68B-F0ADF9635F8A}" name="Files" dataDxfId="11"/>
    <tableColumn id="7" xr3:uid="{49D38AD4-29B2-48F9-A241-41509369DB27}" name="Files/Sec" dataDxfId="10" dataCellStyle="Comma">
      <calculatedColumnFormula>G2/$F2/60</calculatedColumnFormula>
    </tableColumn>
    <tableColumn id="9" xr3:uid="{E95605A0-4ABF-4AE2-9D30-5D8802BF7F6F}" name="Data Copied (bytes)"/>
    <tableColumn id="10" xr3:uid="{79B7A6C6-9724-4050-BF17-3AFD8E172A8B}" name="MB/Sec" dataDxfId="9">
      <calculatedColumnFormula>I2/$F2/60/(1024*1024)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0B6104-0160-46C5-AE8C-4124932B499E}" name="Table5" displayName="Table5" ref="M1:P6" totalsRowShown="0">
  <autoFilter ref="M1:P6" xr:uid="{620B6104-0160-46C5-AE8C-4124932B499E}"/>
  <tableColumns count="4">
    <tableColumn id="1" xr3:uid="{C2D976FC-A46C-47A5-A9E1-F493C8DF4B68}" name="# Files" dataDxfId="8" dataCellStyle="Comma"/>
    <tableColumn id="2" xr3:uid="{E1A1DEEC-9580-4195-8462-A300B30D7181}" name="Size" dataDxfId="7" dataCellStyle="Comma"/>
    <tableColumn id="3" xr3:uid="{4E2BD4EA-5D40-499E-A55A-2C65504CB65D}" name="Size/file" dataDxfId="6" dataCellStyle="Comma">
      <calculatedColumnFormula>N2/M2</calculatedColumnFormula>
    </tableColumn>
    <tableColumn id="4" xr3:uid="{E23AFEB8-6085-4E13-8EFD-48ACBDF531F4}" name="Prefi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52E83-FD99-478F-A83A-24E898EBCDCC}" name="Table3" displayName="Table3" ref="A1:B2" totalsRowShown="0">
  <autoFilter ref="A1:B2" xr:uid="{6F452E83-FD99-478F-A83A-24E898EBCDCC}"/>
  <tableColumns count="2">
    <tableColumn id="1" xr3:uid="{4651F7C5-4326-4F3E-A5C6-1CE83EEEB5A0}" name="# Files" dataDxfId="5" dataCellStyle="Comma"/>
    <tableColumn id="2" xr3:uid="{C8780520-AC53-471D-89BB-4115970C5C5F}" name="Data to transfer (MB)" dataDxfId="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65901-7C69-40B0-AB8B-6EEFD7B856E7}" name="Table4" displayName="Table4" ref="A4:F9" totalsRowShown="0">
  <autoFilter ref="A4:F9" xr:uid="{46365901-7C69-40B0-AB8B-6EEFD7B856E7}"/>
  <tableColumns count="6">
    <tableColumn id="1" xr3:uid="{A4245A19-B11D-4B9B-9800-AA9A2CF15EDC}" name="Time Required (Hrs)"/>
    <tableColumn id="2" xr3:uid="{8D8A9450-4CB7-4987-87A1-753AC4C8914F}" name="Files/Sec" dataDxfId="3">
      <calculatedColumnFormula array="1">Table3['# Files]/Table4[[#This Row],[Time Required (Hrs)]]/3600</calculatedColumnFormula>
    </tableColumn>
    <tableColumn id="3" xr3:uid="{523FFBD8-879C-4690-A002-8CA2B7FB6462}" name="MB/Sec" dataDxfId="2" dataCellStyle="Comma">
      <calculatedColumnFormula array="1">Table3[Data to transfer (MB)]/Table4[[#This Row],[Time Required (Hrs)]]/3600</calculatedColumnFormula>
    </tableColumn>
    <tableColumn id="4" xr3:uid="{6328C5DD-64C4-4DE2-ABDD-7F2E3F70DC08}" name="# Workers"/>
    <tableColumn id="5" xr3:uid="{10AADC3A-094B-4FB6-99E7-F595BA047000}" name="Files/Sec/Worker" dataDxfId="1">
      <calculatedColumnFormula>Table4[[#This Row],[Files/Sec]]/Table4[[#This Row],['# Workers]]</calculatedColumnFormula>
    </tableColumn>
    <tableColumn id="6" xr3:uid="{A58C679B-6E71-442C-AC3F-FDB6B76604C0}" name="MB/Sec/Worker" dataDxfId="0">
      <calculatedColumnFormula>Table4[[#This Row],[MB/Sec]]/Table4[[#This Row],['# Workers]]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66E-828C-4157-AF81-3A05D92400A1}">
  <dimension ref="A1:H4"/>
  <sheetViews>
    <sheetView workbookViewId="0">
      <selection activeCell="H7" sqref="H7"/>
    </sheetView>
  </sheetViews>
  <sheetFormatPr defaultRowHeight="14.5" x14ac:dyDescent="0.35"/>
  <cols>
    <col min="1" max="1" width="9.453125" bestFit="1" customWidth="1"/>
    <col min="2" max="2" width="19.1796875" bestFit="1" customWidth="1"/>
    <col min="3" max="3" width="9.26953125" bestFit="1" customWidth="1"/>
    <col min="4" max="5" width="14.54296875" bestFit="1" customWidth="1"/>
    <col min="6" max="6" width="11.81640625" customWidth="1"/>
    <col min="7" max="7" width="10.7265625" bestFit="1" customWidth="1"/>
    <col min="8" max="8" width="11.81640625" bestFit="1" customWidth="1"/>
    <col min="10" max="10" width="21.54296875" bestFit="1" customWidth="1"/>
    <col min="11" max="11" width="14.54296875" bestFit="1" customWidth="1"/>
    <col min="12" max="12" width="12.54296875" bestFit="1" customWidth="1"/>
  </cols>
  <sheetData>
    <row r="1" spans="1:8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6</v>
      </c>
      <c r="H1" t="s">
        <v>7</v>
      </c>
    </row>
    <row r="2" spans="1:8" x14ac:dyDescent="0.35">
      <c r="A2" s="3">
        <v>45002</v>
      </c>
      <c r="B2" s="3" t="s">
        <v>11</v>
      </c>
      <c r="C2" t="s">
        <v>10</v>
      </c>
      <c r="D2" s="6">
        <v>45002.577974537038</v>
      </c>
      <c r="E2" s="6">
        <v>45002.592152777775</v>
      </c>
      <c r="F2" s="2">
        <f>(E2-D2)*24*60</f>
        <v>20.416666661622003</v>
      </c>
      <c r="G2" s="4">
        <v>1510973</v>
      </c>
      <c r="H2" s="5">
        <f>G2/F2/60</f>
        <v>1233.4473472435425</v>
      </c>
    </row>
    <row r="3" spans="1:8" x14ac:dyDescent="0.35">
      <c r="A3" s="3">
        <v>45002</v>
      </c>
      <c r="B3" s="3" t="s">
        <v>9</v>
      </c>
      <c r="C3" t="s">
        <v>2</v>
      </c>
      <c r="D3" s="6">
        <v>45002.440509259257</v>
      </c>
      <c r="E3" s="6">
        <v>45002.455150462964</v>
      </c>
      <c r="F3" s="2">
        <f>(E3-D3)*24*60</f>
        <v>21.083333337446675</v>
      </c>
      <c r="G3" s="4">
        <v>2095000</v>
      </c>
      <c r="H3" s="5">
        <f>G3/F3/60</f>
        <v>1656.1264818903298</v>
      </c>
    </row>
    <row r="4" spans="1:8" x14ac:dyDescent="0.35">
      <c r="A4" s="3">
        <v>45002</v>
      </c>
      <c r="B4" s="3" t="s">
        <v>26</v>
      </c>
      <c r="C4" t="s">
        <v>2</v>
      </c>
      <c r="D4" s="10">
        <v>45002</v>
      </c>
      <c r="E4" s="10">
        <f>Table1[[#This Row],[Start:  ]]+21/60/24</f>
        <v>45002.01458333333</v>
      </c>
      <c r="F4" s="2">
        <f>(E4-D4)*24*60</f>
        <v>20.999999995110556</v>
      </c>
      <c r="G4" s="4">
        <v>618932</v>
      </c>
      <c r="H4" s="5">
        <f>G4/F4/60</f>
        <v>491.21587313024315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0AC-F327-404A-B537-1167C600A620}">
  <dimension ref="A1:P6"/>
  <sheetViews>
    <sheetView workbookViewId="0">
      <selection activeCell="I6" sqref="I6"/>
    </sheetView>
  </sheetViews>
  <sheetFormatPr defaultRowHeight="14.5" x14ac:dyDescent="0.35"/>
  <cols>
    <col min="1" max="1" width="9.453125" bestFit="1" customWidth="1"/>
    <col min="2" max="2" width="18.81640625" bestFit="1" customWidth="1"/>
    <col min="3" max="3" width="10.54296875" bestFit="1" customWidth="1"/>
    <col min="4" max="5" width="14.54296875" bestFit="1" customWidth="1"/>
    <col min="6" max="6" width="11.81640625" customWidth="1"/>
    <col min="7" max="7" width="12.1796875" bestFit="1" customWidth="1"/>
    <col min="8" max="8" width="11.81640625" bestFit="1" customWidth="1"/>
    <col min="9" max="9" width="18" bestFit="1" customWidth="1"/>
    <col min="10" max="10" width="21.54296875" bestFit="1" customWidth="1"/>
    <col min="11" max="11" width="14.54296875" bestFit="1" customWidth="1"/>
    <col min="13" max="13" width="13.54296875" bestFit="1" customWidth="1"/>
    <col min="14" max="14" width="17.1796875" bestFit="1" customWidth="1"/>
    <col min="15" max="15" width="10" bestFit="1" customWidth="1"/>
  </cols>
  <sheetData>
    <row r="1" spans="1:16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13</v>
      </c>
      <c r="H1" t="s">
        <v>14</v>
      </c>
      <c r="I1" t="s">
        <v>17</v>
      </c>
      <c r="J1" t="s">
        <v>12</v>
      </c>
      <c r="M1" t="s">
        <v>18</v>
      </c>
      <c r="N1" t="s">
        <v>27</v>
      </c>
      <c r="O1" t="s">
        <v>28</v>
      </c>
      <c r="P1" t="s">
        <v>29</v>
      </c>
    </row>
    <row r="2" spans="1:16" x14ac:dyDescent="0.35">
      <c r="A2" s="3">
        <v>45002</v>
      </c>
      <c r="B2" s="3" t="s">
        <v>16</v>
      </c>
      <c r="C2" t="s">
        <v>10</v>
      </c>
      <c r="D2" s="6">
        <v>45002.683993055558</v>
      </c>
      <c r="E2" s="6">
        <v>45002.686342592591</v>
      </c>
      <c r="F2" s="2">
        <f>(E2-D2)*24*60</f>
        <v>3.3833333279471844</v>
      </c>
      <c r="G2" s="4">
        <v>5080</v>
      </c>
      <c r="H2" s="5">
        <f t="shared" ref="H2:H3" si="0">G2/$F2/60</f>
        <v>25.024630581710262</v>
      </c>
      <c r="I2" s="4">
        <v>4400000000</v>
      </c>
      <c r="J2" s="8">
        <f t="shared" ref="J2:J3" si="1">I2/$F2/60/(1024*1024)</f>
        <v>20.670773393436708</v>
      </c>
      <c r="M2" s="5">
        <v>175</v>
      </c>
      <c r="N2" s="5">
        <v>211156701</v>
      </c>
      <c r="O2" s="5">
        <f>N2/M2</f>
        <v>1206609.72</v>
      </c>
      <c r="P2" s="11" t="s">
        <v>30</v>
      </c>
    </row>
    <row r="3" spans="1:16" x14ac:dyDescent="0.35">
      <c r="A3" s="3">
        <v>45002</v>
      </c>
      <c r="B3" s="3" t="s">
        <v>15</v>
      </c>
      <c r="C3" t="s">
        <v>2</v>
      </c>
      <c r="D3" s="6">
        <v>45002.494398148148</v>
      </c>
      <c r="E3" s="6">
        <v>45002.503020833334</v>
      </c>
      <c r="F3" s="2">
        <f>(E3-D3)*24*60</f>
        <v>12.416666666977108</v>
      </c>
      <c r="G3" s="4">
        <v>5347</v>
      </c>
      <c r="H3" s="5">
        <f t="shared" si="0"/>
        <v>7.1771812078742476</v>
      </c>
      <c r="I3" s="4">
        <v>4888018757</v>
      </c>
      <c r="J3" s="7">
        <f t="shared" si="1"/>
        <v>6.2571516061024886</v>
      </c>
      <c r="M3" s="5">
        <v>2453</v>
      </c>
      <c r="N3" s="5">
        <v>2280900070</v>
      </c>
      <c r="O3" s="5">
        <f>N3/M3</f>
        <v>929841.03954341623</v>
      </c>
      <c r="P3" s="11" t="s">
        <v>31</v>
      </c>
    </row>
    <row r="4" spans="1:16" x14ac:dyDescent="0.35">
      <c r="A4" s="3">
        <v>45001</v>
      </c>
      <c r="B4" s="3" t="s">
        <v>25</v>
      </c>
      <c r="C4" t="s">
        <v>24</v>
      </c>
      <c r="D4" s="10">
        <v>45001</v>
      </c>
      <c r="E4" s="10">
        <f>Table13[[#This Row],[Start:  ]]+30/24/60</f>
        <v>45001.020833333336</v>
      </c>
      <c r="F4" s="2">
        <f>(E4-D4)*24*60</f>
        <v>30.00000000349246</v>
      </c>
      <c r="G4" s="4">
        <v>618932</v>
      </c>
      <c r="H4" s="5">
        <f>G4/$F4/60</f>
        <v>343.85111107108156</v>
      </c>
      <c r="J4" s="9">
        <f>I4/$F4/60/(1024*1024)</f>
        <v>0</v>
      </c>
      <c r="M4" s="5">
        <v>38914</v>
      </c>
      <c r="N4" s="5">
        <v>37527596946</v>
      </c>
      <c r="O4" s="5">
        <f>N4/M4</f>
        <v>964372.64084905176</v>
      </c>
      <c r="P4" s="11" t="s">
        <v>32</v>
      </c>
    </row>
    <row r="5" spans="1:16" x14ac:dyDescent="0.35">
      <c r="A5" s="3">
        <v>45006</v>
      </c>
      <c r="B5" s="3" t="s">
        <v>47</v>
      </c>
      <c r="C5" t="s">
        <v>2</v>
      </c>
      <c r="D5" s="6">
        <v>45006.959918981483</v>
      </c>
      <c r="E5" s="6">
        <v>45006.964999999997</v>
      </c>
      <c r="F5" s="2">
        <f>(E5-D5)*24*60</f>
        <v>7.3166666587349027</v>
      </c>
      <c r="G5" s="4">
        <v>175</v>
      </c>
      <c r="H5" s="8">
        <f>G5/$F5/60</f>
        <v>0.3986332578353346</v>
      </c>
      <c r="I5" s="4">
        <v>211156701</v>
      </c>
      <c r="J5" s="7">
        <f>I5/$F5/60/(1024*1024)</f>
        <v>0.45871235238969887</v>
      </c>
      <c r="M5" s="5">
        <v>618932</v>
      </c>
      <c r="N5" s="5">
        <v>594620704555</v>
      </c>
      <c r="O5" s="5">
        <f>N5/M5</f>
        <v>960720.57116936916</v>
      </c>
      <c r="P5" s="11" t="s">
        <v>33</v>
      </c>
    </row>
    <row r="6" spans="1:16" x14ac:dyDescent="0.35">
      <c r="A6" s="3">
        <v>45006</v>
      </c>
      <c r="B6" s="3" t="s">
        <v>48</v>
      </c>
      <c r="C6" t="s">
        <v>10</v>
      </c>
      <c r="D6" s="6">
        <v>45007.1328587963</v>
      </c>
      <c r="E6" s="6">
        <v>45007.133692129632</v>
      </c>
      <c r="F6" s="2">
        <f>(E6-D6)*24*60</f>
        <v>1.1999999976251274</v>
      </c>
      <c r="G6" s="4">
        <v>175</v>
      </c>
      <c r="H6" s="5">
        <f>G6/$F6/60</f>
        <v>2.430555560365772</v>
      </c>
      <c r="I6" s="4">
        <v>211156701</v>
      </c>
      <c r="J6" s="9">
        <f>I6/$F6/60/(1024*1024)</f>
        <v>2.7968711511014819</v>
      </c>
      <c r="M6" s="5">
        <v>13000000</v>
      </c>
      <c r="N6" s="5">
        <v>8000000000000</v>
      </c>
      <c r="O6" s="5">
        <f>N6/M6</f>
        <v>615384.61538461538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93B-46C4-4E6B-B55C-4199235AF246}">
  <dimension ref="A1:F9"/>
  <sheetViews>
    <sheetView workbookViewId="0">
      <selection activeCell="D9" sqref="D9"/>
    </sheetView>
  </sheetViews>
  <sheetFormatPr defaultRowHeight="14.5" x14ac:dyDescent="0.35"/>
  <cols>
    <col min="1" max="1" width="19.453125" customWidth="1"/>
    <col min="2" max="2" width="20.81640625" customWidth="1"/>
    <col min="3" max="3" width="9.1796875" customWidth="1"/>
    <col min="5" max="5" width="19" bestFit="1" customWidth="1"/>
    <col min="6" max="6" width="17.81640625" bestFit="1" customWidth="1"/>
  </cols>
  <sheetData>
    <row r="1" spans="1:6" x14ac:dyDescent="0.35">
      <c r="A1" t="s">
        <v>18</v>
      </c>
      <c r="B1" t="s">
        <v>19</v>
      </c>
    </row>
    <row r="2" spans="1:6" x14ac:dyDescent="0.35">
      <c r="A2" s="5">
        <v>13000000</v>
      </c>
      <c r="B2" s="5">
        <v>8000000</v>
      </c>
    </row>
    <row r="4" spans="1:6" x14ac:dyDescent="0.35">
      <c r="A4" t="s">
        <v>20</v>
      </c>
      <c r="B4" t="s">
        <v>14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35">
      <c r="A5">
        <v>1</v>
      </c>
      <c r="B5" s="9" cm="1">
        <f t="array" ref="B5">Table3['# Files]/Table4[[#This Row],[Time Required (Hrs)]]/3600</f>
        <v>3611.1111111111113</v>
      </c>
      <c r="C5" s="5" cm="1">
        <f t="array" ref="C5">Table3[Data to transfer (MB)]/Table4[[#This Row],[Time Required (Hrs)]]/3600</f>
        <v>2222.2222222222222</v>
      </c>
      <c r="D5">
        <v>10</v>
      </c>
      <c r="E5" s="9">
        <f>Table4[[#This Row],[Files/Sec]]/Table4[[#This Row],['# Workers]]</f>
        <v>361.11111111111114</v>
      </c>
      <c r="F5" s="9">
        <f>Table4[[#This Row],[MB/Sec]]/Table4[[#This Row],['# Workers]]</f>
        <v>222.22222222222223</v>
      </c>
    </row>
    <row r="6" spans="1:6" x14ac:dyDescent="0.35">
      <c r="A6">
        <v>2</v>
      </c>
      <c r="B6" s="5" cm="1">
        <f t="array" ref="B6">Table3['# Files]/Table4[[#This Row],[Time Required (Hrs)]]/3600</f>
        <v>1805.5555555555557</v>
      </c>
      <c r="C6" s="5" cm="1">
        <f t="array" ref="C6">Table3[Data to transfer (MB)]/Table4[[#This Row],[Time Required (Hrs)]]/3600</f>
        <v>1111.1111111111111</v>
      </c>
      <c r="D6">
        <v>10</v>
      </c>
      <c r="E6" s="9">
        <f>Table4[[#This Row],[Files/Sec]]/Table4[[#This Row],['# Workers]]</f>
        <v>180.55555555555557</v>
      </c>
      <c r="F6" s="9">
        <f>Table4[[#This Row],[MB/Sec]]/Table4[[#This Row],['# Workers]]</f>
        <v>111.11111111111111</v>
      </c>
    </row>
    <row r="7" spans="1:6" x14ac:dyDescent="0.35">
      <c r="A7">
        <v>2</v>
      </c>
      <c r="B7" s="5" cm="1">
        <f t="array" ref="B7">Table3['# Files]/Table4[[#This Row],[Time Required (Hrs)]]/3600</f>
        <v>1805.5555555555557</v>
      </c>
      <c r="C7" s="5" cm="1">
        <f t="array" ref="C7">Table3[Data to transfer (MB)]/Table4[[#This Row],[Time Required (Hrs)]]/3600</f>
        <v>1111.1111111111111</v>
      </c>
      <c r="D7">
        <v>100</v>
      </c>
      <c r="E7" s="9">
        <f>Table4[[#This Row],[Files/Sec]]/Table4[[#This Row],['# Workers]]</f>
        <v>18.055555555555557</v>
      </c>
      <c r="F7" s="9">
        <f>Table4[[#This Row],[MB/Sec]]/Table4[[#This Row],['# Workers]]</f>
        <v>11.111111111111111</v>
      </c>
    </row>
    <row r="8" spans="1:6" x14ac:dyDescent="0.35">
      <c r="A8">
        <v>10</v>
      </c>
      <c r="B8" s="9" cm="1">
        <f t="array" ref="B8">Table3['# Files]/Table4[[#This Row],[Time Required (Hrs)]]/3600</f>
        <v>361.11111111111109</v>
      </c>
      <c r="C8" s="5" cm="1">
        <f t="array" ref="C8">Table3[Data to transfer (MB)]/Table4[[#This Row],[Time Required (Hrs)]]/3600</f>
        <v>222.22222222222223</v>
      </c>
      <c r="D8">
        <v>16</v>
      </c>
      <c r="E8" s="9">
        <f>Table4[[#This Row],[Files/Sec]]/Table4[[#This Row],['# Workers]]</f>
        <v>22.569444444444443</v>
      </c>
      <c r="F8" s="9">
        <f>Table4[[#This Row],[MB/Sec]]/Table4[[#This Row],['# Workers]]</f>
        <v>13.888888888888889</v>
      </c>
    </row>
    <row r="9" spans="1:6" x14ac:dyDescent="0.35">
      <c r="A9">
        <v>10</v>
      </c>
      <c r="B9" s="9" cm="1">
        <f t="array" ref="B9">Table3['# Files]/Table4[[#This Row],[Time Required (Hrs)]]/3600</f>
        <v>361.11111111111109</v>
      </c>
      <c r="C9" s="5" cm="1">
        <f t="array" ref="C9">Table3[Data to transfer (MB)]/Table4[[#This Row],[Time Required (Hrs)]]/3600</f>
        <v>222.22222222222223</v>
      </c>
      <c r="D9">
        <v>160</v>
      </c>
      <c r="E9" s="9">
        <f>Table4[[#This Row],[Files/Sec]]/Table4[[#This Row],['# Workers]]</f>
        <v>2.2569444444444442</v>
      </c>
      <c r="F9" s="9">
        <f>Table4[[#This Row],[MB/Sec]]/Table4[[#This Row],['# Workers]]</f>
        <v>1.3888888888888888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797-8E56-4D1C-B2D4-9722588A150D}">
  <dimension ref="A1:I16"/>
  <sheetViews>
    <sheetView workbookViewId="0">
      <selection activeCell="E15" sqref="E15"/>
    </sheetView>
  </sheetViews>
  <sheetFormatPr defaultRowHeight="14.5" x14ac:dyDescent="0.35"/>
  <cols>
    <col min="1" max="1" width="19.26953125" bestFit="1" customWidth="1"/>
    <col min="2" max="2" width="12.54296875" style="5" bestFit="1" customWidth="1"/>
    <col min="5" max="5" width="24.453125" bestFit="1" customWidth="1"/>
    <col min="6" max="6" width="13.54296875" style="5" bestFit="1" customWidth="1"/>
    <col min="7" max="7" width="17.08984375" bestFit="1" customWidth="1"/>
    <col min="9" max="9" width="11.1796875" style="5" bestFit="1" customWidth="1"/>
  </cols>
  <sheetData>
    <row r="1" spans="1:9" x14ac:dyDescent="0.35">
      <c r="A1" t="s">
        <v>34</v>
      </c>
      <c r="E1" t="s">
        <v>37</v>
      </c>
      <c r="I1" s="5" t="s">
        <v>40</v>
      </c>
    </row>
    <row r="2" spans="1:9" x14ac:dyDescent="0.35">
      <c r="F2" s="5" t="s">
        <v>42</v>
      </c>
      <c r="G2" t="s">
        <v>27</v>
      </c>
    </row>
    <row r="3" spans="1:9" x14ac:dyDescent="0.35">
      <c r="A3" t="s">
        <v>35</v>
      </c>
      <c r="B3" s="5">
        <v>618932</v>
      </c>
      <c r="E3" t="s">
        <v>38</v>
      </c>
      <c r="F3" s="5">
        <v>19724998</v>
      </c>
      <c r="G3" s="5"/>
      <c r="I3" s="5">
        <v>378274</v>
      </c>
    </row>
    <row r="4" spans="1:9" x14ac:dyDescent="0.35">
      <c r="A4" t="s">
        <v>36</v>
      </c>
      <c r="B4" s="5">
        <v>618932</v>
      </c>
      <c r="E4" t="s">
        <v>43</v>
      </c>
      <c r="F4" s="5">
        <v>9919065</v>
      </c>
      <c r="G4" s="5">
        <v>9520774877970</v>
      </c>
    </row>
    <row r="5" spans="1:9" x14ac:dyDescent="0.35">
      <c r="A5" t="s">
        <v>39</v>
      </c>
      <c r="B5" s="5">
        <v>1271809</v>
      </c>
      <c r="E5" t="s">
        <v>41</v>
      </c>
      <c r="F5" s="5">
        <v>9919065</v>
      </c>
      <c r="G5" s="5">
        <v>9520774877970</v>
      </c>
    </row>
    <row r="14" spans="1:9" x14ac:dyDescent="0.35">
      <c r="E14" t="s">
        <v>46</v>
      </c>
    </row>
    <row r="15" spans="1:9" x14ac:dyDescent="0.35">
      <c r="E15" t="s">
        <v>44</v>
      </c>
    </row>
    <row r="16" spans="1:9" x14ac:dyDescent="0.35">
      <c r="E16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95DB-E0C8-4521-B6B4-49138DFCEC79}">
  <dimension ref="A1:H17"/>
  <sheetViews>
    <sheetView tabSelected="1" workbookViewId="0">
      <selection activeCell="G14" sqref="G14"/>
    </sheetView>
  </sheetViews>
  <sheetFormatPr defaultRowHeight="14.5" x14ac:dyDescent="0.35"/>
  <cols>
    <col min="1" max="2" width="14.54296875" bestFit="1" customWidth="1"/>
    <col min="6" max="6" width="13.54296875" bestFit="1" customWidth="1"/>
    <col min="7" max="7" width="13.6328125" customWidth="1"/>
    <col min="8" max="8" width="13.54296875" bestFit="1" customWidth="1"/>
  </cols>
  <sheetData>
    <row r="1" spans="1:8" x14ac:dyDescent="0.35">
      <c r="A1" t="s">
        <v>49</v>
      </c>
      <c r="F1" t="s">
        <v>57</v>
      </c>
    </row>
    <row r="3" spans="1:8" x14ac:dyDescent="0.35">
      <c r="A3" s="12" t="s">
        <v>11</v>
      </c>
      <c r="F3" s="12" t="s">
        <v>59</v>
      </c>
    </row>
    <row r="4" spans="1:8" x14ac:dyDescent="0.35">
      <c r="A4" t="s">
        <v>50</v>
      </c>
      <c r="B4" s="6">
        <v>45002.577974537038</v>
      </c>
      <c r="F4" t="s">
        <v>50</v>
      </c>
      <c r="G4" s="6">
        <v>45007.257523148146</v>
      </c>
    </row>
    <row r="5" spans="1:8" x14ac:dyDescent="0.35">
      <c r="A5" t="s">
        <v>51</v>
      </c>
      <c r="B5" s="6">
        <v>45002.592152777775</v>
      </c>
      <c r="F5" t="s">
        <v>51</v>
      </c>
      <c r="G5" s="6">
        <v>45007.265381944446</v>
      </c>
    </row>
    <row r="6" spans="1:8" x14ac:dyDescent="0.35">
      <c r="A6" t="s">
        <v>52</v>
      </c>
      <c r="B6">
        <f>(B5-B4)*24*60</f>
        <v>20.416666661622003</v>
      </c>
      <c r="C6" t="s">
        <v>53</v>
      </c>
      <c r="F6" t="s">
        <v>52</v>
      </c>
      <c r="G6">
        <f>(G5-G4)*24*60</f>
        <v>11.316666671773419</v>
      </c>
      <c r="H6" t="s">
        <v>53</v>
      </c>
    </row>
    <row r="7" spans="1:8" x14ac:dyDescent="0.35">
      <c r="F7" t="s">
        <v>13</v>
      </c>
      <c r="G7">
        <v>14811</v>
      </c>
    </row>
    <row r="8" spans="1:8" x14ac:dyDescent="0.35">
      <c r="A8" s="12" t="s">
        <v>54</v>
      </c>
      <c r="F8" t="s">
        <v>61</v>
      </c>
      <c r="G8" t="s">
        <v>60</v>
      </c>
    </row>
    <row r="9" spans="1:8" x14ac:dyDescent="0.35">
      <c r="B9">
        <f>59.806/60</f>
        <v>0.99676666666666658</v>
      </c>
      <c r="C9" t="s">
        <v>53</v>
      </c>
      <c r="F9" t="s">
        <v>62</v>
      </c>
      <c r="G9" s="5">
        <f>14000000000/G6/60</f>
        <v>20618556.69172661</v>
      </c>
      <c r="H9" t="s">
        <v>63</v>
      </c>
    </row>
    <row r="11" spans="1:8" x14ac:dyDescent="0.35">
      <c r="A11" t="s">
        <v>55</v>
      </c>
      <c r="B11">
        <f>B6/B9</f>
        <v>20.482894687779158</v>
      </c>
      <c r="C11" t="s">
        <v>56</v>
      </c>
      <c r="F11" s="12" t="s">
        <v>58</v>
      </c>
    </row>
    <row r="12" spans="1:8" x14ac:dyDescent="0.35">
      <c r="F12" t="s">
        <v>50</v>
      </c>
      <c r="G12" s="6">
        <v>45007.267465277779</v>
      </c>
    </row>
    <row r="13" spans="1:8" x14ac:dyDescent="0.35">
      <c r="F13" t="s">
        <v>51</v>
      </c>
      <c r="G13" s="6">
        <v>45007.273043981484</v>
      </c>
    </row>
    <row r="14" spans="1:8" x14ac:dyDescent="0.35">
      <c r="F14" t="s">
        <v>52</v>
      </c>
      <c r="G14">
        <f>(G13-G12)*24*60</f>
        <v>8.0333333357702941</v>
      </c>
      <c r="H14" t="s">
        <v>53</v>
      </c>
    </row>
    <row r="15" spans="1:8" x14ac:dyDescent="0.35">
      <c r="F15" t="s">
        <v>13</v>
      </c>
      <c r="G15">
        <v>101</v>
      </c>
    </row>
    <row r="16" spans="1:8" x14ac:dyDescent="0.35">
      <c r="F16" t="s">
        <v>61</v>
      </c>
      <c r="G16" t="s">
        <v>64</v>
      </c>
    </row>
    <row r="17" spans="6:8" x14ac:dyDescent="0.35">
      <c r="F17" t="s">
        <v>62</v>
      </c>
      <c r="G17" s="5">
        <f>9900000000/G14/60</f>
        <v>20539419.080906171</v>
      </c>
      <c r="H1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keys</vt:lpstr>
      <vt:lpstr>Copy files</vt:lpstr>
      <vt:lpstr>Requirements</vt:lpstr>
      <vt:lpstr>Tieouts</vt:lpstr>
      <vt:lpstr>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Michael J</dc:creator>
  <cp:lastModifiedBy>Herzog, Michael J</cp:lastModifiedBy>
  <dcterms:created xsi:type="dcterms:W3CDTF">2023-03-17T12:29:53Z</dcterms:created>
  <dcterms:modified xsi:type="dcterms:W3CDTF">2023-03-22T06:37:49Z</dcterms:modified>
</cp:coreProperties>
</file>