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ilian\ownCloud\03_Lehre\Spatial_Statistics\spatial_statistics_practicals\unpublished\"/>
    </mc:Choice>
  </mc:AlternateContent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2" i="1" l="1"/>
  <c r="P3" i="1" l="1"/>
  <c r="P4" i="1"/>
  <c r="P5" i="1"/>
  <c r="P6" i="1"/>
  <c r="P7" i="1"/>
  <c r="P8" i="1"/>
  <c r="P2" i="1"/>
  <c r="Q2" i="1" s="1"/>
  <c r="N10" i="1"/>
  <c r="N8" i="1"/>
  <c r="N7" i="1"/>
  <c r="N6" i="1"/>
  <c r="O6" i="1" s="1"/>
  <c r="N5" i="1"/>
  <c r="O5" i="1" s="1"/>
  <c r="N4" i="1"/>
  <c r="O4" i="1" s="1"/>
  <c r="N3" i="1"/>
  <c r="N2" i="1"/>
  <c r="O2" i="1" s="1"/>
  <c r="O7" i="1"/>
  <c r="K10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2" i="1"/>
  <c r="D2" i="1" s="1"/>
  <c r="N9" i="1" l="1"/>
  <c r="O8" i="1"/>
  <c r="O3" i="1"/>
  <c r="G6" i="1"/>
  <c r="H6" i="1" s="1"/>
  <c r="G7" i="1"/>
  <c r="H7" i="1" s="1"/>
  <c r="G8" i="1"/>
  <c r="H8" i="1" s="1"/>
  <c r="G4" i="1"/>
  <c r="H4" i="1" s="1"/>
  <c r="G2" i="1"/>
  <c r="H2" i="1" s="1"/>
  <c r="G3" i="1"/>
  <c r="H3" i="1" s="1"/>
  <c r="K3" i="1" s="1"/>
  <c r="G5" i="1"/>
  <c r="H5" i="1" s="1"/>
  <c r="O9" i="1" l="1"/>
  <c r="K4" i="1"/>
  <c r="K9" i="1" s="1"/>
  <c r="Q3" i="1" l="1"/>
  <c r="Q8" i="1"/>
  <c r="Q7" i="1"/>
  <c r="Q5" i="1"/>
  <c r="Q6" i="1"/>
  <c r="Q4" i="1"/>
  <c r="Q9" i="1" l="1"/>
  <c r="N11" i="1" s="1"/>
  <c r="P9" i="1"/>
</calcChain>
</file>

<file path=xl/sharedStrings.xml><?xml version="1.0" encoding="utf-8"?>
<sst xmlns="http://schemas.openxmlformats.org/spreadsheetml/2006/main" count="20" uniqueCount="17">
  <si>
    <t>Σn</t>
  </si>
  <si>
    <r>
      <t>P</t>
    </r>
    <r>
      <rPr>
        <b/>
        <i/>
        <vertAlign val="subscript"/>
        <sz val="11"/>
        <color rgb="FF003300"/>
        <rFont val="Calibri"/>
        <family val="2"/>
        <scheme val="minor"/>
      </rPr>
      <t>λ</t>
    </r>
    <r>
      <rPr>
        <i/>
        <sz val="11"/>
        <color rgb="FF003300"/>
        <rFont val="Calibri"/>
        <family val="2"/>
        <scheme val="minor"/>
      </rPr>
      <t>(n)</t>
    </r>
  </si>
  <si>
    <r>
      <t>Number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) of events in sample category </t>
    </r>
  </si>
  <si>
    <t xml:space="preserve">Expected number of discoveries in sample category = 35 × Pλ(n) </t>
  </si>
  <si>
    <t>Observed number of discoveries x in sample category</t>
  </si>
  <si>
    <t>Ordered n</t>
  </si>
  <si>
    <t>Sample</t>
  </si>
  <si>
    <t>λ = events/area</t>
  </si>
  <si>
    <t>Observed fraction of discoveries in sample category = Observed/area</t>
  </si>
  <si>
    <t>Chi-Square = (O-E)^2/E</t>
  </si>
  <si>
    <t>Sum Chi-Square</t>
  </si>
  <si>
    <t>Critical value</t>
  </si>
  <si>
    <t>Number of events = n*x</t>
  </si>
  <si>
    <t>Sum</t>
  </si>
  <si>
    <t>Index of dispersion</t>
  </si>
  <si>
    <t>Deviation d = (n - λ) ^ 2</t>
  </si>
  <si>
    <t>S squared = d * x / (area-1)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</si>
</sst>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3300"/>
      <name val="Calibri"/>
      <family val="2"/>
      <scheme val="minor"/>
    </font>
    <font>
      <i/>
      <sz val="11"/>
      <color rgb="FF003300"/>
      <name val="Calibri"/>
      <family val="2"/>
      <scheme val="minor"/>
    </font>
    <font>
      <b/>
      <i/>
      <vertAlign val="subscript"/>
      <sz val="11"/>
      <color rgb="FF0033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4"/>
      <color rgb="FF003300"/>
      <name val="Calibri"/>
      <family val="2"/>
      <scheme val="minor"/>
    </font>
    <font>
      <vertAlign val="subscript"/>
      <sz val="16"/>
      <color rgb="FF0033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readingOrder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readingOrder="1"/>
    </xf>
    <xf numFmtId="0" fontId="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vs.</a:t>
            </a:r>
            <a:r>
              <a:rPr lang="en-US" baseline="0"/>
              <a:t> empirical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0.40080281159210929</c:v>
                </c:pt>
                <c:pt idx="1">
                  <c:v>0.36644828488421421</c:v>
                </c:pt>
                <c:pt idx="2">
                  <c:v>0.16751921594706934</c:v>
                </c:pt>
                <c:pt idx="3">
                  <c:v>5.1053475336249703E-2</c:v>
                </c:pt>
                <c:pt idx="4">
                  <c:v>1.1669365791142788E-2</c:v>
                </c:pt>
                <c:pt idx="5">
                  <c:v>2.1338268875232525E-3</c:v>
                </c:pt>
                <c:pt idx="6">
                  <c:v>3.2515457333687659E-4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3-4BF3-85F6-EE6D953C9D21}"/>
            </c:ext>
          </c:extLst>
        </c:ser>
        <c:ser>
          <c:idx val="1"/>
          <c:order val="1"/>
          <c:tx>
            <c:v>Observed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0.51428571428571423</c:v>
                </c:pt>
                <c:pt idx="1">
                  <c:v>0.37142857142857144</c:v>
                </c:pt>
                <c:pt idx="2">
                  <c:v>2.8571428571428571E-2</c:v>
                </c:pt>
                <c:pt idx="3">
                  <c:v>0</c:v>
                </c:pt>
                <c:pt idx="4">
                  <c:v>0</c:v>
                </c:pt>
                <c:pt idx="5">
                  <c:v>2.8571428571428571E-2</c:v>
                </c:pt>
                <c:pt idx="6">
                  <c:v>5.7142857142857141E-2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3-4BF3-85F6-EE6D953C9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07535"/>
        <c:axId val="409803375"/>
      </c:scatterChart>
      <c:valAx>
        <c:axId val="409807535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Ordered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3375"/>
        <c:crosses val="autoZero"/>
        <c:crossBetween val="midCat"/>
      </c:valAx>
      <c:valAx>
        <c:axId val="4098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11</xdr:row>
      <xdr:rowOff>95250</xdr:rowOff>
    </xdr:from>
    <xdr:to>
      <xdr:col>9</xdr:col>
      <xdr:colOff>1571625</xdr:colOff>
      <xdr:row>28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I1" workbookViewId="0">
      <selection activeCell="O20" sqref="O20"/>
    </sheetView>
  </sheetViews>
  <sheetFormatPr baseColWidth="10" defaultColWidth="9.140625" defaultRowHeight="15" x14ac:dyDescent="0.25"/>
  <cols>
    <col min="2" max="2" width="23.140625" customWidth="1"/>
    <col min="4" max="4" width="10.7109375" customWidth="1"/>
    <col min="5" max="5" width="10.28515625" customWidth="1"/>
    <col min="7" max="7" width="9.140625" customWidth="1"/>
    <col min="8" max="8" width="28.28515625" customWidth="1"/>
    <col min="9" max="9" width="22.85546875" customWidth="1"/>
    <col min="10" max="10" width="24" bestFit="1" customWidth="1"/>
    <col min="11" max="11" width="9.5703125" bestFit="1" customWidth="1"/>
    <col min="12" max="12" width="9.5703125" customWidth="1"/>
    <col min="13" max="13" width="18" customWidth="1"/>
    <col min="14" max="15" width="17.140625" bestFit="1" customWidth="1"/>
    <col min="16" max="16" width="12" customWidth="1"/>
    <col min="17" max="17" width="10.28515625" customWidth="1"/>
  </cols>
  <sheetData>
    <row r="1" spans="1:17" ht="50.25" customHeight="1" x14ac:dyDescent="0.25">
      <c r="A1" s="7" t="s">
        <v>6</v>
      </c>
      <c r="B1" s="3" t="s">
        <v>2</v>
      </c>
      <c r="C1" s="2" t="s">
        <v>0</v>
      </c>
      <c r="D1" s="8" t="s">
        <v>7</v>
      </c>
      <c r="F1" s="6" t="s">
        <v>5</v>
      </c>
      <c r="G1" s="4" t="s">
        <v>1</v>
      </c>
      <c r="H1" s="3" t="s">
        <v>3</v>
      </c>
      <c r="I1" s="5" t="s">
        <v>4</v>
      </c>
      <c r="J1" s="3" t="s">
        <v>8</v>
      </c>
      <c r="K1" s="9" t="s">
        <v>9</v>
      </c>
      <c r="M1" s="6" t="s">
        <v>5</v>
      </c>
      <c r="N1" s="5" t="s">
        <v>4</v>
      </c>
      <c r="O1" s="5" t="s">
        <v>12</v>
      </c>
      <c r="P1" s="5" t="s">
        <v>15</v>
      </c>
      <c r="Q1" s="10" t="s">
        <v>16</v>
      </c>
    </row>
    <row r="2" spans="1:17" x14ac:dyDescent="0.25">
      <c r="A2">
        <v>1</v>
      </c>
      <c r="B2">
        <v>0</v>
      </c>
      <c r="C2">
        <f>SUM(B2:B36)</f>
        <v>32</v>
      </c>
      <c r="D2">
        <f>C2/A36</f>
        <v>0.91428571428571426</v>
      </c>
      <c r="F2">
        <v>0</v>
      </c>
      <c r="G2">
        <f>($D$2^F2/FACT(F2))*EXP(1)^-$D$2</f>
        <v>0.40080281159210929</v>
      </c>
      <c r="H2" s="1">
        <f>$A$36*G2</f>
        <v>14.028098405723824</v>
      </c>
      <c r="I2">
        <f>COUNTIF($B$2:$B$36,0)</f>
        <v>18</v>
      </c>
      <c r="J2">
        <f>I2/$A$36</f>
        <v>0.51428571428571423</v>
      </c>
      <c r="K2">
        <f>(I2-H2)^2/H2</f>
        <v>1.1246002001366495</v>
      </c>
      <c r="M2">
        <v>0</v>
      </c>
      <c r="N2">
        <f>COUNTIF($B$2:$B$36,0)</f>
        <v>18</v>
      </c>
      <c r="O2">
        <f>M2*N2</f>
        <v>0</v>
      </c>
      <c r="P2">
        <f>(M2-$N$10)^2</f>
        <v>0.8359183673469387</v>
      </c>
      <c r="Q2">
        <f>(P2*N2)/($N$9-1)</f>
        <v>0.44254501800720286</v>
      </c>
    </row>
    <row r="3" spans="1:17" x14ac:dyDescent="0.25">
      <c r="A3">
        <v>2</v>
      </c>
      <c r="B3">
        <v>1</v>
      </c>
      <c r="F3">
        <v>1</v>
      </c>
      <c r="G3">
        <f t="shared" ref="G3:G8" si="0">($D$2^F3/FACT(F3))*EXP(1)^-$D$2</f>
        <v>0.36644828488421421</v>
      </c>
      <c r="H3" s="1">
        <f t="shared" ref="H3:H8" si="1">$A$36*G3</f>
        <v>12.825689970947497</v>
      </c>
      <c r="I3">
        <f>COUNTIF($B$2:$B$36,1)</f>
        <v>13</v>
      </c>
      <c r="J3">
        <f t="shared" ref="J3:J8" si="2">I3/$A$36</f>
        <v>0.37142857142857144</v>
      </c>
      <c r="K3">
        <f>(I3-H3)^2/H3</f>
        <v>2.3689942839028224E-3</v>
      </c>
      <c r="M3">
        <v>1</v>
      </c>
      <c r="N3">
        <f>COUNTIF($B$2:$B$36,1)</f>
        <v>13</v>
      </c>
      <c r="O3">
        <f t="shared" ref="O3:O8" si="3">M3*N3</f>
        <v>13</v>
      </c>
      <c r="P3">
        <f t="shared" ref="P3:P8" si="4">(M3-$N$10)^2</f>
        <v>7.3469387755102089E-3</v>
      </c>
      <c r="Q3">
        <f>(P3*N3)/($N$9-1)</f>
        <v>2.8091236494597856E-3</v>
      </c>
    </row>
    <row r="4" spans="1:17" x14ac:dyDescent="0.25">
      <c r="A4">
        <v>3</v>
      </c>
      <c r="B4">
        <v>0</v>
      </c>
      <c r="F4">
        <v>2</v>
      </c>
      <c r="G4">
        <f t="shared" si="0"/>
        <v>0.16751921594706934</v>
      </c>
      <c r="H4" s="1">
        <f t="shared" si="1"/>
        <v>5.8631725581474265</v>
      </c>
      <c r="I4">
        <f>COUNTIF($B$2:$B$36,2)</f>
        <v>1</v>
      </c>
      <c r="J4">
        <f t="shared" si="2"/>
        <v>2.8571428571428571E-2</v>
      </c>
      <c r="K4">
        <f>(SUM(I4:I8)-SUM(H4:H8))^2/SUM(H4:H8)</f>
        <v>2.1090435121775135</v>
      </c>
      <c r="M4">
        <v>2</v>
      </c>
      <c r="N4">
        <f>COUNTIF($B$2:$B$36,2)</f>
        <v>1</v>
      </c>
      <c r="O4">
        <f t="shared" si="3"/>
        <v>2</v>
      </c>
      <c r="P4">
        <f t="shared" si="4"/>
        <v>1.178775510204082</v>
      </c>
      <c r="Q4">
        <f t="shared" ref="Q4:Q8" si="5">(P4*N4)/($N$9-1)</f>
        <v>3.4669867947178884E-2</v>
      </c>
    </row>
    <row r="5" spans="1:17" x14ac:dyDescent="0.25">
      <c r="A5">
        <v>4</v>
      </c>
      <c r="B5">
        <v>0</v>
      </c>
      <c r="F5">
        <v>3</v>
      </c>
      <c r="G5">
        <f t="shared" si="0"/>
        <v>5.1053475336249703E-2</v>
      </c>
      <c r="H5" s="1">
        <f t="shared" si="1"/>
        <v>1.7868716367687396</v>
      </c>
      <c r="I5">
        <f>COUNTIF($B$2:$B$36,3)</f>
        <v>0</v>
      </c>
      <c r="J5">
        <f t="shared" si="2"/>
        <v>0</v>
      </c>
      <c r="M5">
        <v>3</v>
      </c>
      <c r="N5">
        <f>COUNTIF($B$2:$B$36,3)</f>
        <v>0</v>
      </c>
      <c r="O5">
        <f t="shared" si="3"/>
        <v>0</v>
      </c>
      <c r="P5">
        <f t="shared" si="4"/>
        <v>4.3502040816326533</v>
      </c>
      <c r="Q5">
        <f t="shared" si="5"/>
        <v>0</v>
      </c>
    </row>
    <row r="6" spans="1:17" x14ac:dyDescent="0.25">
      <c r="A6">
        <v>5</v>
      </c>
      <c r="B6">
        <v>0</v>
      </c>
      <c r="F6">
        <v>4</v>
      </c>
      <c r="G6">
        <f t="shared" si="0"/>
        <v>1.1669365791142788E-2</v>
      </c>
      <c r="H6" s="1">
        <f t="shared" si="1"/>
        <v>0.40842780268999757</v>
      </c>
      <c r="I6">
        <f>COUNTIF($B$2:$B$36,4)</f>
        <v>0</v>
      </c>
      <c r="J6">
        <f t="shared" si="2"/>
        <v>0</v>
      </c>
      <c r="M6">
        <v>4</v>
      </c>
      <c r="N6">
        <f>COUNTIF($B$2:$B$36,4)</f>
        <v>0</v>
      </c>
      <c r="O6">
        <f t="shared" si="3"/>
        <v>0</v>
      </c>
      <c r="P6">
        <f t="shared" si="4"/>
        <v>9.521632653061225</v>
      </c>
      <c r="Q6">
        <f t="shared" si="5"/>
        <v>0</v>
      </c>
    </row>
    <row r="7" spans="1:17" x14ac:dyDescent="0.25">
      <c r="A7">
        <v>6</v>
      </c>
      <c r="B7">
        <v>1</v>
      </c>
      <c r="F7">
        <v>5</v>
      </c>
      <c r="G7">
        <f t="shared" si="0"/>
        <v>2.1338268875232525E-3</v>
      </c>
      <c r="H7" s="1">
        <f t="shared" si="1"/>
        <v>7.4683941063313844E-2</v>
      </c>
      <c r="I7">
        <f>COUNTIF($B$2:$B$36,5)</f>
        <v>1</v>
      </c>
      <c r="J7">
        <f t="shared" si="2"/>
        <v>2.8571428571428571E-2</v>
      </c>
      <c r="M7">
        <v>5</v>
      </c>
      <c r="N7">
        <f>COUNTIF($B$2:$B$36,5)</f>
        <v>1</v>
      </c>
      <c r="O7">
        <f t="shared" si="3"/>
        <v>5</v>
      </c>
      <c r="P7">
        <f t="shared" si="4"/>
        <v>16.693061224489792</v>
      </c>
      <c r="Q7">
        <f t="shared" si="5"/>
        <v>0.49097238895558215</v>
      </c>
    </row>
    <row r="8" spans="1:17" x14ac:dyDescent="0.25">
      <c r="A8">
        <v>7</v>
      </c>
      <c r="B8">
        <v>0</v>
      </c>
      <c r="F8">
        <v>6</v>
      </c>
      <c r="G8">
        <f t="shared" si="0"/>
        <v>3.2515457333687659E-4</v>
      </c>
      <c r="H8" s="1">
        <f t="shared" si="1"/>
        <v>1.1380410066790681E-2</v>
      </c>
      <c r="I8">
        <f>COUNTIF($B$2:$B$36,6)</f>
        <v>2</v>
      </c>
      <c r="J8">
        <f t="shared" si="2"/>
        <v>5.7142857142857141E-2</v>
      </c>
      <c r="M8">
        <v>6</v>
      </c>
      <c r="N8">
        <f>COUNTIF($B$2:$B$36,6)</f>
        <v>2</v>
      </c>
      <c r="O8">
        <f t="shared" si="3"/>
        <v>12</v>
      </c>
      <c r="P8">
        <f t="shared" si="4"/>
        <v>25.864489795918363</v>
      </c>
      <c r="Q8">
        <f t="shared" si="5"/>
        <v>1.5214405762304919</v>
      </c>
    </row>
    <row r="9" spans="1:17" ht="20.25" x14ac:dyDescent="0.25">
      <c r="A9">
        <v>8</v>
      </c>
      <c r="B9">
        <v>0</v>
      </c>
      <c r="J9" s="6" t="s">
        <v>10</v>
      </c>
      <c r="K9">
        <f>SUM(K2:K4)</f>
        <v>3.2360127065980659</v>
      </c>
      <c r="M9" s="6" t="s">
        <v>13</v>
      </c>
      <c r="N9">
        <f>SUM(N2:N8)</f>
        <v>35</v>
      </c>
      <c r="O9">
        <f>SUM(O2:O8)</f>
        <v>32</v>
      </c>
      <c r="P9">
        <f>SUM(P2:P8)</f>
        <v>58.451428571428565</v>
      </c>
      <c r="Q9">
        <f>SUM(Q2:Q8)</f>
        <v>2.4924369747899155</v>
      </c>
    </row>
    <row r="10" spans="1:17" ht="20.25" x14ac:dyDescent="0.25">
      <c r="A10">
        <v>9</v>
      </c>
      <c r="B10">
        <v>0</v>
      </c>
      <c r="J10" s="6" t="s">
        <v>11</v>
      </c>
      <c r="K10">
        <f>_xlfn.CHISQ.INV(0.95,1)</f>
        <v>3.8414588206941236</v>
      </c>
      <c r="M10" s="6" t="s">
        <v>7</v>
      </c>
      <c r="N10">
        <f>O9/N9</f>
        <v>0.91428571428571426</v>
      </c>
    </row>
    <row r="11" spans="1:17" ht="20.25" x14ac:dyDescent="0.25">
      <c r="A11">
        <v>10</v>
      </c>
      <c r="B11">
        <v>0</v>
      </c>
      <c r="M11" s="6" t="s">
        <v>14</v>
      </c>
      <c r="N11">
        <f>Q9/(O9/N9)</f>
        <v>2.7261029411764701</v>
      </c>
    </row>
    <row r="12" spans="1:17" x14ac:dyDescent="0.25">
      <c r="A12">
        <v>11</v>
      </c>
      <c r="B12">
        <v>0</v>
      </c>
    </row>
    <row r="13" spans="1:17" x14ac:dyDescent="0.25">
      <c r="A13">
        <v>12</v>
      </c>
      <c r="B13">
        <v>1</v>
      </c>
    </row>
    <row r="14" spans="1:17" x14ac:dyDescent="0.25">
      <c r="A14">
        <v>13</v>
      </c>
      <c r="B14">
        <v>0</v>
      </c>
    </row>
    <row r="15" spans="1:17" x14ac:dyDescent="0.25">
      <c r="A15">
        <v>14</v>
      </c>
      <c r="B15">
        <v>6</v>
      </c>
    </row>
    <row r="16" spans="1:17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5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2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6</v>
      </c>
    </row>
    <row r="36" spans="1:2" x14ac:dyDescent="0.25">
      <c r="A36">
        <v>35</v>
      </c>
      <c r="B36">
        <v>0</v>
      </c>
    </row>
    <row r="38" spans="1:2" x14ac:dyDescent="0.25">
      <c r="A38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Maximilian Hesselbarth</cp:lastModifiedBy>
  <dcterms:created xsi:type="dcterms:W3CDTF">2015-05-22T07:24:48Z</dcterms:created>
  <dcterms:modified xsi:type="dcterms:W3CDTF">2019-05-24T06:20:38Z</dcterms:modified>
</cp:coreProperties>
</file>