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H43" i="1"/>
  <c r="B44" i="1"/>
  <c r="F44" i="1"/>
  <c r="H44" i="1"/>
  <c r="B45" i="1"/>
  <c r="F45" i="1"/>
  <c r="H45" i="1"/>
  <c r="B46" i="1"/>
  <c r="F46" i="1"/>
  <c r="H46" i="1"/>
  <c r="B47" i="1"/>
  <c r="F47" i="1"/>
  <c r="H47" i="1"/>
  <c r="B48" i="1"/>
  <c r="F48" i="1"/>
  <c r="H48" i="1"/>
  <c r="B49" i="1"/>
  <c r="F49" i="1"/>
  <c r="H49" i="1"/>
  <c r="B50" i="1"/>
  <c r="F50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G43" i="1"/>
  <c r="G44" i="1"/>
  <c r="G45" i="1"/>
  <c r="G46" i="1"/>
  <c r="G47" i="1"/>
  <c r="G48" i="1"/>
  <c r="G49" i="1"/>
  <c r="G50" i="1"/>
  <c r="K50" i="1"/>
  <c r="P52" i="1"/>
  <c r="P51" i="1"/>
  <c r="B35" i="1"/>
  <c r="C35" i="1"/>
  <c r="F35" i="1"/>
  <c r="H35" i="1"/>
  <c r="B36" i="1"/>
  <c r="C36" i="1"/>
  <c r="F36" i="1"/>
  <c r="G35" i="1"/>
  <c r="K35" i="1"/>
  <c r="D36" i="1"/>
  <c r="H36" i="1"/>
  <c r="B37" i="1"/>
  <c r="C37" i="1"/>
  <c r="F37" i="1"/>
  <c r="G36" i="1"/>
  <c r="K36" i="1"/>
  <c r="D37" i="1"/>
  <c r="H37" i="1"/>
  <c r="B38" i="1"/>
  <c r="C38" i="1"/>
  <c r="F38" i="1"/>
  <c r="G37" i="1"/>
  <c r="K37" i="1"/>
  <c r="D38" i="1"/>
  <c r="H38" i="1"/>
  <c r="B39" i="1"/>
  <c r="C39" i="1"/>
  <c r="F39" i="1"/>
  <c r="G38" i="1"/>
  <c r="K38" i="1"/>
  <c r="D39" i="1"/>
  <c r="H39" i="1"/>
  <c r="B40" i="1"/>
  <c r="C40" i="1"/>
  <c r="F40" i="1"/>
  <c r="G39" i="1"/>
  <c r="K39" i="1"/>
  <c r="D40" i="1"/>
  <c r="H40" i="1"/>
  <c r="B41" i="1"/>
  <c r="C41" i="1"/>
  <c r="F41" i="1"/>
  <c r="G40" i="1"/>
  <c r="K40" i="1"/>
  <c r="D41" i="1"/>
  <c r="H41" i="1"/>
  <c r="B42" i="1"/>
  <c r="C42" i="1"/>
  <c r="F42" i="1"/>
  <c r="G41" i="1"/>
  <c r="G42" i="1"/>
  <c r="R41" i="1"/>
  <c r="R40" i="1"/>
  <c r="R39" i="1"/>
  <c r="R38" i="1"/>
  <c r="R37" i="1"/>
  <c r="R36" i="1"/>
  <c r="R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I42" i="1"/>
  <c r="I41" i="1"/>
  <c r="M41" i="1"/>
  <c r="N41" i="1"/>
  <c r="T41" i="1"/>
  <c r="E41" i="1"/>
  <c r="I40" i="1"/>
  <c r="M40" i="1"/>
  <c r="N40" i="1"/>
  <c r="T40" i="1"/>
  <c r="J40" i="1"/>
  <c r="L40" i="1"/>
  <c r="S40" i="1"/>
  <c r="Q40" i="1"/>
  <c r="O40" i="1"/>
  <c r="E40" i="1"/>
  <c r="I39" i="1"/>
  <c r="M39" i="1"/>
  <c r="N39" i="1"/>
  <c r="T39" i="1"/>
  <c r="J39" i="1"/>
  <c r="L39" i="1"/>
  <c r="S39" i="1"/>
  <c r="Q39" i="1"/>
  <c r="O39" i="1"/>
  <c r="E39" i="1"/>
  <c r="I38" i="1"/>
  <c r="M38" i="1"/>
  <c r="N38" i="1"/>
  <c r="T38" i="1"/>
  <c r="J38" i="1"/>
  <c r="L38" i="1"/>
  <c r="S38" i="1"/>
  <c r="Q38" i="1"/>
  <c r="O38" i="1"/>
  <c r="E38" i="1"/>
  <c r="I37" i="1"/>
  <c r="M37" i="1"/>
  <c r="N37" i="1"/>
  <c r="T37" i="1"/>
  <c r="J37" i="1"/>
  <c r="L37" i="1"/>
  <c r="S37" i="1"/>
  <c r="Q37" i="1"/>
  <c r="O37" i="1"/>
  <c r="E37" i="1"/>
  <c r="B4" i="1"/>
  <c r="C4" i="1"/>
  <c r="F4" i="1"/>
  <c r="G4" i="1"/>
  <c r="H4" i="1"/>
  <c r="B5" i="1"/>
  <c r="C5" i="1"/>
  <c r="F5" i="1"/>
  <c r="G5" i="1"/>
  <c r="D5" i="1"/>
  <c r="H5" i="1"/>
  <c r="B6" i="1"/>
  <c r="C6" i="1"/>
  <c r="F6" i="1"/>
  <c r="G6" i="1"/>
  <c r="D6" i="1"/>
  <c r="H6" i="1"/>
  <c r="B7" i="1"/>
  <c r="C7" i="1"/>
  <c r="F7" i="1"/>
  <c r="G7" i="1"/>
  <c r="D7" i="1"/>
  <c r="H7" i="1"/>
  <c r="B8" i="1"/>
  <c r="C8" i="1"/>
  <c r="F8" i="1"/>
  <c r="G8" i="1"/>
  <c r="D8" i="1"/>
  <c r="H8" i="1"/>
  <c r="B9" i="1"/>
  <c r="C9" i="1"/>
  <c r="F9" i="1"/>
  <c r="G9" i="1"/>
  <c r="D9" i="1"/>
  <c r="H9" i="1"/>
  <c r="B10" i="1"/>
  <c r="C10" i="1"/>
  <c r="F10" i="1"/>
  <c r="G10" i="1"/>
  <c r="D10" i="1"/>
  <c r="H10" i="1"/>
  <c r="B11" i="1"/>
  <c r="C11" i="1"/>
  <c r="F11" i="1"/>
  <c r="G11" i="1"/>
  <c r="D11" i="1"/>
  <c r="H11" i="1"/>
  <c r="B12" i="1"/>
  <c r="C12" i="1"/>
  <c r="F12" i="1"/>
  <c r="G12" i="1"/>
  <c r="D12" i="1"/>
  <c r="H12" i="1"/>
  <c r="B13" i="1"/>
  <c r="C13" i="1"/>
  <c r="F13" i="1"/>
  <c r="G13" i="1"/>
  <c r="D13" i="1"/>
  <c r="H13" i="1"/>
  <c r="B14" i="1"/>
  <c r="C14" i="1"/>
  <c r="F14" i="1"/>
  <c r="G14" i="1"/>
  <c r="D14" i="1"/>
  <c r="K14" i="1"/>
  <c r="P16" i="1"/>
  <c r="I36" i="1"/>
  <c r="M36" i="1"/>
  <c r="N36" i="1"/>
  <c r="T36" i="1"/>
  <c r="J36" i="1"/>
  <c r="L36" i="1"/>
  <c r="S36" i="1"/>
  <c r="Q36" i="1"/>
  <c r="O36" i="1"/>
  <c r="E36" i="1"/>
  <c r="I35" i="1"/>
  <c r="M35" i="1"/>
  <c r="N35" i="1"/>
  <c r="T35" i="1"/>
  <c r="J35" i="1"/>
  <c r="L35" i="1"/>
  <c r="S35" i="1"/>
  <c r="Q35" i="1"/>
  <c r="O35" i="1"/>
  <c r="E35" i="1"/>
  <c r="I13" i="1"/>
  <c r="M13" i="1"/>
  <c r="N13" i="1"/>
  <c r="T13" i="1"/>
  <c r="I12" i="1"/>
  <c r="M12" i="1"/>
  <c r="N12" i="1"/>
  <c r="T12" i="1"/>
  <c r="I11" i="1"/>
  <c r="M11" i="1"/>
  <c r="N11" i="1"/>
  <c r="T11" i="1"/>
  <c r="I10" i="1"/>
  <c r="M10" i="1"/>
  <c r="N10" i="1"/>
  <c r="T10" i="1"/>
  <c r="I9" i="1"/>
  <c r="M9" i="1"/>
  <c r="N9" i="1"/>
  <c r="T9" i="1"/>
  <c r="I8" i="1"/>
  <c r="M8" i="1"/>
  <c r="N8" i="1"/>
  <c r="T8" i="1"/>
  <c r="I7" i="1"/>
  <c r="M7" i="1"/>
  <c r="N7" i="1"/>
  <c r="T7" i="1"/>
  <c r="I6" i="1"/>
  <c r="M6" i="1"/>
  <c r="N6" i="1"/>
  <c r="T6" i="1"/>
  <c r="I5" i="1"/>
  <c r="M5" i="1"/>
  <c r="N5" i="1"/>
  <c r="T5" i="1"/>
  <c r="I4" i="1"/>
  <c r="M4" i="1"/>
  <c r="N4" i="1"/>
  <c r="T4" i="1"/>
  <c r="J14" i="1"/>
  <c r="I14" i="1"/>
  <c r="L14" i="1"/>
  <c r="M14" i="1"/>
  <c r="S14" i="1"/>
  <c r="K13" i="1"/>
  <c r="J13" i="1"/>
  <c r="L13" i="1"/>
  <c r="S13" i="1"/>
  <c r="K12" i="1"/>
  <c r="J12" i="1"/>
  <c r="L12" i="1"/>
  <c r="S12" i="1"/>
  <c r="K11" i="1"/>
  <c r="J11" i="1"/>
  <c r="L11" i="1"/>
  <c r="S11" i="1"/>
  <c r="K10" i="1"/>
  <c r="J10" i="1"/>
  <c r="L10" i="1"/>
  <c r="S10" i="1"/>
  <c r="K9" i="1"/>
  <c r="J9" i="1"/>
  <c r="L9" i="1"/>
  <c r="S9" i="1"/>
  <c r="K8" i="1"/>
  <c r="J8" i="1"/>
  <c r="L8" i="1"/>
  <c r="S8" i="1"/>
  <c r="K7" i="1"/>
  <c r="J7" i="1"/>
  <c r="L7" i="1"/>
  <c r="S7" i="1"/>
  <c r="K6" i="1"/>
  <c r="J6" i="1"/>
  <c r="L6" i="1"/>
  <c r="S6" i="1"/>
  <c r="K5" i="1"/>
  <c r="J5" i="1"/>
  <c r="L5" i="1"/>
  <c r="S5" i="1"/>
  <c r="K4" i="1"/>
  <c r="J4" i="1"/>
  <c r="L4" i="1"/>
  <c r="S4" i="1"/>
  <c r="Q4" i="1"/>
  <c r="R14" i="1"/>
  <c r="R13" i="1"/>
  <c r="R12" i="1"/>
  <c r="R11" i="1"/>
  <c r="R10" i="1"/>
  <c r="R9" i="1"/>
  <c r="R8" i="1"/>
  <c r="R7" i="1"/>
  <c r="R6" i="1"/>
  <c r="R5" i="1"/>
  <c r="R4" i="1"/>
  <c r="Q14" i="1"/>
  <c r="Q13" i="1"/>
  <c r="Q12" i="1"/>
  <c r="Q11" i="1"/>
  <c r="Q10" i="1"/>
  <c r="Q9" i="1"/>
  <c r="Q8" i="1"/>
  <c r="Q7" i="1"/>
  <c r="Q6" i="1"/>
  <c r="Q5" i="1"/>
  <c r="O14" i="1"/>
  <c r="O13" i="1"/>
  <c r="O12" i="1"/>
  <c r="O11" i="1"/>
  <c r="O10" i="1"/>
  <c r="O9" i="1"/>
  <c r="O8" i="1"/>
  <c r="O7" i="1"/>
  <c r="O6" i="1"/>
  <c r="O5" i="1"/>
  <c r="O4" i="1"/>
  <c r="P4" i="1"/>
  <c r="P5" i="1"/>
  <c r="P6" i="1"/>
  <c r="P7" i="1"/>
  <c r="P8" i="1"/>
  <c r="P9" i="1"/>
  <c r="P10" i="1"/>
  <c r="P11" i="1"/>
  <c r="P12" i="1"/>
  <c r="P13" i="1"/>
  <c r="P15" i="1"/>
  <c r="P14" i="1"/>
  <c r="E14" i="1"/>
  <c r="E13" i="1"/>
  <c r="E12" i="1"/>
  <c r="E11" i="1"/>
  <c r="E10" i="1"/>
  <c r="E9" i="1"/>
  <c r="E8" i="1"/>
  <c r="E7" i="1"/>
  <c r="E6" i="1"/>
  <c r="E5" i="1"/>
  <c r="E4" i="1"/>
  <c r="H14" i="1"/>
  <c r="A5" i="1"/>
  <c r="A6" i="1"/>
  <c r="A7" i="1"/>
  <c r="A8" i="1"/>
  <c r="A9" i="1"/>
  <c r="A10" i="1"/>
  <c r="A11" i="1"/>
  <c r="A12" i="1"/>
  <c r="A13" i="1"/>
  <c r="A14" i="1"/>
  <c r="K41" i="1"/>
  <c r="D42" i="1"/>
  <c r="D43" i="1"/>
  <c r="D44" i="1"/>
  <c r="D45" i="1"/>
  <c r="J41" i="1"/>
  <c r="O41" i="1"/>
  <c r="Q41" i="1"/>
  <c r="L41" i="1"/>
  <c r="S41" i="1"/>
  <c r="E42" i="1"/>
  <c r="K42" i="1"/>
  <c r="J42" i="1"/>
  <c r="O42" i="1"/>
  <c r="M42" i="1"/>
  <c r="Q42" i="1"/>
  <c r="L42" i="1"/>
  <c r="S42" i="1"/>
  <c r="H42" i="1"/>
  <c r="B43" i="1"/>
  <c r="N42" i="1"/>
  <c r="T42" i="1"/>
  <c r="E43" i="1"/>
  <c r="K43" i="1"/>
  <c r="J43" i="1"/>
  <c r="O43" i="1"/>
  <c r="M43" i="1"/>
  <c r="Q43" i="1"/>
  <c r="I43" i="1"/>
  <c r="L43" i="1"/>
  <c r="S43" i="1"/>
  <c r="N43" i="1"/>
  <c r="T43" i="1"/>
  <c r="E44" i="1"/>
  <c r="K44" i="1"/>
  <c r="J44" i="1"/>
  <c r="O44" i="1"/>
  <c r="M44" i="1"/>
  <c r="Q44" i="1"/>
  <c r="I44" i="1"/>
  <c r="L44" i="1"/>
  <c r="S44" i="1"/>
  <c r="N44" i="1"/>
  <c r="T44" i="1"/>
  <c r="E45" i="1"/>
  <c r="K45" i="1"/>
  <c r="J45" i="1"/>
  <c r="O45" i="1"/>
  <c r="M45" i="1"/>
  <c r="Q45" i="1"/>
  <c r="I45" i="1"/>
  <c r="L45" i="1"/>
  <c r="S45" i="1"/>
  <c r="N45" i="1"/>
  <c r="T45" i="1"/>
  <c r="D46" i="1"/>
  <c r="E46" i="1"/>
  <c r="K46" i="1"/>
  <c r="J46" i="1"/>
  <c r="O46" i="1"/>
  <c r="M46" i="1"/>
  <c r="Q46" i="1"/>
  <c r="I46" i="1"/>
  <c r="L46" i="1"/>
  <c r="S46" i="1"/>
  <c r="N46" i="1"/>
  <c r="T46" i="1"/>
  <c r="D47" i="1"/>
  <c r="E47" i="1"/>
  <c r="K47" i="1"/>
  <c r="J47" i="1"/>
  <c r="O47" i="1"/>
  <c r="M47" i="1"/>
  <c r="Q47" i="1"/>
  <c r="I47" i="1"/>
  <c r="L47" i="1"/>
  <c r="S47" i="1"/>
  <c r="N47" i="1"/>
  <c r="T47" i="1"/>
  <c r="D48" i="1"/>
  <c r="E48" i="1"/>
  <c r="K48" i="1"/>
  <c r="J48" i="1"/>
  <c r="O48" i="1"/>
  <c r="M48" i="1"/>
  <c r="Q48" i="1"/>
  <c r="I48" i="1"/>
  <c r="L48" i="1"/>
  <c r="S48" i="1"/>
  <c r="N48" i="1"/>
  <c r="T48" i="1"/>
  <c r="D49" i="1"/>
  <c r="E49" i="1"/>
  <c r="K49" i="1"/>
  <c r="J49" i="1"/>
  <c r="O49" i="1"/>
  <c r="M49" i="1"/>
  <c r="Q49" i="1"/>
  <c r="I49" i="1"/>
  <c r="L49" i="1"/>
  <c r="S49" i="1"/>
  <c r="N49" i="1"/>
  <c r="T49" i="1"/>
  <c r="D50" i="1"/>
  <c r="E50" i="1"/>
  <c r="J50" i="1"/>
  <c r="O50" i="1"/>
  <c r="M50" i="1"/>
  <c r="Q50" i="1"/>
  <c r="I50" i="1"/>
  <c r="L50" i="1"/>
  <c r="S50" i="1"/>
  <c r="N50" i="1"/>
  <c r="T50" i="1"/>
  <c r="R42" i="1"/>
  <c r="R43" i="1"/>
  <c r="R44" i="1"/>
  <c r="R45" i="1"/>
  <c r="R46" i="1"/>
  <c r="R47" i="1"/>
  <c r="R48" i="1"/>
  <c r="R49" i="1"/>
  <c r="R50" i="1"/>
  <c r="H50" i="1"/>
</calcChain>
</file>

<file path=xl/sharedStrings.xml><?xml version="1.0" encoding="utf-8"?>
<sst xmlns="http://schemas.openxmlformats.org/spreadsheetml/2006/main" count="33" uniqueCount="17">
  <si>
    <t>period</t>
  </si>
  <si>
    <t>cash</t>
  </si>
  <si>
    <t>price</t>
  </si>
  <si>
    <t>size</t>
  </si>
  <si>
    <t>position</t>
  </si>
  <si>
    <t>1R</t>
  </si>
  <si>
    <t>pos cost</t>
  </si>
  <si>
    <t>pos risk</t>
  </si>
  <si>
    <t>trade risk</t>
  </si>
  <si>
    <t>PnL</t>
  </si>
  <si>
    <t>avg px</t>
  </si>
  <si>
    <t>lock in</t>
  </si>
  <si>
    <t>stop lss</t>
  </si>
  <si>
    <t>value</t>
  </si>
  <si>
    <t>portf</t>
  </si>
  <si>
    <t>Rmult</t>
  </si>
  <si>
    <t>tot 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</si>
</sst>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5" fontId="0" fillId="0" borderId="0" xfId="1" applyNumberFormat="1" applyFont="1"/>
    <xf numFmtId="9" fontId="0" fillId="0" borderId="0" xfId="2" applyFont="1"/>
    <xf numFmtId="165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165" fontId="0" fillId="0" borderId="0" xfId="1" applyNumberFormat="1" applyFont="1" applyAlignment="1">
      <alignment horizontal="center"/>
    </xf>
    <xf numFmtId="166" fontId="0" fillId="0" borderId="0" xfId="2" applyNumberFormat="1" applyFont="1"/>
  </cellXfs>
  <cellStyles count="1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lock in</c:v>
                </c:pt>
              </c:strCache>
            </c:strRef>
          </c:tx>
          <c:marker>
            <c:symbol val="none"/>
          </c:marker>
          <c:val>
            <c:numRef>
              <c:f>Sheet1!$L$4:$L$23</c:f>
              <c:numCache>
                <c:formatCode>_(* #,##0_);_(* \(#,##0\);_(* "-"??_);_(@_)</c:formatCode>
                <c:ptCount val="20"/>
                <c:pt idx="0">
                  <c:v>-1000.5</c:v>
                </c:pt>
                <c:pt idx="1">
                  <c:v>-933.0000000000002</c:v>
                </c:pt>
                <c:pt idx="2">
                  <c:v>138.0000000000014</c:v>
                </c:pt>
                <c:pt idx="3">
                  <c:v>2146.499999999998</c:v>
                </c:pt>
                <c:pt idx="4">
                  <c:v>5019.0</c:v>
                </c:pt>
                <c:pt idx="5">
                  <c:v>8678.999999999998</c:v>
                </c:pt>
                <c:pt idx="6">
                  <c:v>13047.0</c:v>
                </c:pt>
                <c:pt idx="7">
                  <c:v>18046.5</c:v>
                </c:pt>
                <c:pt idx="8">
                  <c:v>23604</c:v>
                </c:pt>
                <c:pt idx="9">
                  <c:v>29646.0</c:v>
                </c:pt>
                <c:pt idx="10">
                  <c:v>36106.5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pos risk</c:v>
                </c:pt>
              </c:strCache>
            </c:strRef>
          </c:tx>
          <c:marker>
            <c:symbol val="none"/>
          </c:marker>
          <c:val>
            <c:numRef>
              <c:f>Sheet1!$I$4:$I$23</c:f>
              <c:numCache>
                <c:formatCode>_(* #,##0_);_(* \(#,##0\);_(* "-"??_);_(@_)</c:formatCode>
                <c:ptCount val="20"/>
                <c:pt idx="0">
                  <c:v>-1000.5</c:v>
                </c:pt>
                <c:pt idx="1">
                  <c:v>-1933.5</c:v>
                </c:pt>
                <c:pt idx="2">
                  <c:v>-2796.0</c:v>
                </c:pt>
                <c:pt idx="3">
                  <c:v>-3583.5</c:v>
                </c:pt>
                <c:pt idx="4">
                  <c:v>-4294.5</c:v>
                </c:pt>
                <c:pt idx="5">
                  <c:v>-4929.0</c:v>
                </c:pt>
                <c:pt idx="6">
                  <c:v>-5490.0</c:v>
                </c:pt>
                <c:pt idx="7">
                  <c:v>-5980.5</c:v>
                </c:pt>
                <c:pt idx="8">
                  <c:v>-6403.5</c:v>
                </c:pt>
                <c:pt idx="9">
                  <c:v>-6765.0</c:v>
                </c:pt>
                <c:pt idx="10">
                  <c:v>-7069.5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PnL</c:v>
                </c:pt>
              </c:strCache>
            </c:strRef>
          </c:tx>
          <c:marker>
            <c:symbol val="none"/>
          </c:marker>
          <c:val>
            <c:numRef>
              <c:f>Sheet1!$J$4:$J$23</c:f>
              <c:numCache>
                <c:formatCode>_(* #,##0.00_);_(* \(#,##0.00\);_(* "-"??_);_(@_)</c:formatCode>
                <c:ptCount val="20"/>
                <c:pt idx="0">
                  <c:v>0.0</c:v>
                </c:pt>
                <c:pt idx="1">
                  <c:v>1000.5</c:v>
                </c:pt>
                <c:pt idx="2">
                  <c:v>2934.000000000001</c:v>
                </c:pt>
                <c:pt idx="3">
                  <c:v>5729.999999999998</c:v>
                </c:pt>
                <c:pt idx="4">
                  <c:v>9313.5</c:v>
                </c:pt>
                <c:pt idx="5">
                  <c:v>13608</c:v>
                </c:pt>
                <c:pt idx="6">
                  <c:v>18537.0</c:v>
                </c:pt>
                <c:pt idx="7">
                  <c:v>24027.0</c:v>
                </c:pt>
                <c:pt idx="8">
                  <c:v>30007.5</c:v>
                </c:pt>
                <c:pt idx="9">
                  <c:v>36411.0</c:v>
                </c:pt>
                <c:pt idx="10">
                  <c:v>43176.0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41256"/>
        <c:axId val="2104790008"/>
      </c:lineChart>
      <c:catAx>
        <c:axId val="210544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90008"/>
        <c:crosses val="autoZero"/>
        <c:auto val="1"/>
        <c:lblAlgn val="ctr"/>
        <c:lblOffset val="100"/>
        <c:noMultiLvlLbl val="0"/>
      </c:catAx>
      <c:valAx>
        <c:axId val="21047900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0544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Sheet1!$L$34</c:f>
              <c:strCache>
                <c:ptCount val="1"/>
                <c:pt idx="0">
                  <c:v>lock in</c:v>
                </c:pt>
              </c:strCache>
            </c:strRef>
          </c:tx>
          <c:marker>
            <c:symbol val="none"/>
          </c:marker>
          <c:val>
            <c:numRef>
              <c:f>Sheet1!$L$35:$L$44</c:f>
              <c:numCache>
                <c:formatCode>_(* #,##0_);_(* \(#,##0\);_(* "-"??_);_(@_)</c:formatCode>
                <c:ptCount val="10"/>
                <c:pt idx="0">
                  <c:v>-1000.5</c:v>
                </c:pt>
                <c:pt idx="1">
                  <c:v>-933.0000000000002</c:v>
                </c:pt>
                <c:pt idx="2">
                  <c:v>-862.4999999999986</c:v>
                </c:pt>
                <c:pt idx="3">
                  <c:v>-792.000000000001</c:v>
                </c:pt>
                <c:pt idx="4">
                  <c:v>-724.5000000000018</c:v>
                </c:pt>
                <c:pt idx="5">
                  <c:v>-661.500000000001</c:v>
                </c:pt>
                <c:pt idx="6">
                  <c:v>-603.000000000001</c:v>
                </c:pt>
                <c:pt idx="7">
                  <c:v>-549.0</c:v>
                </c:pt>
                <c:pt idx="8">
                  <c:v>5577.0</c:v>
                </c:pt>
                <c:pt idx="9">
                  <c:v>11703.0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Sheet1!$I$34</c:f>
              <c:strCache>
                <c:ptCount val="1"/>
                <c:pt idx="0">
                  <c:v>pos risk</c:v>
                </c:pt>
              </c:strCache>
            </c:strRef>
          </c:tx>
          <c:marker>
            <c:symbol val="none"/>
          </c:marker>
          <c:val>
            <c:numRef>
              <c:f>Sheet1!$I$35:$I$44</c:f>
              <c:numCache>
                <c:formatCode>_(* #,##0_);_(* \(#,##0\);_(* "-"??_);_(@_)</c:formatCode>
                <c:ptCount val="10"/>
                <c:pt idx="0">
                  <c:v>-1000.5</c:v>
                </c:pt>
                <c:pt idx="1">
                  <c:v>-1933.5</c:v>
                </c:pt>
                <c:pt idx="2">
                  <c:v>-2796.0</c:v>
                </c:pt>
                <c:pt idx="3">
                  <c:v>-3588.0</c:v>
                </c:pt>
                <c:pt idx="4">
                  <c:v>-4312.5</c:v>
                </c:pt>
                <c:pt idx="5">
                  <c:v>-4974.0</c:v>
                </c:pt>
                <c:pt idx="6">
                  <c:v>-5577.0</c:v>
                </c:pt>
                <c:pt idx="7">
                  <c:v>-6126.0</c:v>
                </c:pt>
                <c:pt idx="8">
                  <c:v>-6126.0</c:v>
                </c:pt>
                <c:pt idx="9">
                  <c:v>-6126.0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Sheet1!$J$34</c:f>
              <c:strCache>
                <c:ptCount val="1"/>
                <c:pt idx="0">
                  <c:v>PnL</c:v>
                </c:pt>
              </c:strCache>
            </c:strRef>
          </c:tx>
          <c:marker>
            <c:symbol val="none"/>
          </c:marker>
          <c:val>
            <c:numRef>
              <c:f>Sheet1!$J$35:$J$44</c:f>
              <c:numCache>
                <c:formatCode>_(* #,##0.00_);_(* \(#,##0.00\);_(* "-"??_);_(@_)</c:formatCode>
                <c:ptCount val="10"/>
                <c:pt idx="0">
                  <c:v>0.0</c:v>
                </c:pt>
                <c:pt idx="1">
                  <c:v>1000.5</c:v>
                </c:pt>
                <c:pt idx="2">
                  <c:v>1933.500000000001</c:v>
                </c:pt>
                <c:pt idx="3">
                  <c:v>2796</c:v>
                </c:pt>
                <c:pt idx="4">
                  <c:v>3587.999999999998</c:v>
                </c:pt>
                <c:pt idx="5">
                  <c:v>4312.5</c:v>
                </c:pt>
                <c:pt idx="6">
                  <c:v>4974</c:v>
                </c:pt>
                <c:pt idx="7">
                  <c:v>5577.0</c:v>
                </c:pt>
                <c:pt idx="8">
                  <c:v>11703.0</c:v>
                </c:pt>
                <c:pt idx="9">
                  <c:v>17829.0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43368"/>
        <c:axId val="2135753672"/>
      </c:lineChart>
      <c:catAx>
        <c:axId val="213184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53672"/>
        <c:crosses val="autoZero"/>
        <c:auto val="1"/>
        <c:lblAlgn val="ctr"/>
        <c:lblOffset val="100"/>
        <c:noMultiLvlLbl val="0"/>
      </c:catAx>
      <c:valAx>
        <c:axId val="21357536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3184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16</xdr:row>
      <xdr:rowOff>63500</xdr:rowOff>
    </xdr:from>
    <xdr:to>
      <xdr:col>7</xdr:col>
      <xdr:colOff>393700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16</xdr:row>
      <xdr:rowOff>25400</xdr:rowOff>
    </xdr:from>
    <xdr:to>
      <xdr:col>15</xdr:col>
      <xdr:colOff>38100</xdr:colOff>
      <xdr:row>30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17" workbookViewId="0">
      <selection activeCell="A42" sqref="A42"/>
    </sheetView>
  </sheetViews>
  <sheetFormatPr baseColWidth="10" defaultRowHeight="15" x14ac:dyDescent="0"/>
  <cols>
    <col min="1" max="1" width="6.1640625" customWidth="1"/>
    <col min="2" max="2" width="11.5" bestFit="1" customWidth="1"/>
    <col min="3" max="3" width="10.6640625" customWidth="1"/>
    <col min="4" max="4" width="8" customWidth="1"/>
    <col min="6" max="6" width="6.5" customWidth="1"/>
    <col min="8" max="8" width="10.83203125" style="2"/>
    <col min="14" max="14" width="11.5" bestFit="1" customWidth="1"/>
    <col min="17" max="17" width="5.33203125" customWidth="1"/>
  </cols>
  <sheetData>
    <row r="1" spans="1:20">
      <c r="B1" s="2">
        <v>100000</v>
      </c>
      <c r="C1" s="8">
        <v>0.01</v>
      </c>
      <c r="E1" t="s">
        <v>5</v>
      </c>
      <c r="F1">
        <v>1.5</v>
      </c>
    </row>
    <row r="3" spans="1:20" s="5" customFormat="1">
      <c r="A3" s="5" t="s">
        <v>0</v>
      </c>
      <c r="B3" s="5" t="s">
        <v>1</v>
      </c>
      <c r="C3" s="5" t="s">
        <v>8</v>
      </c>
      <c r="D3" s="5" t="s">
        <v>2</v>
      </c>
      <c r="E3" s="5" t="s">
        <v>12</v>
      </c>
      <c r="F3" s="5" t="s">
        <v>3</v>
      </c>
      <c r="G3" s="5" t="s">
        <v>4</v>
      </c>
      <c r="H3" s="5" t="s">
        <v>6</v>
      </c>
      <c r="I3" s="7" t="s">
        <v>7</v>
      </c>
      <c r="J3" s="5" t="s">
        <v>9</v>
      </c>
      <c r="K3" s="5" t="s">
        <v>10</v>
      </c>
      <c r="L3" s="5" t="s">
        <v>11</v>
      </c>
      <c r="M3" s="5" t="s">
        <v>13</v>
      </c>
      <c r="N3" s="5" t="s">
        <v>14</v>
      </c>
      <c r="O3" s="5" t="s">
        <v>15</v>
      </c>
      <c r="T3" s="5" t="s">
        <v>16</v>
      </c>
    </row>
    <row r="4" spans="1:20">
      <c r="A4">
        <v>0</v>
      </c>
      <c r="B4" s="4">
        <f>B$1</f>
        <v>100000</v>
      </c>
      <c r="C4" s="4">
        <f>C$1*B4</f>
        <v>1000</v>
      </c>
      <c r="D4" s="1">
        <v>10</v>
      </c>
      <c r="E4" s="6">
        <f>D4-F$1</f>
        <v>8.5</v>
      </c>
      <c r="F4" s="2">
        <f>ROUND(C4/$F$1,0)</f>
        <v>667</v>
      </c>
      <c r="G4">
        <f>F4</f>
        <v>667</v>
      </c>
      <c r="H4" s="6">
        <f>F4*D4</f>
        <v>6670</v>
      </c>
      <c r="I4" s="2">
        <f>-G4*$F$1</f>
        <v>-1000.5</v>
      </c>
      <c r="J4" s="6">
        <f>(D4-K4)*G4</f>
        <v>0</v>
      </c>
      <c r="K4" s="6">
        <f>SUMPRODUCT(D$4:D4,F$4:F4)/G4</f>
        <v>10</v>
      </c>
      <c r="L4" s="4">
        <f>J4+I4</f>
        <v>-1000.5</v>
      </c>
      <c r="M4" s="4">
        <f>G4*D4</f>
        <v>6670</v>
      </c>
      <c r="N4" s="4">
        <f>M4+B5</f>
        <v>100000</v>
      </c>
      <c r="O4" s="6">
        <f>J4/F$1</f>
        <v>0</v>
      </c>
      <c r="P4" s="6">
        <f>F4*(25-D4)</f>
        <v>10005</v>
      </c>
      <c r="Q4" s="3">
        <f>J4/$M4</f>
        <v>0</v>
      </c>
      <c r="R4" s="3">
        <f>(D4-D$4)/D$4</f>
        <v>0</v>
      </c>
      <c r="S4" s="3">
        <f>L4/$M4</f>
        <v>-0.15</v>
      </c>
      <c r="T4" s="8">
        <f>-I4/N4</f>
        <v>1.0005E-2</v>
      </c>
    </row>
    <row r="5" spans="1:20">
      <c r="A5">
        <f>A4+1</f>
        <v>1</v>
      </c>
      <c r="B5" s="6">
        <f>B4-H4</f>
        <v>93330</v>
      </c>
      <c r="C5" s="4">
        <f>C$1*B5</f>
        <v>933.30000000000007</v>
      </c>
      <c r="D5" s="6">
        <f>D4+$F$1</f>
        <v>11.5</v>
      </c>
      <c r="E5" s="6">
        <f t="shared" ref="E5:E14" si="0">D5-F$1</f>
        <v>10</v>
      </c>
      <c r="F5" s="2">
        <f>ROUND(C5/$F$1,0)</f>
        <v>622</v>
      </c>
      <c r="G5">
        <f>G4+F5</f>
        <v>1289</v>
      </c>
      <c r="H5" s="6">
        <f>F5*D5</f>
        <v>7153</v>
      </c>
      <c r="I5" s="2">
        <f t="shared" ref="I5:I14" si="1">-G5*$F$1</f>
        <v>-1933.5</v>
      </c>
      <c r="J5" s="6">
        <f>(D5-K5)*G5</f>
        <v>1000.4999999999998</v>
      </c>
      <c r="K5" s="6">
        <f>SUMPRODUCT(D$4:D5,F$4:F5)/G5</f>
        <v>10.723816912335144</v>
      </c>
      <c r="L5" s="4">
        <f t="shared" ref="L5:L14" si="2">J5+I5</f>
        <v>-933.00000000000023</v>
      </c>
      <c r="M5" s="4">
        <f t="shared" ref="M5:M14" si="3">G5*D5</f>
        <v>14823.5</v>
      </c>
      <c r="N5" s="4">
        <f t="shared" ref="N5:N13" si="4">M5+B6</f>
        <v>101000.5</v>
      </c>
      <c r="O5" s="6">
        <f>J5/F$1/G4</f>
        <v>0.99999999999999978</v>
      </c>
      <c r="P5" s="6">
        <f t="shared" ref="P5:P14" si="5">F5*(25-D5)</f>
        <v>8397</v>
      </c>
      <c r="Q5" s="3">
        <f t="shared" ref="Q5:Q14" si="6">J5/M5</f>
        <v>6.7494181536074463E-2</v>
      </c>
      <c r="R5" s="3">
        <f t="shared" ref="R5:R14" si="7">(D5-D$4)/D$4</f>
        <v>0.15</v>
      </c>
      <c r="S5" s="3">
        <f>L5/$M5</f>
        <v>-6.2940601072621186E-2</v>
      </c>
      <c r="T5" s="8">
        <f t="shared" ref="T5:T13" si="8">-I5/N5</f>
        <v>1.9143469586784225E-2</v>
      </c>
    </row>
    <row r="6" spans="1:20">
      <c r="A6">
        <f t="shared" ref="A6:A14" si="9">A5+1</f>
        <v>2</v>
      </c>
      <c r="B6" s="6">
        <f>B5-H5</f>
        <v>86177</v>
      </c>
      <c r="C6" s="4">
        <f>C$1*B6</f>
        <v>861.77</v>
      </c>
      <c r="D6" s="6">
        <f>D5+$F$1</f>
        <v>13</v>
      </c>
      <c r="E6" s="6">
        <f t="shared" si="0"/>
        <v>11.5</v>
      </c>
      <c r="F6" s="2">
        <f>ROUND(C6/$F$1,0)</f>
        <v>575</v>
      </c>
      <c r="G6">
        <f>G5+F6</f>
        <v>1864</v>
      </c>
      <c r="H6" s="6">
        <f>F6*D6</f>
        <v>7475</v>
      </c>
      <c r="I6" s="2">
        <f t="shared" si="1"/>
        <v>-2796</v>
      </c>
      <c r="J6" s="6">
        <f>(D6-K6)*G6</f>
        <v>2934.0000000000014</v>
      </c>
      <c r="K6" s="6">
        <f>SUMPRODUCT(D$4:D6,F$4:F6)/G6</f>
        <v>11.425965665236051</v>
      </c>
      <c r="L6" s="4">
        <f t="shared" si="2"/>
        <v>138.00000000000136</v>
      </c>
      <c r="M6" s="4">
        <f t="shared" si="3"/>
        <v>24232</v>
      </c>
      <c r="N6" s="4">
        <f t="shared" si="4"/>
        <v>102934</v>
      </c>
      <c r="O6" s="6">
        <f>J6/F$1/G5</f>
        <v>1.5174553917765716</v>
      </c>
      <c r="P6" s="6">
        <f t="shared" si="5"/>
        <v>6900</v>
      </c>
      <c r="Q6" s="3">
        <f t="shared" si="6"/>
        <v>0.12107956421261148</v>
      </c>
      <c r="R6" s="3">
        <f t="shared" si="7"/>
        <v>0.3</v>
      </c>
      <c r="S6" s="3">
        <f>L6/$M6</f>
        <v>5.6949488279960945E-3</v>
      </c>
      <c r="T6" s="8">
        <f t="shared" si="8"/>
        <v>2.7163036508830903E-2</v>
      </c>
    </row>
    <row r="7" spans="1:20">
      <c r="A7">
        <f t="shared" si="9"/>
        <v>3</v>
      </c>
      <c r="B7" s="6">
        <f>B6-H6</f>
        <v>78702</v>
      </c>
      <c r="C7" s="4">
        <f>C$1*B7</f>
        <v>787.02</v>
      </c>
      <c r="D7" s="6">
        <f>D6+$F$1</f>
        <v>14.5</v>
      </c>
      <c r="E7" s="6">
        <f t="shared" si="0"/>
        <v>13</v>
      </c>
      <c r="F7" s="2">
        <f>ROUND(C7/$F$1,0)</f>
        <v>525</v>
      </c>
      <c r="G7">
        <f>G6+F7</f>
        <v>2389</v>
      </c>
      <c r="H7" s="6">
        <f>F7*D7</f>
        <v>7612.5</v>
      </c>
      <c r="I7" s="2">
        <f t="shared" si="1"/>
        <v>-3583.5</v>
      </c>
      <c r="J7" s="6">
        <f>(D7-K7)*G7</f>
        <v>5729.9999999999982</v>
      </c>
      <c r="K7" s="6">
        <f>SUMPRODUCT(D$4:D7,F$4:F7)/G7</f>
        <v>12.101506906655505</v>
      </c>
      <c r="L7" s="4">
        <f t="shared" si="2"/>
        <v>2146.4999999999982</v>
      </c>
      <c r="M7" s="4">
        <f t="shared" si="3"/>
        <v>34640.5</v>
      </c>
      <c r="N7" s="4">
        <f t="shared" si="4"/>
        <v>105730</v>
      </c>
      <c r="O7" s="6">
        <f>J7/F$1/G6</f>
        <v>2.0493562231759648</v>
      </c>
      <c r="P7" s="6">
        <f t="shared" si="5"/>
        <v>5512.5</v>
      </c>
      <c r="Q7" s="3">
        <f t="shared" si="6"/>
        <v>0.16541331678237894</v>
      </c>
      <c r="R7" s="3">
        <f t="shared" si="7"/>
        <v>0.45</v>
      </c>
      <c r="S7" s="3">
        <f>L7/$M7</f>
        <v>6.1965040920309987E-2</v>
      </c>
      <c r="T7" s="8">
        <f t="shared" si="8"/>
        <v>3.3892934834011158E-2</v>
      </c>
    </row>
    <row r="8" spans="1:20">
      <c r="A8">
        <f t="shared" si="9"/>
        <v>4</v>
      </c>
      <c r="B8" s="6">
        <f>B7-H7</f>
        <v>71089.5</v>
      </c>
      <c r="C8" s="4">
        <f>C$1*B8</f>
        <v>710.89499999999998</v>
      </c>
      <c r="D8" s="6">
        <f>D7+$F$1</f>
        <v>16</v>
      </c>
      <c r="E8" s="6">
        <f t="shared" si="0"/>
        <v>14.5</v>
      </c>
      <c r="F8" s="2">
        <f>ROUND(C8/$F$1,0)</f>
        <v>474</v>
      </c>
      <c r="G8">
        <f>G7+F8</f>
        <v>2863</v>
      </c>
      <c r="H8" s="6">
        <f>F8*D8</f>
        <v>7584</v>
      </c>
      <c r="I8" s="2">
        <f t="shared" si="1"/>
        <v>-4294.5</v>
      </c>
      <c r="J8" s="6">
        <f>(D8-K8)*G8</f>
        <v>9313.5</v>
      </c>
      <c r="K8" s="6">
        <f>SUMPRODUCT(D$4:D8,F$4:F8)/G8</f>
        <v>12.746943765281173</v>
      </c>
      <c r="L8" s="4">
        <f t="shared" si="2"/>
        <v>5019</v>
      </c>
      <c r="M8" s="4">
        <f t="shared" si="3"/>
        <v>45808</v>
      </c>
      <c r="N8" s="4">
        <f t="shared" si="4"/>
        <v>109313.5</v>
      </c>
      <c r="O8" s="6">
        <f>J8/F$1/G7</f>
        <v>2.598995395562997</v>
      </c>
      <c r="P8" s="6">
        <f t="shared" si="5"/>
        <v>4266</v>
      </c>
      <c r="Q8" s="3">
        <f t="shared" si="6"/>
        <v>0.20331601466992666</v>
      </c>
      <c r="R8" s="3">
        <f t="shared" si="7"/>
        <v>0.6</v>
      </c>
      <c r="S8" s="3">
        <f>L8/$M8</f>
        <v>0.10956601466992665</v>
      </c>
      <c r="T8" s="8">
        <f t="shared" si="8"/>
        <v>3.9286090007181182E-2</v>
      </c>
    </row>
    <row r="9" spans="1:20">
      <c r="A9">
        <f t="shared" si="9"/>
        <v>5</v>
      </c>
      <c r="B9" s="6">
        <f>B8-H8</f>
        <v>63505.5</v>
      </c>
      <c r="C9" s="4">
        <f>C$1*B9</f>
        <v>635.05500000000006</v>
      </c>
      <c r="D9" s="6">
        <f>D8+$F$1</f>
        <v>17.5</v>
      </c>
      <c r="E9" s="6">
        <f t="shared" si="0"/>
        <v>16</v>
      </c>
      <c r="F9" s="2">
        <f>ROUND(C9/$F$1,0)</f>
        <v>423</v>
      </c>
      <c r="G9">
        <f>G8+F9</f>
        <v>3286</v>
      </c>
      <c r="H9" s="6">
        <f>F9*D9</f>
        <v>7402.5</v>
      </c>
      <c r="I9" s="2">
        <f t="shared" si="1"/>
        <v>-4929</v>
      </c>
      <c r="J9" s="6">
        <f>(D9-K9)*G9</f>
        <v>13607.999999999998</v>
      </c>
      <c r="K9" s="6">
        <f>SUMPRODUCT(D$4:D9,F$4:F9)/G9</f>
        <v>13.358794887401096</v>
      </c>
      <c r="L9" s="4">
        <f t="shared" si="2"/>
        <v>8678.9999999999982</v>
      </c>
      <c r="M9" s="4">
        <f t="shared" si="3"/>
        <v>57505</v>
      </c>
      <c r="N9" s="4">
        <f t="shared" si="4"/>
        <v>113608</v>
      </c>
      <c r="O9" s="6">
        <f>J9/F$1/G8</f>
        <v>3.1687041564792171</v>
      </c>
      <c r="P9" s="6">
        <f t="shared" si="5"/>
        <v>3172.5</v>
      </c>
      <c r="Q9" s="3">
        <f t="shared" si="6"/>
        <v>0.23664029214850879</v>
      </c>
      <c r="R9" s="3">
        <f t="shared" si="7"/>
        <v>0.75</v>
      </c>
      <c r="S9" s="3">
        <f>L9/$M9</f>
        <v>0.15092600643422308</v>
      </c>
      <c r="T9" s="8">
        <f t="shared" si="8"/>
        <v>4.3386029152876558E-2</v>
      </c>
    </row>
    <row r="10" spans="1:20">
      <c r="A10">
        <f t="shared" si="9"/>
        <v>6</v>
      </c>
      <c r="B10" s="6">
        <f>B9-H9</f>
        <v>56103</v>
      </c>
      <c r="C10" s="4">
        <f>C$1*B10</f>
        <v>561.03</v>
      </c>
      <c r="D10" s="6">
        <f>D9+$F$1</f>
        <v>19</v>
      </c>
      <c r="E10" s="6">
        <f t="shared" si="0"/>
        <v>17.5</v>
      </c>
      <c r="F10" s="2">
        <f>ROUND(C10/$F$1,0)</f>
        <v>374</v>
      </c>
      <c r="G10">
        <f>G9+F10</f>
        <v>3660</v>
      </c>
      <c r="H10" s="6">
        <f>F10*D10</f>
        <v>7106</v>
      </c>
      <c r="I10" s="2">
        <f t="shared" si="1"/>
        <v>-5490</v>
      </c>
      <c r="J10" s="6">
        <f>(D10-K10)*G10</f>
        <v>18537</v>
      </c>
      <c r="K10" s="6">
        <f>SUMPRODUCT(D$4:D10,F$4:F10)/G10</f>
        <v>13.935245901639345</v>
      </c>
      <c r="L10" s="4">
        <f t="shared" si="2"/>
        <v>13047</v>
      </c>
      <c r="M10" s="4">
        <f t="shared" si="3"/>
        <v>69540</v>
      </c>
      <c r="N10" s="4">
        <f t="shared" si="4"/>
        <v>118537</v>
      </c>
      <c r="O10" s="6">
        <f>J10/F$1/G9</f>
        <v>3.7608034083992696</v>
      </c>
      <c r="P10" s="6">
        <f t="shared" si="5"/>
        <v>2244</v>
      </c>
      <c r="Q10" s="3">
        <f t="shared" si="6"/>
        <v>0.26656600517687662</v>
      </c>
      <c r="R10" s="3">
        <f t="shared" si="7"/>
        <v>0.9</v>
      </c>
      <c r="S10" s="3">
        <f>L10/$M10</f>
        <v>0.18761863675582399</v>
      </c>
      <c r="T10" s="8">
        <f t="shared" si="8"/>
        <v>4.6314652808827621E-2</v>
      </c>
    </row>
    <row r="11" spans="1:20">
      <c r="A11">
        <f t="shared" si="9"/>
        <v>7</v>
      </c>
      <c r="B11" s="6">
        <f>B10-H10</f>
        <v>48997</v>
      </c>
      <c r="C11" s="4">
        <f>C$1*B11</f>
        <v>489.97</v>
      </c>
      <c r="D11" s="6">
        <f>D10+$F$1</f>
        <v>20.5</v>
      </c>
      <c r="E11" s="6">
        <f t="shared" si="0"/>
        <v>19</v>
      </c>
      <c r="F11" s="2">
        <f>ROUND(C11/$F$1,0)</f>
        <v>327</v>
      </c>
      <c r="G11">
        <f>G10+F11</f>
        <v>3987</v>
      </c>
      <c r="H11" s="6">
        <f>F11*D11</f>
        <v>6703.5</v>
      </c>
      <c r="I11" s="2">
        <f t="shared" si="1"/>
        <v>-5980.5</v>
      </c>
      <c r="J11" s="6">
        <f>(D11-K11)*G11</f>
        <v>24027</v>
      </c>
      <c r="K11" s="6">
        <f>SUMPRODUCT(D$4:D11,F$4:F11)/G11</f>
        <v>14.473664409330324</v>
      </c>
      <c r="L11" s="4">
        <f t="shared" si="2"/>
        <v>18046.5</v>
      </c>
      <c r="M11" s="4">
        <f t="shared" si="3"/>
        <v>81733.5</v>
      </c>
      <c r="N11" s="4">
        <f t="shared" si="4"/>
        <v>124027</v>
      </c>
      <c r="O11" s="6">
        <f>J11/F$1/G10</f>
        <v>4.3765027322404375</v>
      </c>
      <c r="P11" s="6">
        <f t="shared" si="5"/>
        <v>1471.5</v>
      </c>
      <c r="Q11" s="3">
        <f t="shared" si="6"/>
        <v>0.29396758978876469</v>
      </c>
      <c r="R11" s="3">
        <f t="shared" si="7"/>
        <v>1.05</v>
      </c>
      <c r="S11" s="3">
        <f>L11/$M11</f>
        <v>0.22079685808144764</v>
      </c>
      <c r="T11" s="8">
        <f t="shared" si="8"/>
        <v>4.8219339337402342E-2</v>
      </c>
    </row>
    <row r="12" spans="1:20">
      <c r="A12">
        <f t="shared" si="9"/>
        <v>8</v>
      </c>
      <c r="B12" s="6">
        <f>B11-H11</f>
        <v>42293.5</v>
      </c>
      <c r="C12" s="4">
        <f>C$1*B12</f>
        <v>422.935</v>
      </c>
      <c r="D12" s="6">
        <f>D11+$F$1</f>
        <v>22</v>
      </c>
      <c r="E12" s="6">
        <f t="shared" si="0"/>
        <v>20.5</v>
      </c>
      <c r="F12" s="2">
        <f>ROUND(C12/$F$1,0)</f>
        <v>282</v>
      </c>
      <c r="G12">
        <f>G11+F12</f>
        <v>4269</v>
      </c>
      <c r="H12" s="6">
        <f>F12*D12</f>
        <v>6204</v>
      </c>
      <c r="I12" s="2">
        <f t="shared" si="1"/>
        <v>-6403.5</v>
      </c>
      <c r="J12" s="6">
        <f>(D12-K12)*G12</f>
        <v>30007.499999999996</v>
      </c>
      <c r="K12" s="6">
        <f>SUMPRODUCT(D$4:D12,F$4:F12)/G12</f>
        <v>14.970836261419537</v>
      </c>
      <c r="L12" s="4">
        <f t="shared" si="2"/>
        <v>23603.999999999996</v>
      </c>
      <c r="M12" s="4">
        <f t="shared" si="3"/>
        <v>93918</v>
      </c>
      <c r="N12" s="4">
        <f t="shared" si="4"/>
        <v>130007.5</v>
      </c>
      <c r="O12" s="6">
        <f>J12/F$1/G11</f>
        <v>5.0175570604464497</v>
      </c>
      <c r="P12" s="6">
        <f t="shared" si="5"/>
        <v>846</v>
      </c>
      <c r="Q12" s="3">
        <f t="shared" si="6"/>
        <v>0.31950744266274833</v>
      </c>
      <c r="R12" s="3">
        <f t="shared" si="7"/>
        <v>1.2</v>
      </c>
      <c r="S12" s="3">
        <f>L12/$M12</f>
        <v>0.25132562448093015</v>
      </c>
      <c r="T12" s="8">
        <f t="shared" si="8"/>
        <v>4.9254850681691442E-2</v>
      </c>
    </row>
    <row r="13" spans="1:20">
      <c r="A13">
        <f t="shared" si="9"/>
        <v>9</v>
      </c>
      <c r="B13" s="6">
        <f>B12-H12</f>
        <v>36089.5</v>
      </c>
      <c r="C13" s="4">
        <f>C$1*B13</f>
        <v>360.89499999999998</v>
      </c>
      <c r="D13" s="6">
        <f>D12+$F$1</f>
        <v>23.5</v>
      </c>
      <c r="E13" s="6">
        <f t="shared" si="0"/>
        <v>22</v>
      </c>
      <c r="F13" s="2">
        <f>ROUND(C13/$F$1,0)</f>
        <v>241</v>
      </c>
      <c r="G13">
        <f>G12+F13</f>
        <v>4510</v>
      </c>
      <c r="H13" s="6">
        <f>F13*D13</f>
        <v>5663.5</v>
      </c>
      <c r="I13" s="2">
        <f t="shared" si="1"/>
        <v>-6765</v>
      </c>
      <c r="J13" s="6">
        <f>(D13-K13)*G13</f>
        <v>36411</v>
      </c>
      <c r="K13" s="6">
        <f>SUMPRODUCT(D$4:D13,F$4:F13)/G13</f>
        <v>15.42660753880266</v>
      </c>
      <c r="L13" s="4">
        <f t="shared" si="2"/>
        <v>29646</v>
      </c>
      <c r="M13" s="4">
        <f t="shared" si="3"/>
        <v>105985</v>
      </c>
      <c r="N13" s="4">
        <f t="shared" si="4"/>
        <v>136411</v>
      </c>
      <c r="O13" s="6">
        <f>J13/F$1/G12</f>
        <v>5.6861091590536423</v>
      </c>
      <c r="P13" s="6">
        <f t="shared" si="5"/>
        <v>361.5</v>
      </c>
      <c r="Q13" s="3">
        <f t="shared" si="6"/>
        <v>0.34354861537009956</v>
      </c>
      <c r="R13" s="3">
        <f t="shared" si="7"/>
        <v>1.35</v>
      </c>
      <c r="S13" s="3">
        <f>L13/$M13</f>
        <v>0.27971882813605697</v>
      </c>
      <c r="T13" s="8">
        <f t="shared" si="8"/>
        <v>4.959277477622772E-2</v>
      </c>
    </row>
    <row r="14" spans="1:20">
      <c r="A14">
        <f t="shared" si="9"/>
        <v>10</v>
      </c>
      <c r="B14" s="6">
        <f>B13-H13</f>
        <v>30426</v>
      </c>
      <c r="C14" s="4">
        <f>C$1*B14</f>
        <v>304.26</v>
      </c>
      <c r="D14" s="6">
        <f>D13+$F$1</f>
        <v>25</v>
      </c>
      <c r="E14" s="6">
        <f t="shared" si="0"/>
        <v>23.5</v>
      </c>
      <c r="F14" s="2">
        <f>ROUND(C14/$F$1,0)</f>
        <v>203</v>
      </c>
      <c r="G14">
        <f>G13+F14</f>
        <v>4713</v>
      </c>
      <c r="H14" s="6">
        <f>F14*D14</f>
        <v>5075</v>
      </c>
      <c r="I14" s="2">
        <f t="shared" si="1"/>
        <v>-7069.5</v>
      </c>
      <c r="J14" s="6">
        <f>(D14-K14)*G14</f>
        <v>43176</v>
      </c>
      <c r="K14" s="6">
        <f>SUMPRODUCT(D$4:D14,F$4:F14)/G14</f>
        <v>15.838956078930618</v>
      </c>
      <c r="L14" s="4">
        <f t="shared" si="2"/>
        <v>36106.5</v>
      </c>
      <c r="M14" s="4">
        <f t="shared" si="3"/>
        <v>117825</v>
      </c>
      <c r="N14" s="4"/>
      <c r="O14" s="6">
        <f>J14/F$1/G13</f>
        <v>6.3822616407982258</v>
      </c>
      <c r="P14" s="6">
        <f t="shared" si="5"/>
        <v>0</v>
      </c>
      <c r="Q14" s="3">
        <f t="shared" si="6"/>
        <v>0.3664417568427753</v>
      </c>
      <c r="R14" s="3">
        <f t="shared" si="7"/>
        <v>1.5</v>
      </c>
      <c r="S14" s="3">
        <f>L14/$M14</f>
        <v>0.3064417568427753</v>
      </c>
      <c r="T14" s="3"/>
    </row>
    <row r="15" spans="1:20">
      <c r="H15"/>
      <c r="I15" s="2"/>
      <c r="P15" s="6">
        <f>SUM(P4:P13)</f>
        <v>43176</v>
      </c>
    </row>
    <row r="16" spans="1:20">
      <c r="H16"/>
      <c r="I16" s="2"/>
      <c r="P16" s="6">
        <f>G14*(D14-K14)</f>
        <v>43176</v>
      </c>
    </row>
    <row r="17" spans="8:9">
      <c r="H17"/>
      <c r="I17" s="2"/>
    </row>
    <row r="18" spans="8:9">
      <c r="H18"/>
      <c r="I18" s="2"/>
    </row>
    <row r="19" spans="8:9">
      <c r="H19"/>
      <c r="I19" s="2"/>
    </row>
    <row r="20" spans="8:9">
      <c r="H20"/>
      <c r="I20" s="2"/>
    </row>
    <row r="21" spans="8:9">
      <c r="H21"/>
      <c r="I21" s="2"/>
    </row>
    <row r="22" spans="8:9">
      <c r="H22"/>
      <c r="I22" s="2"/>
    </row>
    <row r="23" spans="8:9">
      <c r="H23"/>
      <c r="I23" s="2"/>
    </row>
    <row r="34" spans="1:20" s="5" customFormat="1">
      <c r="A34" s="5" t="s">
        <v>0</v>
      </c>
      <c r="B34" s="5" t="s">
        <v>1</v>
      </c>
      <c r="C34" s="5" t="s">
        <v>8</v>
      </c>
      <c r="D34" s="5" t="s">
        <v>2</v>
      </c>
      <c r="E34" s="5" t="s">
        <v>12</v>
      </c>
      <c r="F34" s="5" t="s">
        <v>3</v>
      </c>
      <c r="G34" s="5" t="s">
        <v>4</v>
      </c>
      <c r="H34" s="5" t="s">
        <v>6</v>
      </c>
      <c r="I34" s="7" t="s">
        <v>7</v>
      </c>
      <c r="J34" s="5" t="s">
        <v>9</v>
      </c>
      <c r="K34" s="5" t="s">
        <v>10</v>
      </c>
      <c r="L34" s="5" t="s">
        <v>11</v>
      </c>
      <c r="M34" s="5" t="s">
        <v>13</v>
      </c>
      <c r="N34" s="5" t="s">
        <v>14</v>
      </c>
      <c r="O34" s="5" t="s">
        <v>15</v>
      </c>
      <c r="T34" s="5" t="s">
        <v>16</v>
      </c>
    </row>
    <row r="35" spans="1:20">
      <c r="A35">
        <v>0</v>
      </c>
      <c r="B35" s="4">
        <f>B$1</f>
        <v>100000</v>
      </c>
      <c r="C35" s="4">
        <f>C$1*B35</f>
        <v>1000</v>
      </c>
      <c r="D35" s="1">
        <v>10</v>
      </c>
      <c r="E35" s="6">
        <f>D35-F$1</f>
        <v>8.5</v>
      </c>
      <c r="F35" s="2">
        <f>ROUND(C35/$F$1,0)</f>
        <v>667</v>
      </c>
      <c r="G35">
        <f>F35</f>
        <v>667</v>
      </c>
      <c r="H35" s="6">
        <f>F35*D35</f>
        <v>6670</v>
      </c>
      <c r="I35" s="2">
        <f>-G35*$F$1</f>
        <v>-1000.5</v>
      </c>
      <c r="J35" s="6">
        <f>(D35-K35)*G35</f>
        <v>0</v>
      </c>
      <c r="K35" s="6">
        <f>SUMPRODUCT(D$35:D35,F$35:F35)/G35</f>
        <v>10</v>
      </c>
      <c r="L35" s="4">
        <f>J35+I35</f>
        <v>-1000.5</v>
      </c>
      <c r="M35" s="4">
        <f>G35*D35</f>
        <v>6670</v>
      </c>
      <c r="N35" s="4">
        <f>M35+B36</f>
        <v>100000</v>
      </c>
      <c r="O35" s="6">
        <f>J35/F$1</f>
        <v>0</v>
      </c>
      <c r="P35" s="6">
        <f>F35*(D$50-D35)</f>
        <v>10426.081427198105</v>
      </c>
      <c r="Q35" s="3">
        <f>J35/$M35</f>
        <v>0</v>
      </c>
      <c r="R35" s="3">
        <f>(D35-D$35)/D$35</f>
        <v>0</v>
      </c>
      <c r="S35" s="3">
        <f>L35/$M35</f>
        <v>-0.15</v>
      </c>
      <c r="T35" s="8">
        <f>-I35/N35</f>
        <v>1.0005E-2</v>
      </c>
    </row>
    <row r="36" spans="1:20">
      <c r="A36">
        <f>A35+1</f>
        <v>1</v>
      </c>
      <c r="B36" s="6">
        <f>B35-H35</f>
        <v>93330</v>
      </c>
      <c r="C36" s="4">
        <f>C$1*B36</f>
        <v>933.30000000000007</v>
      </c>
      <c r="D36" s="6">
        <f>K35+$F$1</f>
        <v>11.5</v>
      </c>
      <c r="E36" s="6">
        <f t="shared" ref="E36:E50" si="10">D36-F$1</f>
        <v>10</v>
      </c>
      <c r="F36" s="2">
        <f>ROUND(C36/$F$1,0)</f>
        <v>622</v>
      </c>
      <c r="G36">
        <f>G35+F36</f>
        <v>1289</v>
      </c>
      <c r="H36" s="6">
        <f>F36*D36</f>
        <v>7153</v>
      </c>
      <c r="I36" s="2">
        <f t="shared" ref="I36" si="11">-G36*$F$1</f>
        <v>-1933.5</v>
      </c>
      <c r="J36" s="6">
        <f>(D36-K36)*G36</f>
        <v>1000.4999999999998</v>
      </c>
      <c r="K36" s="6">
        <f>SUMPRODUCT(D$35:D36,F$35:F36)/G36</f>
        <v>10.723816912335144</v>
      </c>
      <c r="L36" s="4">
        <f t="shared" ref="L36" si="12">J36+I36</f>
        <v>-933.00000000000023</v>
      </c>
      <c r="M36" s="4">
        <f t="shared" ref="M36" si="13">G36*D36</f>
        <v>14823.5</v>
      </c>
      <c r="N36" s="4">
        <f t="shared" ref="N36" si="14">M36+B37</f>
        <v>101000.5</v>
      </c>
      <c r="O36" s="6">
        <f>J36/F$1/G35</f>
        <v>0.99999999999999978</v>
      </c>
      <c r="P36" s="6">
        <f t="shared" ref="P36:P50" si="15">F36*(D$50-D36)</f>
        <v>8789.6726352582027</v>
      </c>
      <c r="Q36" s="3">
        <f t="shared" ref="Q36" si="16">J36/M36</f>
        <v>6.7494181536074463E-2</v>
      </c>
      <c r="R36" s="3">
        <f>(D36-D$35)/D$35</f>
        <v>0.15</v>
      </c>
      <c r="S36" s="3">
        <f>L36/$M36</f>
        <v>-6.2940601072621186E-2</v>
      </c>
      <c r="T36" s="8">
        <f t="shared" ref="T36" si="17">-I36/N36</f>
        <v>1.9143469586784225E-2</v>
      </c>
    </row>
    <row r="37" spans="1:20">
      <c r="A37">
        <f>A36+1</f>
        <v>2</v>
      </c>
      <c r="B37" s="6">
        <f>B36-H36</f>
        <v>86177</v>
      </c>
      <c r="C37" s="4">
        <f>C$1*B37</f>
        <v>861.77</v>
      </c>
      <c r="D37" s="6">
        <f>K36+$F$1</f>
        <v>12.223816912335144</v>
      </c>
      <c r="E37" s="6">
        <f t="shared" si="10"/>
        <v>10.723816912335144</v>
      </c>
      <c r="F37" s="2">
        <f>ROUND(C37/$F$1,0)</f>
        <v>575</v>
      </c>
      <c r="G37">
        <f>G36+F37</f>
        <v>1864</v>
      </c>
      <c r="H37" s="6">
        <f>F37*D37</f>
        <v>7028.6947245927076</v>
      </c>
      <c r="I37" s="2">
        <f t="shared" ref="I37:I50" si="18">-G37*$F$1</f>
        <v>-2796</v>
      </c>
      <c r="J37" s="6">
        <f>(D37-K37)*G37</f>
        <v>1933.5000000000014</v>
      </c>
      <c r="K37" s="6">
        <f>SUMPRODUCT(D$35:D37,F$35:F37)/G37</f>
        <v>11.186531504609821</v>
      </c>
      <c r="L37" s="4">
        <f t="shared" ref="L37:L50" si="19">J37+I37</f>
        <v>-862.49999999999864</v>
      </c>
      <c r="M37" s="4">
        <f t="shared" ref="M37:M50" si="20">G37*D37</f>
        <v>22785.194724592708</v>
      </c>
      <c r="N37" s="4">
        <f t="shared" ref="N37:N49" si="21">M37+B38</f>
        <v>101933.5</v>
      </c>
      <c r="O37" s="6">
        <f>J37/F$1/G36</f>
        <v>1.0000000000000007</v>
      </c>
      <c r="P37" s="6">
        <f t="shared" si="15"/>
        <v>7709.3065057504864</v>
      </c>
      <c r="Q37" s="3">
        <f t="shared" ref="Q37:Q50" si="22">J37/M37</f>
        <v>8.4857734303807372E-2</v>
      </c>
      <c r="R37" s="3">
        <f>(D37-D$35)/D$35</f>
        <v>0.22238169123351437</v>
      </c>
      <c r="S37" s="3">
        <f>L37/$M37</f>
        <v>-3.7853527715041989E-2</v>
      </c>
      <c r="T37" s="8">
        <f t="shared" ref="T37:T50" si="23">-I37/N37</f>
        <v>2.742964776054977E-2</v>
      </c>
    </row>
    <row r="38" spans="1:20">
      <c r="A38">
        <f>A37+1</f>
        <v>3</v>
      </c>
      <c r="B38" s="6">
        <f>B37-H37</f>
        <v>79148.3052754073</v>
      </c>
      <c r="C38" s="4">
        <f>C$1*B38</f>
        <v>791.48305275407301</v>
      </c>
      <c r="D38" s="6">
        <f>K37+$F$1</f>
        <v>12.686531504609821</v>
      </c>
      <c r="E38" s="6">
        <f t="shared" si="10"/>
        <v>11.186531504609821</v>
      </c>
      <c r="F38" s="2">
        <f>ROUND(C38/$F$1,0)</f>
        <v>528</v>
      </c>
      <c r="G38">
        <f>G37+F38</f>
        <v>2392</v>
      </c>
      <c r="H38" s="6">
        <f>F38*D38</f>
        <v>6698.4886344339857</v>
      </c>
      <c r="I38" s="2">
        <f t="shared" si="18"/>
        <v>-3588</v>
      </c>
      <c r="J38" s="6">
        <f>(D38-K38)*G38</f>
        <v>2795.9999999999991</v>
      </c>
      <c r="K38" s="6">
        <f>SUMPRODUCT(D$35:D38,F$35:F38)/G38</f>
        <v>11.517635183539587</v>
      </c>
      <c r="L38" s="4">
        <f t="shared" si="19"/>
        <v>-792.00000000000091</v>
      </c>
      <c r="M38" s="4">
        <f t="shared" si="20"/>
        <v>30346.183359026691</v>
      </c>
      <c r="N38" s="4">
        <f t="shared" si="21"/>
        <v>102796</v>
      </c>
      <c r="O38" s="6">
        <f>J38/F$1/G37</f>
        <v>0.99999999999999967</v>
      </c>
      <c r="P38" s="6">
        <f t="shared" si="15"/>
        <v>6834.8411909941997</v>
      </c>
      <c r="Q38" s="3">
        <f t="shared" si="22"/>
        <v>9.2136792522487312E-2</v>
      </c>
      <c r="R38" s="3">
        <f t="shared" ref="R38:R50" si="24">(D38-D$35)/D$35</f>
        <v>0.26865315046098209</v>
      </c>
      <c r="S38" s="3">
        <f>L38/$M38</f>
        <v>-2.609883393340846E-2</v>
      </c>
      <c r="T38" s="8">
        <f t="shared" si="23"/>
        <v>3.4904081870889919E-2</v>
      </c>
    </row>
    <row r="39" spans="1:20">
      <c r="A39">
        <f>A38+1</f>
        <v>4</v>
      </c>
      <c r="B39" s="6">
        <f>B38-H38</f>
        <v>72449.816640973309</v>
      </c>
      <c r="C39" s="4">
        <f>C$1*B39</f>
        <v>724.49816640973313</v>
      </c>
      <c r="D39" s="6">
        <f>K38+$F$1</f>
        <v>13.017635183539587</v>
      </c>
      <c r="E39" s="6">
        <f t="shared" si="10"/>
        <v>11.517635183539587</v>
      </c>
      <c r="F39" s="2">
        <f>ROUND(C39/$F$1,0)</f>
        <v>483</v>
      </c>
      <c r="G39">
        <f>G38+F39</f>
        <v>2875</v>
      </c>
      <c r="H39" s="6">
        <f>F39*D39</f>
        <v>6287.5177936496211</v>
      </c>
      <c r="I39" s="2">
        <f t="shared" si="18"/>
        <v>-4312.5</v>
      </c>
      <c r="J39" s="6">
        <f>(D39-K39)*G39</f>
        <v>3587.9999999999982</v>
      </c>
      <c r="K39" s="6">
        <f>SUMPRODUCT(D$35:D39,F$35:F39)/G39</f>
        <v>11.769635183539588</v>
      </c>
      <c r="L39" s="4">
        <f t="shared" si="19"/>
        <v>-724.50000000000182</v>
      </c>
      <c r="M39" s="4">
        <f t="shared" si="20"/>
        <v>37425.701152676316</v>
      </c>
      <c r="N39" s="4">
        <f t="shared" si="21"/>
        <v>103588</v>
      </c>
      <c r="O39" s="6">
        <f>J39/F$1/G38</f>
        <v>0.99999999999999944</v>
      </c>
      <c r="P39" s="6">
        <f t="shared" si="15"/>
        <v>6092.4032398386626</v>
      </c>
      <c r="Q39" s="3">
        <f t="shared" si="22"/>
        <v>9.586994737554623E-2</v>
      </c>
      <c r="R39" s="3">
        <f t="shared" si="24"/>
        <v>0.30176351835395876</v>
      </c>
      <c r="S39" s="3">
        <f>L39/$M39</f>
        <v>-1.9358354758523814E-2</v>
      </c>
      <c r="T39" s="8">
        <f t="shared" si="23"/>
        <v>4.1631270031277756E-2</v>
      </c>
    </row>
    <row r="40" spans="1:20">
      <c r="A40">
        <f>A39+1</f>
        <v>5</v>
      </c>
      <c r="B40" s="6">
        <f>B39-H39</f>
        <v>66162.298847323691</v>
      </c>
      <c r="C40" s="4">
        <f>C$1*B40</f>
        <v>661.62298847323689</v>
      </c>
      <c r="D40" s="6">
        <f>K39+$F$1</f>
        <v>13.269635183539588</v>
      </c>
      <c r="E40" s="6">
        <f t="shared" si="10"/>
        <v>11.769635183539588</v>
      </c>
      <c r="F40" s="2">
        <f>ROUND(C40/$F$1,0)</f>
        <v>441</v>
      </c>
      <c r="G40">
        <f>G39+F40</f>
        <v>3316</v>
      </c>
      <c r="H40" s="6">
        <f>F40*D40</f>
        <v>5851.9091159409581</v>
      </c>
      <c r="I40" s="2">
        <f t="shared" si="18"/>
        <v>-4974</v>
      </c>
      <c r="J40" s="6">
        <f>(D40-K40)*G40</f>
        <v>4312.4999999999991</v>
      </c>
      <c r="K40" s="6">
        <f>SUMPRODUCT(D$35:D40,F$35:F40)/G40</f>
        <v>11.969122517677103</v>
      </c>
      <c r="L40" s="4">
        <f t="shared" si="19"/>
        <v>-661.50000000000091</v>
      </c>
      <c r="M40" s="4">
        <f t="shared" si="20"/>
        <v>44002.110268617274</v>
      </c>
      <c r="N40" s="4">
        <f t="shared" si="21"/>
        <v>104312.5</v>
      </c>
      <c r="O40" s="6">
        <f>J40/F$1/G39</f>
        <v>0.99999999999999989</v>
      </c>
      <c r="P40" s="6">
        <f t="shared" si="15"/>
        <v>5451.497045070083</v>
      </c>
      <c r="Q40" s="3">
        <f t="shared" si="22"/>
        <v>9.8006663173055023E-2</v>
      </c>
      <c r="R40" s="3">
        <f t="shared" si="24"/>
        <v>0.32696351835395882</v>
      </c>
      <c r="S40" s="3">
        <f>L40/$M40</f>
        <v>-1.5033369898892986E-2</v>
      </c>
      <c r="T40" s="8">
        <f t="shared" si="23"/>
        <v>4.7683642899940086E-2</v>
      </c>
    </row>
    <row r="41" spans="1:20">
      <c r="A41">
        <f>A40+1</f>
        <v>6</v>
      </c>
      <c r="B41" s="6">
        <f>B40-H40</f>
        <v>60310.389731382733</v>
      </c>
      <c r="C41" s="4">
        <f>C$1*B41</f>
        <v>603.10389731382736</v>
      </c>
      <c r="D41" s="6">
        <f>K40+$F$1</f>
        <v>13.469122517677103</v>
      </c>
      <c r="E41" s="6">
        <f t="shared" si="10"/>
        <v>11.969122517677103</v>
      </c>
      <c r="F41" s="2">
        <f>ROUND(C41/$F$1,0)</f>
        <v>402</v>
      </c>
      <c r="G41">
        <f>G40+F41</f>
        <v>3718</v>
      </c>
      <c r="H41" s="6">
        <f>F41*D41</f>
        <v>5414.5872521061956</v>
      </c>
      <c r="I41" s="2">
        <f t="shared" si="18"/>
        <v>-5577</v>
      </c>
      <c r="J41" s="6">
        <f>(D41-K41)*G41</f>
        <v>4973.9999999999991</v>
      </c>
      <c r="K41" s="6">
        <f>SUMPRODUCT(D$35:D41,F$35:F41)/G41</f>
        <v>12.131306487553381</v>
      </c>
      <c r="L41" s="4">
        <f t="shared" si="19"/>
        <v>-603.00000000000091</v>
      </c>
      <c r="M41" s="4">
        <f t="shared" si="20"/>
        <v>50078.197520723472</v>
      </c>
      <c r="N41" s="4">
        <f t="shared" si="21"/>
        <v>104974</v>
      </c>
      <c r="O41" s="6">
        <f>J41/F$1/G40</f>
        <v>0.99999999999999989</v>
      </c>
      <c r="P41" s="6">
        <f t="shared" si="15"/>
        <v>4889.197955890264</v>
      </c>
      <c r="Q41" s="3">
        <f t="shared" si="22"/>
        <v>9.9324661155019547E-2</v>
      </c>
      <c r="R41" s="3">
        <f t="shared" si="24"/>
        <v>0.34691225176771034</v>
      </c>
      <c r="S41" s="3">
        <f>L41/$M41</f>
        <v>-1.2041168209987312E-2</v>
      </c>
      <c r="T41" s="8">
        <f t="shared" si="23"/>
        <v>5.3127441080648541E-2</v>
      </c>
    </row>
    <row r="42" spans="1:20">
      <c r="A42">
        <f>A41+1</f>
        <v>7</v>
      </c>
      <c r="B42" s="6">
        <f>B41-H41</f>
        <v>54895.802479276535</v>
      </c>
      <c r="C42" s="4">
        <f>C$1*B42</f>
        <v>548.9580247927654</v>
      </c>
      <c r="D42" s="6">
        <f>K41+$F$1</f>
        <v>13.631306487553381</v>
      </c>
      <c r="E42" s="6">
        <f t="shared" si="10"/>
        <v>12.131306487553381</v>
      </c>
      <c r="F42" s="2">
        <f>ROUND(C42/$F$1,0)</f>
        <v>366</v>
      </c>
      <c r="G42">
        <f>G41+F42</f>
        <v>4084</v>
      </c>
      <c r="H42" s="6">
        <f>F42*D42</f>
        <v>4989.0581744445371</v>
      </c>
      <c r="I42" s="2">
        <f t="shared" si="18"/>
        <v>-6126</v>
      </c>
      <c r="J42" s="6">
        <f>(D42-K42)*G42</f>
        <v>5577</v>
      </c>
      <c r="K42" s="6">
        <f>SUMPRODUCT(D$35:D42,F$35:F42)/G42</f>
        <v>12.265733519874635</v>
      </c>
      <c r="L42" s="4">
        <f t="shared" si="19"/>
        <v>-549</v>
      </c>
      <c r="M42" s="4">
        <f t="shared" si="20"/>
        <v>55670.255695168009</v>
      </c>
      <c r="N42" s="4">
        <f t="shared" si="21"/>
        <v>105577</v>
      </c>
      <c r="O42" s="6">
        <f>J42/F$1/G41</f>
        <v>1</v>
      </c>
      <c r="P42" s="6">
        <f t="shared" si="15"/>
        <v>4392</v>
      </c>
      <c r="Q42" s="3">
        <f t="shared" si="22"/>
        <v>0.10017916983420762</v>
      </c>
      <c r="R42" s="3">
        <f t="shared" si="24"/>
        <v>0.36313064875533813</v>
      </c>
      <c r="S42" s="3">
        <f>L42/$M42</f>
        <v>-9.8616396340290447E-3</v>
      </c>
      <c r="T42" s="8">
        <f t="shared" si="23"/>
        <v>5.8024001439707512E-2</v>
      </c>
    </row>
    <row r="43" spans="1:20">
      <c r="A43">
        <f>A42+1</f>
        <v>8</v>
      </c>
      <c r="B43" s="6">
        <f>B42-H42</f>
        <v>49906.744304831998</v>
      </c>
      <c r="C43" s="4">
        <v>0</v>
      </c>
      <c r="D43" s="6">
        <f>D42+$F$1</f>
        <v>15.131306487553381</v>
      </c>
      <c r="E43" s="6">
        <f t="shared" si="10"/>
        <v>13.631306487553381</v>
      </c>
      <c r="F43" s="2">
        <f>ROUND(C43/$F$1,0)</f>
        <v>0</v>
      </c>
      <c r="G43">
        <f>G42+F43</f>
        <v>4084</v>
      </c>
      <c r="H43" s="6">
        <f>F43*D43</f>
        <v>0</v>
      </c>
      <c r="I43" s="2">
        <f t="shared" si="18"/>
        <v>-6126</v>
      </c>
      <c r="J43" s="6">
        <f>(D43-K43)*G43</f>
        <v>11703</v>
      </c>
      <c r="K43" s="6">
        <f>SUMPRODUCT(D$35:D43,F$35:F43)/G43</f>
        <v>12.265733519874635</v>
      </c>
      <c r="L43" s="4">
        <f t="shared" si="19"/>
        <v>5577</v>
      </c>
      <c r="M43" s="4">
        <f t="shared" si="20"/>
        <v>61796.255695168009</v>
      </c>
      <c r="N43" s="4">
        <f t="shared" si="21"/>
        <v>111703</v>
      </c>
      <c r="O43" s="6">
        <f>J43/F$1/G42</f>
        <v>1.9103819784524976</v>
      </c>
      <c r="P43" s="6">
        <f t="shared" si="15"/>
        <v>0</v>
      </c>
      <c r="Q43" s="3">
        <f t="shared" si="22"/>
        <v>0.18938040611601464</v>
      </c>
      <c r="R43" s="3">
        <f t="shared" si="24"/>
        <v>0.51313064875533809</v>
      </c>
      <c r="S43" s="3">
        <f>L43/$M43</f>
        <v>9.0248186354696544E-2</v>
      </c>
      <c r="T43" s="8">
        <f t="shared" si="23"/>
        <v>5.4841857425494391E-2</v>
      </c>
    </row>
    <row r="44" spans="1:20">
      <c r="A44">
        <f>A43+1</f>
        <v>9</v>
      </c>
      <c r="B44" s="6">
        <f>B43-H43</f>
        <v>49906.744304831998</v>
      </c>
      <c r="C44" s="4">
        <v>0</v>
      </c>
      <c r="D44" s="6">
        <f t="shared" ref="D44:D50" si="25">D43+$F$1</f>
        <v>16.631306487553381</v>
      </c>
      <c r="E44" s="6">
        <f t="shared" si="10"/>
        <v>15.131306487553381</v>
      </c>
      <c r="F44" s="2">
        <f>ROUND(C44/$F$1,0)</f>
        <v>0</v>
      </c>
      <c r="G44">
        <f>G43+F44</f>
        <v>4084</v>
      </c>
      <c r="H44" s="6">
        <f>F44*D44</f>
        <v>0</v>
      </c>
      <c r="I44" s="2">
        <f t="shared" si="18"/>
        <v>-6126</v>
      </c>
      <c r="J44" s="6">
        <f>(D44-K44)*G44</f>
        <v>17829</v>
      </c>
      <c r="K44" s="6">
        <f>SUMPRODUCT(D$35:D44,F$35:F44)/G44</f>
        <v>12.265733519874635</v>
      </c>
      <c r="L44" s="4">
        <f t="shared" si="19"/>
        <v>11703</v>
      </c>
      <c r="M44" s="4">
        <f t="shared" si="20"/>
        <v>67922.255695168002</v>
      </c>
      <c r="N44" s="4">
        <f t="shared" si="21"/>
        <v>117829</v>
      </c>
      <c r="O44" s="6">
        <f>J44/F$1/G43</f>
        <v>2.9103819784524974</v>
      </c>
      <c r="P44" s="6">
        <f t="shared" si="15"/>
        <v>0</v>
      </c>
      <c r="Q44" s="3">
        <f t="shared" si="22"/>
        <v>0.26249128238637631</v>
      </c>
      <c r="R44" s="3">
        <f t="shared" si="24"/>
        <v>0.66313064875533811</v>
      </c>
      <c r="S44" s="3">
        <f>L44/$M44</f>
        <v>0.17229993144695507</v>
      </c>
      <c r="T44" s="8">
        <f t="shared" si="23"/>
        <v>5.1990596542447108E-2</v>
      </c>
    </row>
    <row r="45" spans="1:20">
      <c r="A45">
        <f>A44+1</f>
        <v>10</v>
      </c>
      <c r="B45" s="6">
        <f>B44-H44</f>
        <v>49906.744304831998</v>
      </c>
      <c r="C45" s="4">
        <v>0</v>
      </c>
      <c r="D45" s="6">
        <f t="shared" si="25"/>
        <v>18.131306487553381</v>
      </c>
      <c r="E45" s="6">
        <f t="shared" si="10"/>
        <v>16.631306487553381</v>
      </c>
      <c r="F45" s="2">
        <f>ROUND(C45/$F$1,0)</f>
        <v>0</v>
      </c>
      <c r="G45">
        <f>G44+F45</f>
        <v>4084</v>
      </c>
      <c r="H45" s="6">
        <f>F45*D45</f>
        <v>0</v>
      </c>
      <c r="I45" s="2">
        <f t="shared" si="18"/>
        <v>-6126</v>
      </c>
      <c r="J45" s="6">
        <f>(D45-K45)*G45</f>
        <v>23955</v>
      </c>
      <c r="K45" s="6">
        <f>SUMPRODUCT(D$35:D45,F$35:F45)/G45</f>
        <v>12.265733519874635</v>
      </c>
      <c r="L45" s="4">
        <f t="shared" si="19"/>
        <v>17829</v>
      </c>
      <c r="M45" s="4">
        <f t="shared" si="20"/>
        <v>74048.255695168002</v>
      </c>
      <c r="N45" s="4">
        <f t="shared" si="21"/>
        <v>123955</v>
      </c>
      <c r="O45" s="6">
        <f>J45/F$1/G44</f>
        <v>3.9103819784524974</v>
      </c>
      <c r="P45" s="6">
        <f t="shared" si="15"/>
        <v>0</v>
      </c>
      <c r="Q45" s="3">
        <f t="shared" si="22"/>
        <v>0.32350525714764644</v>
      </c>
      <c r="R45" s="3">
        <f t="shared" si="24"/>
        <v>0.81313064875533814</v>
      </c>
      <c r="S45" s="3">
        <f>L45/$M45</f>
        <v>0.24077542181946937</v>
      </c>
      <c r="T45" s="8">
        <f t="shared" si="23"/>
        <v>4.9421160905167197E-2</v>
      </c>
    </row>
    <row r="46" spans="1:20">
      <c r="A46">
        <f>A45+1</f>
        <v>11</v>
      </c>
      <c r="B46" s="6">
        <f>B45-H45</f>
        <v>49906.744304831998</v>
      </c>
      <c r="C46" s="4">
        <v>0</v>
      </c>
      <c r="D46" s="6">
        <f t="shared" si="25"/>
        <v>19.631306487553381</v>
      </c>
      <c r="E46" s="6">
        <f t="shared" si="10"/>
        <v>18.131306487553381</v>
      </c>
      <c r="F46" s="2">
        <f>ROUND(C46/$F$1,0)</f>
        <v>0</v>
      </c>
      <c r="G46">
        <f>G45+F46</f>
        <v>4084</v>
      </c>
      <c r="H46" s="6">
        <f>F46*D46</f>
        <v>0</v>
      </c>
      <c r="I46" s="2">
        <f t="shared" si="18"/>
        <v>-6126</v>
      </c>
      <c r="J46" s="6">
        <f>(D46-K46)*G46</f>
        <v>30081</v>
      </c>
      <c r="K46" s="6">
        <f>SUMPRODUCT(D$35:D46,F$35:F46)/G46</f>
        <v>12.265733519874635</v>
      </c>
      <c r="L46" s="4">
        <f t="shared" si="19"/>
        <v>23955</v>
      </c>
      <c r="M46" s="4">
        <f t="shared" si="20"/>
        <v>80174.255695168002</v>
      </c>
      <c r="N46" s="4">
        <f t="shared" si="21"/>
        <v>130081</v>
      </c>
      <c r="O46" s="6">
        <f>J46/F$1/G45</f>
        <v>4.9103819784524978</v>
      </c>
      <c r="P46" s="6">
        <f t="shared" si="15"/>
        <v>0</v>
      </c>
      <c r="Q46" s="3">
        <f t="shared" si="22"/>
        <v>0.37519525113362473</v>
      </c>
      <c r="R46" s="3">
        <f t="shared" si="24"/>
        <v>0.96313064875533816</v>
      </c>
      <c r="S46" s="3">
        <f>L46/$M46</f>
        <v>0.29878668398344405</v>
      </c>
      <c r="T46" s="8">
        <f t="shared" si="23"/>
        <v>4.7093733904259652E-2</v>
      </c>
    </row>
    <row r="47" spans="1:20">
      <c r="A47">
        <f>A46+1</f>
        <v>12</v>
      </c>
      <c r="B47" s="6">
        <f>B46-H46</f>
        <v>49906.744304831998</v>
      </c>
      <c r="C47" s="4">
        <v>0</v>
      </c>
      <c r="D47" s="6">
        <f t="shared" si="25"/>
        <v>21.131306487553381</v>
      </c>
      <c r="E47" s="6">
        <f t="shared" si="10"/>
        <v>19.631306487553381</v>
      </c>
      <c r="F47" s="2">
        <f>ROUND(C47/$F$1,0)</f>
        <v>0</v>
      </c>
      <c r="G47">
        <f>G46+F47</f>
        <v>4084</v>
      </c>
      <c r="H47" s="6">
        <f>F47*D47</f>
        <v>0</v>
      </c>
      <c r="I47" s="2">
        <f t="shared" si="18"/>
        <v>-6126</v>
      </c>
      <c r="J47" s="6">
        <f>(D47-K47)*G47</f>
        <v>36207</v>
      </c>
      <c r="K47" s="6">
        <f>SUMPRODUCT(D$35:D47,F$35:F47)/G47</f>
        <v>12.265733519874635</v>
      </c>
      <c r="L47" s="4">
        <f t="shared" si="19"/>
        <v>30081</v>
      </c>
      <c r="M47" s="4">
        <f t="shared" si="20"/>
        <v>86300.255695168002</v>
      </c>
      <c r="N47" s="4">
        <f t="shared" si="21"/>
        <v>136207</v>
      </c>
      <c r="O47" s="6">
        <f>J47/F$1/G46</f>
        <v>5.9103819784524978</v>
      </c>
      <c r="P47" s="6">
        <f t="shared" si="15"/>
        <v>0</v>
      </c>
      <c r="Q47" s="3">
        <f t="shared" si="22"/>
        <v>0.41954684500462319</v>
      </c>
      <c r="R47" s="3">
        <f t="shared" si="24"/>
        <v>1.1131306487553381</v>
      </c>
      <c r="S47" s="3">
        <f>L47/$M47</f>
        <v>0.34856211905388657</v>
      </c>
      <c r="T47" s="8">
        <f t="shared" si="23"/>
        <v>4.4975662043800976E-2</v>
      </c>
    </row>
    <row r="48" spans="1:20">
      <c r="A48">
        <f>A47+1</f>
        <v>13</v>
      </c>
      <c r="B48" s="6">
        <f>B47-H47</f>
        <v>49906.744304831998</v>
      </c>
      <c r="C48" s="4">
        <v>0</v>
      </c>
      <c r="D48" s="6">
        <f t="shared" si="25"/>
        <v>22.631306487553381</v>
      </c>
      <c r="E48" s="6">
        <f t="shared" si="10"/>
        <v>21.131306487553381</v>
      </c>
      <c r="F48" s="2">
        <f>ROUND(C48/$F$1,0)</f>
        <v>0</v>
      </c>
      <c r="G48">
        <f>G47+F48</f>
        <v>4084</v>
      </c>
      <c r="H48" s="6">
        <f>F48*D48</f>
        <v>0</v>
      </c>
      <c r="I48" s="2">
        <f t="shared" si="18"/>
        <v>-6126</v>
      </c>
      <c r="J48" s="6">
        <f>(D48-K48)*G48</f>
        <v>42333</v>
      </c>
      <c r="K48" s="6">
        <f>SUMPRODUCT(D$35:D48,F$35:F48)/G48</f>
        <v>12.265733519874635</v>
      </c>
      <c r="L48" s="4">
        <f t="shared" si="19"/>
        <v>36207</v>
      </c>
      <c r="M48" s="4">
        <f t="shared" si="20"/>
        <v>92426.255695168002</v>
      </c>
      <c r="N48" s="4">
        <f t="shared" si="21"/>
        <v>142333</v>
      </c>
      <c r="O48" s="6">
        <f>J48/F$1/G47</f>
        <v>6.9103819784524978</v>
      </c>
      <c r="P48" s="6">
        <f t="shared" si="15"/>
        <v>0</v>
      </c>
      <c r="Q48" s="3">
        <f t="shared" si="22"/>
        <v>0.45801920332701684</v>
      </c>
      <c r="R48" s="3">
        <f t="shared" si="24"/>
        <v>1.2631306487553382</v>
      </c>
      <c r="S48" s="3">
        <f>L48/$M48</f>
        <v>0.3917393356214135</v>
      </c>
      <c r="T48" s="8">
        <f t="shared" si="23"/>
        <v>4.3039913442420238E-2</v>
      </c>
    </row>
    <row r="49" spans="1:20">
      <c r="A49">
        <f>A48+1</f>
        <v>14</v>
      </c>
      <c r="B49" s="6">
        <f>B48-H48</f>
        <v>49906.744304831998</v>
      </c>
      <c r="C49" s="4">
        <v>0</v>
      </c>
      <c r="D49" s="6">
        <f t="shared" si="25"/>
        <v>24.131306487553381</v>
      </c>
      <c r="E49" s="6">
        <f t="shared" si="10"/>
        <v>22.631306487553381</v>
      </c>
      <c r="F49" s="2">
        <f>ROUND(C49/$F$1,0)</f>
        <v>0</v>
      </c>
      <c r="G49">
        <f>G48+F49</f>
        <v>4084</v>
      </c>
      <c r="H49" s="6">
        <f>F49*D49</f>
        <v>0</v>
      </c>
      <c r="I49" s="2">
        <f t="shared" si="18"/>
        <v>-6126</v>
      </c>
      <c r="J49" s="6">
        <f>(D49-K49)*G49</f>
        <v>48459</v>
      </c>
      <c r="K49" s="6">
        <f>SUMPRODUCT(D$35:D49,F$35:F49)/G49</f>
        <v>12.265733519874635</v>
      </c>
      <c r="L49" s="4">
        <f t="shared" si="19"/>
        <v>42333</v>
      </c>
      <c r="M49" s="4">
        <f t="shared" si="20"/>
        <v>98552.255695168002</v>
      </c>
      <c r="N49" s="4">
        <f t="shared" si="21"/>
        <v>148459</v>
      </c>
      <c r="O49" s="6">
        <f>J49/F$1/G48</f>
        <v>7.9103819784524978</v>
      </c>
      <c r="P49" s="6">
        <f t="shared" si="15"/>
        <v>0</v>
      </c>
      <c r="Q49" s="3">
        <f t="shared" si="22"/>
        <v>0.49170868447586363</v>
      </c>
      <c r="R49" s="3">
        <f t="shared" si="24"/>
        <v>1.4131306487553381</v>
      </c>
      <c r="S49" s="3">
        <f>L49/$M49</f>
        <v>0.42954876782262813</v>
      </c>
      <c r="T49" s="8">
        <f t="shared" si="23"/>
        <v>4.1263917984089883E-2</v>
      </c>
    </row>
    <row r="50" spans="1:20">
      <c r="A50">
        <f>A49+1</f>
        <v>15</v>
      </c>
      <c r="B50" s="6">
        <f>B49-H49</f>
        <v>49906.744304831998</v>
      </c>
      <c r="C50" s="4">
        <v>0</v>
      </c>
      <c r="D50" s="6">
        <f t="shared" si="25"/>
        <v>25.631306487553381</v>
      </c>
      <c r="E50" s="6">
        <f t="shared" si="10"/>
        <v>24.131306487553381</v>
      </c>
      <c r="F50" s="2">
        <f>ROUND(C50/$F$1,0)</f>
        <v>0</v>
      </c>
      <c r="G50">
        <f>G49+F50</f>
        <v>4084</v>
      </c>
      <c r="H50" s="6">
        <f>F50*D50</f>
        <v>0</v>
      </c>
      <c r="I50" s="2">
        <f t="shared" si="18"/>
        <v>-6126</v>
      </c>
      <c r="J50" s="6">
        <f>(D50-K50)*G50</f>
        <v>54585</v>
      </c>
      <c r="K50" s="6">
        <f>SUMPRODUCT(D$35:D50,F$35:F50)/G50</f>
        <v>12.265733519874635</v>
      </c>
      <c r="L50" s="4">
        <f t="shared" si="19"/>
        <v>48459</v>
      </c>
      <c r="M50" s="4">
        <f t="shared" si="20"/>
        <v>104678.255695168</v>
      </c>
      <c r="N50" s="4" t="e">
        <f>M50+#REF!</f>
        <v>#REF!</v>
      </c>
      <c r="O50" s="6">
        <f>J50/F$1/G49</f>
        <v>8.9103819784524969</v>
      </c>
      <c r="P50" s="6">
        <f t="shared" si="15"/>
        <v>0</v>
      </c>
      <c r="Q50" s="3">
        <f t="shared" si="22"/>
        <v>0.52145500168589143</v>
      </c>
      <c r="R50" s="3">
        <f t="shared" si="24"/>
        <v>1.563130648755338</v>
      </c>
      <c r="S50" s="3">
        <f>L50/$M50</f>
        <v>0.46293281902897521</v>
      </c>
      <c r="T50" s="8" t="e">
        <f t="shared" si="23"/>
        <v>#REF!</v>
      </c>
    </row>
    <row r="51" spans="1:20">
      <c r="P51" s="6">
        <f>SUM(P40:P49)</f>
        <v>14732.695000960346</v>
      </c>
    </row>
    <row r="52" spans="1:20">
      <c r="P52" s="6">
        <f>G50*(D50-K50)</f>
        <v>54585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2015-08-07T18:26:46Z</dcterms:created>
  <dcterms:modified xsi:type="dcterms:W3CDTF">2015-08-11T03:47:45Z</dcterms:modified>
</cp:coreProperties>
</file>