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5/"/>
    </mc:Choice>
  </mc:AlternateContent>
  <xr:revisionPtr revIDLastSave="0" documentId="13_ncr:1_{39FC0334-A128-AD4C-A846-ED83EB900EB0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Staff!$N$3:$N$38</definedName>
    <definedName name="Date_of_Hire">Staff!$F$3:$F$38</definedName>
    <definedName name="Department">Staff!$H$3:$H$38</definedName>
    <definedName name="Email">Staff!$E$3:$E$38</definedName>
    <definedName name="Emp_ID">Staff!$A$3:$A$38</definedName>
    <definedName name="Extension">Staff!$K$3:$K$38</definedName>
    <definedName name="First">Staff!$C$3:$C$38</definedName>
    <definedName name="Floor">Staff!$J$3:$J$38</definedName>
    <definedName name="Gender">Staff!$D$3:$D$38</definedName>
    <definedName name="Last">Staff!$B$3:$B$38</definedName>
    <definedName name="Last_Review">Staff!$L$3:$L$38</definedName>
    <definedName name="Location">Staff!$I$3:$I$38</definedName>
    <definedName name="Next_Review">Staff!$M$3:$M$38</definedName>
    <definedName name="Pension">Staff!$O$3:$O$38</definedName>
    <definedName name="Pension_Rate">Staff!$P$1</definedName>
    <definedName name="Years_Service">Staff!$G$3:$G$38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B12" i="2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<sst xmlns="http://schemas.openxmlformats.org/spreadsheetml/2006/main" count="247" uniqueCount="171">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</sst>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20">
    <dxf>
      <fill>
        <patternFill>
          <bgColor theme="5" tint="0.39994506668294322"/>
        </patternFill>
      </fill>
    </dxf>
    <dxf>
      <alignment horizontal="center" vertical="center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AE4F-FAF4-7242-B28D-5E9D0A9222D6}" name="HR" displayName="HR" ref="A3:O38" totalsRowShown="0" dataDxfId="6">
  <autoFilter ref="A3:O38" xr:uid="{556EAE4F-FAF4-7242-B28D-5E9D0A9222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9E44788-0327-3B46-BFD6-965EECD8A180}" name="Emp ID" dataDxfId="19"/>
    <tableColumn id="2" xr3:uid="{42693F2A-123E-7341-971C-1F7D91129585}" name="Last"/>
    <tableColumn id="3" xr3:uid="{DE2D97B2-4B1A-E548-915D-8DD1370257BE}" name="First" dataDxfId="18"/>
    <tableColumn id="4" xr3:uid="{1458E4AD-61DE-AE47-8F28-F2BA9EB6075C}" name="Gender" dataDxfId="17"/>
    <tableColumn id="5" xr3:uid="{F4B53900-30EC-BB43-8177-E5DD3940CBDE}" name="Email">
      <calculatedColumnFormula>LOWER(C4&amp;"."&amp;B4&amp;"@pushpin.com")</calculatedColumnFormula>
    </tableColumn>
    <tableColumn id="6" xr3:uid="{32A981A9-0058-2B43-9556-58F5515195D8}" name="Date of Hire" dataDxfId="16"/>
    <tableColumn id="7" xr3:uid="{640A50A6-9D87-0E40-BB3E-5F6ED59A89C5}" name="Years Service" dataDxfId="15">
      <calculatedColumnFormula>YEARFRAC(F4,TODAY())</calculatedColumnFormula>
    </tableColumn>
    <tableColumn id="8" xr3:uid="{9BB0AB02-3562-424F-B4D9-3CFFD451D112}" name="Department" dataDxfId="14"/>
    <tableColumn id="9" xr3:uid="{BD1EABED-E7FF-DB4E-8CB8-4FC920D75798}" name="Location" dataDxfId="13"/>
    <tableColumn id="10" xr3:uid="{410766AD-CFD0-FD45-9CB4-77072F17A570}" name="Floor" dataDxfId="12">
      <calculatedColumnFormula>LEFT(I4,2)</calculatedColumnFormula>
    </tableColumn>
    <tableColumn id="11" xr3:uid="{F10B1B5A-3F20-C24C-9462-6F3D1C2B2256}" name="Extension" dataDxfId="11">
      <calculatedColumnFormula>RIGHT(I4,4)</calculatedColumnFormula>
    </tableColumn>
    <tableColumn id="12" xr3:uid="{50875431-930F-A945-BAB6-6960DCC09B20}" name="Last Review" dataDxfId="10"/>
    <tableColumn id="13" xr3:uid="{978E8450-C677-D447-A396-5086BA94DD56}" name="Next Review" dataDxfId="9">
      <calculatedColumnFormula>L4+365</calculatedColumnFormula>
    </tableColumn>
    <tableColumn id="14" xr3:uid="{8E45083A-8375-E145-9724-FFE79E4F34E8}" name="Annual Salary" dataDxfId="8"/>
    <tableColumn id="15" xr3:uid="{B633644B-2C1C-E54A-B457-9938C5FD8B43}" name="Pension" dataDxfId="7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EB70D-7E81-BC4D-8F25-16DED9FE8A43}" name="Table2" displayName="Table2" ref="A15:D21" totalsRowShown="0" headerRowDxfId="1" headerRowCellStyle="Accent1">
  <autoFilter ref="A15:D21" xr:uid="{85AEB70D-7E81-BC4D-8F25-16DED9FE8A43}">
    <filterColumn colId="0" hiddenButton="1"/>
    <filterColumn colId="1" hiddenButton="1"/>
    <filterColumn colId="2" hiddenButton="1"/>
    <filterColumn colId="3" hiddenButton="1"/>
  </autoFilter>
  <tableColumns count="4">
    <tableColumn id="1" xr3:uid="{17D265EB-FC1F-BD40-AB75-CB2629D8CEAB}" name="Department" dataDxfId="5"/>
    <tableColumn id="2" xr3:uid="{BE0C4779-A47F-1048-9B64-01D9263EB76A}" name="Total Salary" dataDxfId="4">
      <calculatedColumnFormula>SUMIFS(Annual_Salary,Department,A16)</calculatedColumnFormula>
    </tableColumn>
    <tableColumn id="3" xr3:uid="{9EC2A972-5B79-7F40-AC5F-6147712DE68A}" name="M" dataDxfId="3">
      <calculatedColumnFormula>SUMIFS(Annual_Salary,Department,A16,Gender,$C$15)</calculatedColumnFormula>
    </tableColumn>
    <tableColumn id="4" xr3:uid="{9A3AF0A8-FA10-3D4A-BB83-033D2B840632}" name="F" dataDxfId="2">
      <calculatedColumnFormula>SUMIFS(Annual_Salary,Department,A16,Gender,$D$15)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147" zoomScaleNormal="147" workbookViewId="0">
      <selection activeCell="E13" sqref="E13"/>
    </sheetView>
  </sheetViews>
  <sheetFormatPr baseColWidth="10" defaultColWidth="8.83203125" defaultRowHeight="15" x14ac:dyDescent="0.2"/>
  <cols>
    <col min="1" max="1" width="8.83203125" style="3" customWidth="1"/>
    <col min="2" max="2" width="13" customWidth="1"/>
    <col min="3" max="3" width="11.83203125" customWidth="1"/>
    <col min="4" max="4" width="9" style="3" customWidth="1"/>
    <col min="5" max="5" width="29.1640625" bestFit="1" customWidth="1"/>
    <col min="6" max="6" width="14" style="3" customWidth="1"/>
    <col min="7" max="7" width="13.5" customWidth="1"/>
    <col min="8" max="8" width="17.6640625" customWidth="1"/>
    <col min="9" max="9" width="16.1640625" customWidth="1"/>
    <col min="10" max="10" width="10.5" customWidth="1"/>
    <col min="11" max="11" width="12.83203125" customWidth="1"/>
    <col min="12" max="14" width="14.1640625" customWidth="1"/>
    <col min="15" max="15" width="11.33203125" bestFit="1" customWidth="1"/>
  </cols>
  <sheetData>
    <row r="1" spans="1:16" ht="29" x14ac:dyDescent="0.35">
      <c r="A1" s="18" t="s">
        <v>95</v>
      </c>
      <c r="O1" s="14" t="s">
        <v>161</v>
      </c>
      <c r="P1" s="15">
        <v>0.09</v>
      </c>
    </row>
    <row r="3" spans="1:16" x14ac:dyDescent="0.2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ht="16" x14ac:dyDescent="0.2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21.016666666666666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</row>
    <row r="5" spans="1:16" ht="16" x14ac:dyDescent="0.2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20.944444444444443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</row>
    <row r="6" spans="1:16" ht="16" x14ac:dyDescent="0.2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19.405555555555555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</row>
    <row r="7" spans="1:16" ht="16" x14ac:dyDescent="0.2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17.791666666666668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</row>
    <row r="8" spans="1:16" ht="16" x14ac:dyDescent="0.2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16.56111111111111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</row>
    <row r="9" spans="1:16" ht="16" x14ac:dyDescent="0.2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16.027777777777779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</row>
    <row r="10" spans="1:16" ht="16" x14ac:dyDescent="0.2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15.875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</row>
    <row r="11" spans="1:16" ht="16" x14ac:dyDescent="0.2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15.263888888888889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</row>
    <row r="12" spans="1:16" ht="16" x14ac:dyDescent="0.2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13.816666666666666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</row>
    <row r="13" spans="1:16" ht="16" x14ac:dyDescent="0.2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13.447222222222223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</row>
    <row r="14" spans="1:16" ht="16" x14ac:dyDescent="0.2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12.15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</row>
    <row r="15" spans="1:16" ht="16" x14ac:dyDescent="0.2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11.988888888888889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</row>
    <row r="16" spans="1:16" ht="16" x14ac:dyDescent="0.2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10.96111111111111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</row>
    <row r="17" spans="1:15" ht="16" x14ac:dyDescent="0.2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10.633333333333333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</row>
    <row r="18" spans="1:15" ht="16" x14ac:dyDescent="0.2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9.8638888888888889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</row>
    <row r="19" spans="1:15" ht="16" x14ac:dyDescent="0.2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9.3722222222222218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</row>
    <row r="20" spans="1:15" ht="16" x14ac:dyDescent="0.2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9.2750000000000004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</row>
    <row r="21" spans="1:15" ht="16" x14ac:dyDescent="0.2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8.75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</row>
    <row r="22" spans="1:15" ht="16" x14ac:dyDescent="0.2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7.6916666666666664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</row>
    <row r="23" spans="1:15" ht="16" x14ac:dyDescent="0.2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7.4055555555555559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</row>
    <row r="24" spans="1:15" ht="16" x14ac:dyDescent="0.2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7.3777777777777782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</row>
    <row r="25" spans="1:15" ht="16" x14ac:dyDescent="0.2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7.2333333333333334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</row>
    <row r="26" spans="1:15" ht="16" x14ac:dyDescent="0.2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7.1416666666666666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</row>
    <row r="27" spans="1:15" ht="16" x14ac:dyDescent="0.2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7.1055555555555552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</row>
    <row r="28" spans="1:15" ht="16" x14ac:dyDescent="0.2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6.7805555555555559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</row>
    <row r="29" spans="1:15" ht="16" x14ac:dyDescent="0.2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6.4861111111111107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</row>
    <row r="30" spans="1:15" ht="16" x14ac:dyDescent="0.2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6.4833333333333334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</row>
    <row r="31" spans="1:15" ht="16" x14ac:dyDescent="0.2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6.2333333333333334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</row>
    <row r="32" spans="1:15" ht="16" x14ac:dyDescent="0.2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6.2249999999999996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</row>
    <row r="33" spans="1:15" ht="16" x14ac:dyDescent="0.2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6.0972222222222223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</row>
    <row r="34" spans="1:15" ht="16" x14ac:dyDescent="0.2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6.0611111111111109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</row>
    <row r="35" spans="1:15" ht="16" x14ac:dyDescent="0.2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5.2222222222222223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</row>
    <row r="36" spans="1:15" ht="16" x14ac:dyDescent="0.2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5.1388888888888893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</row>
    <row r="37" spans="1:15" ht="16" x14ac:dyDescent="0.2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12.074999999999999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</row>
    <row r="38" spans="1:15" ht="16" x14ac:dyDescent="0.2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4.7166666666666668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</row>
    <row r="40" spans="1:15" ht="16" x14ac:dyDescent="0.2">
      <c r="E40" s="13"/>
    </row>
    <row r="41" spans="1:15" ht="16" x14ac:dyDescent="0.2">
      <c r="E41" s="13"/>
    </row>
    <row r="42" spans="1:15" ht="16" x14ac:dyDescent="0.2">
      <c r="E42" s="13"/>
    </row>
  </sheetData>
  <sortState xmlns:xlrd2="http://schemas.microsoft.com/office/spreadsheetml/2017/richdata2" ref="A4:N38">
    <sortCondition ref="A7"/>
  </sortState>
  <conditionalFormatting sqref="M4:M38">
    <cfRule type="expression" dxfId="0" priority="1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tabSelected="1" zoomScale="80" zoomScaleNormal="80" workbookViewId="0">
      <selection activeCell="P16" sqref="P16"/>
    </sheetView>
  </sheetViews>
  <sheetFormatPr baseColWidth="10" defaultColWidth="8.83203125" defaultRowHeight="15" x14ac:dyDescent="0.2"/>
  <cols>
    <col min="1" max="1" width="29.6640625" customWidth="1"/>
    <col min="2" max="4" width="17.1640625" customWidth="1"/>
  </cols>
  <sheetData>
    <row r="1" spans="1:4" ht="29" x14ac:dyDescent="0.35">
      <c r="A1" s="18" t="s">
        <v>95</v>
      </c>
    </row>
    <row r="2" spans="1:4" x14ac:dyDescent="0.2">
      <c r="A2" s="3"/>
    </row>
    <row r="3" spans="1:4" ht="23.25" customHeight="1" x14ac:dyDescent="0.2">
      <c r="A3" s="9" t="s">
        <v>162</v>
      </c>
      <c r="B3" s="17">
        <f>COUNTA(Emp_ID)</f>
        <v>36</v>
      </c>
    </row>
    <row r="4" spans="1:4" ht="23.25" customHeight="1" x14ac:dyDescent="0.2">
      <c r="A4" s="9" t="s">
        <v>134</v>
      </c>
      <c r="B4" s="10">
        <f>SUM(Annual_Salary)</f>
        <v>1958400</v>
      </c>
    </row>
    <row r="5" spans="1:4" ht="23.25" customHeight="1" x14ac:dyDescent="0.2">
      <c r="A5" s="9" t="s">
        <v>135</v>
      </c>
      <c r="B5" s="10">
        <f>AVERAGE(Annual_Salary)</f>
        <v>55954.285714285717</v>
      </c>
    </row>
    <row r="6" spans="1:4" ht="23.25" customHeight="1" x14ac:dyDescent="0.2">
      <c r="A6" s="9" t="s">
        <v>136</v>
      </c>
      <c r="B6" s="11">
        <f ca="1">MAX(Years_Service)</f>
        <v>21.016666666666666</v>
      </c>
    </row>
    <row r="7" spans="1:4" ht="23.25" customHeight="1" x14ac:dyDescent="0.2">
      <c r="A7" s="9" t="s">
        <v>137</v>
      </c>
      <c r="B7" s="12">
        <f>MAX(Date_of_Hire)</f>
        <v>42874</v>
      </c>
    </row>
    <row r="10" spans="1:4" ht="16" x14ac:dyDescent="0.2">
      <c r="A10" s="9" t="s">
        <v>164</v>
      </c>
      <c r="B10" s="20" t="s">
        <v>167</v>
      </c>
    </row>
    <row r="11" spans="1:4" ht="16" x14ac:dyDescent="0.2">
      <c r="A11" s="1" t="s">
        <v>168</v>
      </c>
      <c r="B11" s="6">
        <f>COUNTIFS(Gender,"M")</f>
        <v>17</v>
      </c>
    </row>
    <row r="12" spans="1:4" ht="16" x14ac:dyDescent="0.2">
      <c r="A12" s="1" t="s">
        <v>169</v>
      </c>
      <c r="B12" s="6">
        <f>COUNTIFS(Gender,"F")</f>
        <v>18</v>
      </c>
    </row>
    <row r="15" spans="1:4" ht="16" x14ac:dyDescent="0.2">
      <c r="A15" s="9" t="s">
        <v>5</v>
      </c>
      <c r="B15" s="20" t="s">
        <v>163</v>
      </c>
      <c r="C15" s="20" t="s">
        <v>165</v>
      </c>
      <c r="D15" s="20" t="s">
        <v>166</v>
      </c>
    </row>
    <row r="16" spans="1:4" ht="16" x14ac:dyDescent="0.2">
      <c r="A16" s="1" t="s">
        <v>22</v>
      </c>
      <c r="B16" s="16">
        <f t="shared" ref="B16:B21" si="0">SUMIFS(Annual_Salary,Department,A16)</f>
        <v>197800</v>
      </c>
      <c r="C16" s="16">
        <f>SUMIFS(Annual_Salary,Department,A16,Gender,$C$15)</f>
        <v>101400</v>
      </c>
      <c r="D16" s="16">
        <f>SUMIFS(Annual_Salary,Department,A16,Gender,$D$15)</f>
        <v>96400</v>
      </c>
    </row>
    <row r="17" spans="1:4" ht="16" x14ac:dyDescent="0.2">
      <c r="A17" s="1" t="s">
        <v>59</v>
      </c>
      <c r="B17" s="16">
        <f t="shared" si="0"/>
        <v>278500</v>
      </c>
      <c r="C17" s="16">
        <f>SUMIFS(Annual_Salary,Department,A17,Gender,$C$15)</f>
        <v>178400</v>
      </c>
      <c r="D17" s="16">
        <f>SUMIFS(Annual_Salary,Department,A17,Gender,$D$15)</f>
        <v>100100</v>
      </c>
    </row>
    <row r="18" spans="1:4" ht="16" x14ac:dyDescent="0.2">
      <c r="A18" s="1" t="s">
        <v>55</v>
      </c>
      <c r="B18" s="16">
        <f t="shared" si="0"/>
        <v>807000</v>
      </c>
      <c r="C18" s="16">
        <f>SUMIFS(Annual_Salary,Department,A18,Gender,$C$15)</f>
        <v>395600</v>
      </c>
      <c r="D18" s="16">
        <f>SUMIFS(Annual_Salary,Department,A18,Gender,$D$15)</f>
        <v>411400</v>
      </c>
    </row>
    <row r="19" spans="1:4" ht="16" x14ac:dyDescent="0.2">
      <c r="A19" s="1" t="s">
        <v>24</v>
      </c>
      <c r="B19" s="16">
        <f t="shared" si="0"/>
        <v>255500</v>
      </c>
      <c r="C19" s="16">
        <f>SUMIFS(Annual_Salary,Department,A19,Gender,$C$15)</f>
        <v>59200</v>
      </c>
      <c r="D19" s="16">
        <f>SUMIFS(Annual_Salary,Department,A19,Gender,$D$15)</f>
        <v>196300</v>
      </c>
    </row>
    <row r="20" spans="1:4" ht="16" x14ac:dyDescent="0.2">
      <c r="A20" s="1" t="s">
        <v>15</v>
      </c>
      <c r="B20" s="16">
        <f t="shared" si="0"/>
        <v>227800</v>
      </c>
      <c r="C20" s="16">
        <f>SUMIFS(Annual_Salary,Department,A20,Gender,$C$15)</f>
        <v>114400</v>
      </c>
      <c r="D20" s="16">
        <f>SUMIFS(Annual_Salary,Department,A20,Gender,$D$15)</f>
        <v>113400</v>
      </c>
    </row>
    <row r="21" spans="1:4" ht="16" x14ac:dyDescent="0.2">
      <c r="A21" s="1" t="s">
        <v>17</v>
      </c>
      <c r="B21" s="16">
        <f t="shared" si="0"/>
        <v>149700</v>
      </c>
      <c r="C21" s="16">
        <f>SUMIFS(Annual_Salary,Department,A21,Gender,$C$15)</f>
        <v>86500</v>
      </c>
      <c r="D21" s="16">
        <f>SUMIFS(Annual_Salary,Department,A21,Gender,$D$15)</f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2017-06-15T06:51:11Z</dcterms:created>
  <dcterms:modified xsi:type="dcterms:W3CDTF">2022-02-06T23:31:00Z</dcterms:modified>
</cp:coreProperties>
</file>