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5/"/>
    </mc:Choice>
  </mc:AlternateContent>
  <xr:revisionPtr revIDLastSave="0" documentId="13_ncr:1_{E3105D9B-06C5-9F49-A08F-AF879B0C43F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39" i="1"/>
  <c r="G39" i="1"/>
  <c r="J39" i="1"/>
  <c r="K39" i="1"/>
  <c r="M39" i="1"/>
  <c r="O39" i="1"/>
  <c r="P39" i="1" s="1"/>
  <c r="A40" i="1"/>
  <c r="N40" i="1"/>
  <c r="B12" i="2" l="1"/>
  <c r="B11" i="2"/>
  <c r="B3" i="2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4" i="1"/>
  <c r="P4" i="1" s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<sst xmlns="http://schemas.openxmlformats.org/spreadsheetml/2006/main" count="254" uniqueCount="176">
  <si>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</si>
  <si>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</si>
  <si>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</si>
  <si>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</si>
  <si>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</si>
  <si>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</si>
  <si>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</si>
  <si>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</si>
  <si>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</si>
  <si>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</si>
  <si>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</si>
  <si>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</si>
  <si>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</si>
  <si>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</si>
  <si>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</si>
  <si>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</si>
  <si>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</si>
  <si>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</si>
  <si>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</si>
  <si>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</si>
  <si>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</si>
  <si>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</si>
  <si>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</si>
  <si>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</si>
  <si>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</si>
  <si>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</si>
  <si>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</si>
  <si>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</si>
  <si>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</si>
  <si>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</si>
  <si>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</si>
  <si>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</si>
  <si>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</si>
  <si>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</si>
  <si>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</si>
  <si>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</si>
  <si>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</si>
  <si>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</si>
  <si>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</si>
  <si>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</si>
  <si>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</si>
  <si>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</si>
  <si>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</si>
  <si>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</si>
  <si>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</si>
  <si>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</si>
  <si>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</si>
  <si>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</si>
  <si>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</si>
  <si>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</si>
  <si>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</si>
  <si>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</si>
  <si>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</si>
  <si>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</si>
  <si>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</si>
  <si>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</si>
  <si>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</si>
  <si>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</si>
  <si>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</si>
  <si>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</si>
  <si>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</si>
  <si>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</si>
  <si>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</si>
  <si>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</si>
  <si>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</si>
  <si>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</si>
  <si>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</si>
  <si>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</si>
  <si>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</si>
  <si>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</si>
  <si>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</si>
  <si>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</si>
  <si>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</si>
  <si>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</si>
  <si>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</si>
  <si>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</si>
  <si>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</si>
  <si>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</si>
  <si>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</si>
  <si>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</si>
  <si>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</si>
  <si>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</si>
  <si>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</si>
  <si>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</si>
  <si>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</si>
  <si>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</si>
  <si>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</si>
  <si>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</si>
  <si>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</si>
  <si>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</si>
  <si>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</si>
  <si>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</si>
  <si>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</si>
  <si>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</si>
  <si>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</si>
  <si>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</si>
  <si>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</si>
  <si>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</si>
  <si>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</si>
  <si>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</si>
  <si>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</si>
  <si>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</si>
  <si>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</si>
  <si>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</si>
  <si>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</si>
  <si>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</si>
  <si>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</si>
  <si>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</si>
  <si>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</si>
  <si>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</si>
  <si>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</si>
  <si>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</si>
  <si>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</si>
  <si>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</si>
  <si>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</si>
  <si>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</si>
  <si>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</si>
  <si>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</si>
  <si>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</si>
  <si>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</si>
  <si>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</si>
  <si>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</si>
  <si>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</si>
  <si>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</si>
  <si>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</si>
  <si>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</si>
  <si>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</si>
  <si>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</si>
  <si>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</si>
  <si>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</si>
  <si>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</si>
  <si>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</si>
  <si>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</si>
  <si>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</si>
  <si>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</si>
  <si>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</si>
  <si>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</si>
  <si>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</si>
  <si>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</si>
  <si>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</si>
  <si>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</si>
  <si>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</si>
  <si>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</si>
  <si>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</si>
  <si>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</si>
  <si>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</si>
  <si>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</si>
  <si>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</si>
  <si>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</si>
  <si>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</si>
  <si>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</si>
  <si>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</si>
  <si>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</si>
  <si>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</si>
  <si>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</si>
  <si>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</si>
  <si>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</si>
  <si>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</si>
  <si>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</si>
  <si>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</si>
  <si>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</si>
  <si>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</si>
  <si>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</si>
  <si>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</si>
  <si>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</si>
  <si>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</si>
  <si>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</si>
  <si>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</si>
  <si>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</si>
  <si>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</si>
  <si>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</si>
  <si>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</si>
  <si>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</si>
  <si>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</si>
  <si>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>Marketing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</si>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</sst>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0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totalsRowDxfId="29"/>
    <tableColumn id="2" xr3:uid="{00000000-0010-0000-0000-000002000000}" name="Last"/>
    <tableColumn id="3" xr3:uid="{00000000-0010-0000-0000-000003000000}" name="First" dataDxfId="27" totalsRowDxfId="28"/>
    <tableColumn id="4" xr3:uid="{00000000-0010-0000-0000-000004000000}" name="Gender" dataDxfId="25" totalsRowDxfId="26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3" totalsRowDxfId="24"/>
    <tableColumn id="7" xr3:uid="{00000000-0010-0000-0000-000007000000}" name="Years Service" totalsRowFunction="average" dataDxfId="21" totalsRowDxfId="22">
      <calculatedColumnFormula>YEARFRAC(F4,TODAY())</calculatedColumnFormula>
    </tableColumn>
    <tableColumn id="8" xr3:uid="{00000000-0010-0000-0000-000008000000}" name="Department" dataDxfId="19" totalsRowDxfId="20"/>
    <tableColumn id="9" xr3:uid="{00000000-0010-0000-0000-000009000000}" name="Location" dataDxfId="17" totalsRowDxfId="18"/>
    <tableColumn id="10" xr3:uid="{00000000-0010-0000-0000-00000A000000}" name="Floor" dataDxfId="15" totalsRowDxfId="16">
      <calculatedColumnFormula>LEFT(I4,2)</calculatedColumnFormula>
    </tableColumn>
    <tableColumn id="11" xr3:uid="{00000000-0010-0000-0000-00000B000000}" name="Extension" dataDxfId="13" totalsRowDxfId="14">
      <calculatedColumnFormula>RIGHT(I4,4)</calculatedColumnFormula>
    </tableColumn>
    <tableColumn id="12" xr3:uid="{00000000-0010-0000-0000-00000C000000}" name="Last Review" dataDxfId="11" totalsRowDxfId="12"/>
    <tableColumn id="13" xr3:uid="{00000000-0010-0000-0000-00000D000000}" name="Next Review" dataDxfId="9" totalsRowDxfId="10">
      <calculatedColumnFormula>L4+365</calculatedColumnFormula>
    </tableColumn>
    <tableColumn id="14" xr3:uid="{00000000-0010-0000-0000-00000E000000}" name="Annual Salary" totalsRowFunction="sum" dataDxfId="7" totalsRowDxfId="8"/>
    <tableColumn id="15" xr3:uid="{00000000-0010-0000-0000-00000F000000}" name="Pension" totalsRowFunction="sum" dataDxfId="5" totalsRowDxfId="6">
      <calculatedColumnFormula>N4*Pension_Rate</calculatedColumnFormula>
    </tableColumn>
    <tableColumn id="16" xr3:uid="{AA2785EF-313E-5942-8D15-0FB571B01C28}" name="Package" dataDxfId="4">
      <calculatedColumnFormula>Table1[[#This Row],[Annual Salary]]+Table1[[#This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6"/>
    <tableColumn id="2" xr3:uid="{00000000-0010-0000-0100-000002000000}" name="Total Salary" dataDxfId="35">
      <calculatedColumnFormula>SUMIFS(Annual_Salary,Department,A16)</calculatedColumnFormula>
    </tableColumn>
    <tableColumn id="3" xr3:uid="{00000000-0010-0000-0100-000003000000}" name="M" dataDxfId="34">
      <calculatedColumnFormula>SUMIFS(Annual_Salary,Department,A16,Gender,$C$15)</calculatedColumnFormula>
    </tableColumn>
    <tableColumn id="4" xr3:uid="{00000000-0010-0000-0100-000004000000}" name="F" dataDxfId="33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0" zoomScale="141" zoomScaleNormal="141" workbookViewId="0">
      <selection activeCell="E21" sqref="E21"/>
    </sheetView>
  </sheetViews>
  <sheetFormatPr baseColWidth="10" defaultColWidth="8.83203125" defaultRowHeight="15" x14ac:dyDescent="0.2"/>
  <cols>
    <col min="1" max="1" width="9.1640625" style="3" customWidth="1"/>
    <col min="2" max="2" width="13" customWidth="1"/>
    <col min="3" max="3" width="11.83203125" customWidth="1"/>
    <col min="4" max="4" width="9.5" style="3" customWidth="1"/>
    <col min="5" max="5" width="29.1640625" bestFit="1" customWidth="1"/>
    <col min="6" max="6" width="14" style="3" customWidth="1"/>
    <col min="7" max="7" width="14.83203125" customWidth="1"/>
    <col min="8" max="8" width="17.6640625" customWidth="1"/>
    <col min="9" max="9" width="16.1640625" customWidth="1"/>
    <col min="10" max="10" width="10.5" customWidth="1"/>
    <col min="11" max="11" width="12.83203125" customWidth="1"/>
    <col min="12" max="12" width="14.1640625" customWidth="1"/>
    <col min="13" max="13" width="14.5" customWidth="1"/>
    <col min="14" max="14" width="15.1640625" customWidth="1"/>
    <col min="15" max="15" width="11.33203125" bestFit="1" customWidth="1"/>
    <col min="16" max="16" width="11.1640625" bestFit="1" customWidth="1"/>
  </cols>
  <sheetData>
    <row r="1" spans="1:16" ht="29" x14ac:dyDescent="0.35">
      <c r="A1" s="18" t="s">
        <v>95</v>
      </c>
      <c r="O1" s="14" t="s">
        <v>161</v>
      </c>
      <c r="P1" s="15">
        <v>0.09</v>
      </c>
    </row>
    <row r="3" spans="1:16" x14ac:dyDescent="0.2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175</v>
      </c>
    </row>
    <row r="4" spans="1:16" ht="16" x14ac:dyDescent="0.2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21.016666666666666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8">
        <f>Table1[[#This Row],[Annual Salary]]+Table1[[#This Row],[Pension]]</f>
        <v>110526</v>
      </c>
    </row>
    <row r="5" spans="1:16" ht="16" x14ac:dyDescent="0.2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20.944444444444443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8">
        <f>Table1[[#This Row],[Annual Salary]]+Table1[[#This Row],[Pension]]</f>
        <v>76627</v>
      </c>
    </row>
    <row r="6" spans="1:16" ht="16" x14ac:dyDescent="0.2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19.405555555555555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8">
        <f>Table1[[#This Row],[Annual Salary]]+Table1[[#This Row],[Pension]]</f>
        <v>74992</v>
      </c>
    </row>
    <row r="7" spans="1:16" ht="16" x14ac:dyDescent="0.2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17.791666666666668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8">
        <f>Table1[[#This Row],[Annual Salary]]+Table1[[#This Row],[Pension]]</f>
        <v>64528</v>
      </c>
    </row>
    <row r="8" spans="1:16" ht="16" x14ac:dyDescent="0.2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16.56111111111111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8">
        <f>Table1[[#This Row],[Annual Salary]]+Table1[[#This Row],[Pension]]</f>
        <v>68561</v>
      </c>
    </row>
    <row r="9" spans="1:16" ht="16" x14ac:dyDescent="0.2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16.027777777777779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8">
        <f>Table1[[#This Row],[Annual Salary]]+Table1[[#This Row],[Pension]]</f>
        <v>63656</v>
      </c>
    </row>
    <row r="10" spans="1:16" ht="16" x14ac:dyDescent="0.2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15.875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8">
        <f>Table1[[#This Row],[Annual Salary]]+Table1[[#This Row],[Pension]]</f>
        <v>64528</v>
      </c>
    </row>
    <row r="11" spans="1:16" ht="16" x14ac:dyDescent="0.2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15.263888888888889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8">
        <f>Table1[[#This Row],[Annual Salary]]+Table1[[#This Row],[Pension]]</f>
        <v>56244</v>
      </c>
    </row>
    <row r="12" spans="1:16" ht="16" x14ac:dyDescent="0.2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13.816666666666666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8">
        <f>Table1[[#This Row],[Annual Salary]]+Table1[[#This Row],[Pension]]</f>
        <v>63438</v>
      </c>
    </row>
    <row r="13" spans="1:16" ht="16" x14ac:dyDescent="0.2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13.447222222222223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8">
        <f>Table1[[#This Row],[Annual Salary]]+Table1[[#This Row],[Pension]]</f>
        <v>60822</v>
      </c>
    </row>
    <row r="14" spans="1:16" ht="16" x14ac:dyDescent="0.2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12.15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8">
        <f>Table1[[#This Row],[Annual Salary]]+Table1[[#This Row],[Pension]]</f>
        <v>60495</v>
      </c>
    </row>
    <row r="15" spans="1:16" ht="16" x14ac:dyDescent="0.2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11.988888888888889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8">
        <f>Table1[[#This Row],[Annual Salary]]+Table1[[#This Row],[Pension]]</f>
        <v>52756</v>
      </c>
    </row>
    <row r="16" spans="1:16" ht="16" x14ac:dyDescent="0.2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10.96111111111111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8">
        <f>Table1[[#This Row],[Annual Salary]]+Table1[[#This Row],[Pension]]</f>
        <v>64637</v>
      </c>
    </row>
    <row r="17" spans="1:16" ht="16" x14ac:dyDescent="0.2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10.633333333333333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8">
        <f>Table1[[#This Row],[Annual Salary]]+Table1[[#This Row],[Pension]]</f>
        <v>61040</v>
      </c>
    </row>
    <row r="18" spans="1:16" ht="16" x14ac:dyDescent="0.2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9.8638888888888889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8">
        <f>Table1[[#This Row],[Annual Salary]]+Table1[[#This Row],[Pension]]</f>
        <v>68888</v>
      </c>
    </row>
    <row r="19" spans="1:16" ht="16" x14ac:dyDescent="0.2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9.3722222222222218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8">
        <f>Table1[[#This Row],[Annual Salary]]+Table1[[#This Row],[Pension]]</f>
        <v>56353</v>
      </c>
    </row>
    <row r="20" spans="1:16" ht="16" x14ac:dyDescent="0.2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9.2750000000000004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8">
        <f>Table1[[#This Row],[Annual Salary]]+Table1[[#This Row],[Pension]]</f>
        <v>54064</v>
      </c>
    </row>
    <row r="21" spans="1:16" ht="16" x14ac:dyDescent="0.2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8.75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8">
        <f>Table1[[#This Row],[Annual Salary]]+Table1[[#This Row],[Pension]]</f>
        <v>49159</v>
      </c>
    </row>
    <row r="22" spans="1:16" ht="16" x14ac:dyDescent="0.2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7.6916666666666664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8">
        <f>Table1[[#This Row],[Annual Salary]]+Table1[[#This Row],[Pension]]</f>
        <v>45889</v>
      </c>
    </row>
    <row r="23" spans="1:16" ht="16" x14ac:dyDescent="0.2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7.4055555555555559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8">
        <f>Table1[[#This Row],[Annual Salary]]+Table1[[#This Row],[Pension]]</f>
        <v>68452</v>
      </c>
    </row>
    <row r="24" spans="1:16" ht="16" x14ac:dyDescent="0.2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7.3777777777777782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8">
        <f>Table1[[#This Row],[Annual Salary]]+Table1[[#This Row],[Pension]]</f>
        <v>59623</v>
      </c>
    </row>
    <row r="25" spans="1:16" ht="16" x14ac:dyDescent="0.2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7.2333333333333334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8">
        <f>Table1[[#This Row],[Annual Salary]]+Table1[[#This Row],[Pension]]</f>
        <v>57334</v>
      </c>
    </row>
    <row r="26" spans="1:16" ht="16" x14ac:dyDescent="0.2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7.1416666666666666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8">
        <f>Table1[[#This Row],[Annual Salary]]+Table1[[#This Row],[Pension]]</f>
        <v>63765</v>
      </c>
    </row>
    <row r="27" spans="1:16" ht="16" x14ac:dyDescent="0.2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7.1055555555555552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8">
        <f>Table1[[#This Row],[Annual Salary]]+Table1[[#This Row],[Pension]]</f>
        <v>50685</v>
      </c>
    </row>
    <row r="28" spans="1:16" ht="16" x14ac:dyDescent="0.2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6.7805555555555559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8">
        <f>Table1[[#This Row],[Annual Salary]]+Table1[[#This Row],[Pension]]</f>
        <v>61258</v>
      </c>
    </row>
    <row r="29" spans="1:16" ht="16" x14ac:dyDescent="0.2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6.4861111111111107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8">
        <f>Table1[[#This Row],[Annual Salary]]+Table1[[#This Row],[Pension]]</f>
        <v>59841</v>
      </c>
    </row>
    <row r="30" spans="1:16" ht="16" x14ac:dyDescent="0.2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6.4833333333333334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8">
        <f>Table1[[#This Row],[Annual Salary]]+Table1[[#This Row],[Pension]]</f>
        <v>52211</v>
      </c>
    </row>
    <row r="31" spans="1:16" ht="16" x14ac:dyDescent="0.2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6.2333333333333334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8">
        <f>Table1[[#This Row],[Annual Salary]]+Table1[[#This Row],[Pension]]</f>
        <v>54064</v>
      </c>
    </row>
    <row r="32" spans="1:16" ht="16" x14ac:dyDescent="0.2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6.2249999999999996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8">
        <f>Table1[[#This Row],[Annual Salary]]+Table1[[#This Row],[Pension]]</f>
        <v>38804</v>
      </c>
    </row>
    <row r="33" spans="1:16" ht="16" x14ac:dyDescent="0.2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6.0972222222222223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8">
        <f>Table1[[#This Row],[Annual Salary]]+Table1[[#This Row],[Pension]]</f>
        <v>63765</v>
      </c>
    </row>
    <row r="34" spans="1:16" ht="16" x14ac:dyDescent="0.2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6.0611111111111109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8">
        <f>Table1[[#This Row],[Annual Salary]]+Table1[[#This Row],[Pension]]</f>
        <v>56026</v>
      </c>
    </row>
    <row r="35" spans="1:16" ht="16" x14ac:dyDescent="0.2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5.2222222222222223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8">
        <f>Table1[[#This Row],[Annual Salary]]+Table1[[#This Row],[Pension]]</f>
        <v>42074</v>
      </c>
    </row>
    <row r="36" spans="1:16" ht="16" x14ac:dyDescent="0.2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5.1388888888888893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8">
        <f>Table1[[#This Row],[Annual Salary]]+Table1[[#This Row],[Pension]]</f>
        <v>44145</v>
      </c>
    </row>
    <row r="37" spans="1:16" ht="16" x14ac:dyDescent="0.2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12.074999999999999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8">
        <f>Table1[[#This Row],[Annual Salary]]+Table1[[#This Row],[Pension]]</f>
        <v>105076</v>
      </c>
    </row>
    <row r="38" spans="1:16" ht="16" x14ac:dyDescent="0.2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4.7166666666666668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8">
        <f>Table1[[#This Row],[Annual Salary]]+Table1[[#This Row],[Pension]]</f>
        <v>40330</v>
      </c>
    </row>
    <row r="39" spans="1:16" ht="16" x14ac:dyDescent="0.2">
      <c r="A39" s="3" t="s">
        <v>171</v>
      </c>
      <c r="B39" t="s">
        <v>172</v>
      </c>
      <c r="C39" s="2" t="s">
        <v>173</v>
      </c>
      <c r="D39" s="19" t="s">
        <v>165</v>
      </c>
      <c r="E39" t="str">
        <f>LOWER(C39&amp;"."&amp;B39&amp;"@pushpin.com")</f>
        <v>william.grey@pushpin.com</v>
      </c>
      <c r="F39" s="7">
        <v>44599</v>
      </c>
      <c r="G39" s="4">
        <f ca="1">YEARFRAC(F39,TODAY())</f>
        <v>0</v>
      </c>
      <c r="H39" s="1" t="s">
        <v>174</v>
      </c>
      <c r="I39" s="5"/>
      <c r="J39" s="6" t="str">
        <f>LEFT(I39,2)</f>
        <v/>
      </c>
      <c r="K39" s="6" t="str">
        <f>RIGHT(I39,4)</f>
        <v/>
      </c>
      <c r="L39" s="7">
        <v>44599</v>
      </c>
      <c r="M39" s="7">
        <f>L39+365</f>
        <v>44964</v>
      </c>
      <c r="N39" s="8">
        <v>97000</v>
      </c>
      <c r="O39" s="16">
        <f>N39*Pension_Rate</f>
        <v>8730</v>
      </c>
      <c r="P39" s="8">
        <f>Table1[[#This Row],[Annual Salary]]+Table1[[#This Row],[Pension]]</f>
        <v>105730</v>
      </c>
    </row>
    <row r="40" spans="1:16" x14ac:dyDescent="0.2">
      <c r="A40" s="3">
        <f>SUBTOTAL(103,Table1[Emp ID])</f>
        <v>36</v>
      </c>
      <c r="C40" s="2"/>
      <c r="D40" s="19"/>
      <c r="G40" s="4">
        <f ca="1">SUBTOTAL(101,Table1[Years Service])</f>
        <v>10.239429012345681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3"/>
    </row>
    <row r="42" spans="1:16" ht="16" x14ac:dyDescent="0.2">
      <c r="E42" s="13"/>
    </row>
    <row r="43" spans="1:16" ht="16" x14ac:dyDescent="0.2">
      <c r="E43" s="13"/>
    </row>
    <row r="44" spans="1:16" ht="16" x14ac:dyDescent="0.2">
      <c r="E44" s="13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workbookViewId="0">
      <selection activeCell="B22" sqref="B22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95</v>
      </c>
    </row>
    <row r="2" spans="1:4" x14ac:dyDescent="0.2">
      <c r="A2" s="3"/>
    </row>
    <row r="3" spans="1:4" ht="23.25" customHeight="1" x14ac:dyDescent="0.2">
      <c r="A3" s="9" t="s">
        <v>162</v>
      </c>
      <c r="B3" s="17">
        <f>COUNTA(Emp_ID)</f>
        <v>36</v>
      </c>
    </row>
    <row r="4" spans="1:4" ht="23.25" customHeight="1" x14ac:dyDescent="0.2">
      <c r="A4" s="9" t="s">
        <v>134</v>
      </c>
      <c r="B4" s="10">
        <f>SUM(Annual_Salary)</f>
        <v>2055400</v>
      </c>
    </row>
    <row r="5" spans="1:4" ht="23.25" customHeight="1" x14ac:dyDescent="0.2">
      <c r="A5" s="9" t="s">
        <v>135</v>
      </c>
      <c r="B5" s="10">
        <f>AVERAGE(Annual_Salary)</f>
        <v>57094.444444444445</v>
      </c>
    </row>
    <row r="6" spans="1:4" ht="23.25" customHeight="1" x14ac:dyDescent="0.2">
      <c r="A6" s="9" t="s">
        <v>136</v>
      </c>
      <c r="B6" s="11">
        <f ca="1">MAX(Years_Service)</f>
        <v>21.016666666666666</v>
      </c>
    </row>
    <row r="7" spans="1:4" ht="23.25" customHeight="1" x14ac:dyDescent="0.2">
      <c r="A7" s="9" t="s">
        <v>137</v>
      </c>
      <c r="B7" s="12">
        <f>MAX(Date_of_Hire)</f>
        <v>44599</v>
      </c>
    </row>
    <row r="10" spans="1:4" ht="16" x14ac:dyDescent="0.2">
      <c r="A10" s="9" t="s">
        <v>164</v>
      </c>
      <c r="B10" s="20" t="s">
        <v>167</v>
      </c>
    </row>
    <row r="11" spans="1:4" ht="16" x14ac:dyDescent="0.2">
      <c r="A11" s="1" t="s">
        <v>168</v>
      </c>
      <c r="B11" s="6">
        <f>COUNTIFS(Gender,"M")</f>
        <v>18</v>
      </c>
    </row>
    <row r="12" spans="1:4" ht="16" x14ac:dyDescent="0.2">
      <c r="A12" s="1" t="s">
        <v>169</v>
      </c>
      <c r="B12" s="6">
        <f>COUNTIFS(Gender,"F")</f>
        <v>18</v>
      </c>
    </row>
    <row r="15" spans="1:4" x14ac:dyDescent="0.2">
      <c r="A15" t="s">
        <v>5</v>
      </c>
      <c r="B15" t="s">
        <v>163</v>
      </c>
      <c r="C15" t="s">
        <v>165</v>
      </c>
      <c r="D15" t="s">
        <v>166</v>
      </c>
    </row>
    <row r="16" spans="1:4" ht="16" x14ac:dyDescent="0.2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ht="16" x14ac:dyDescent="0.2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ht="16" x14ac:dyDescent="0.2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ht="16" x14ac:dyDescent="0.2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ht="16" x14ac:dyDescent="0.2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ht="16" x14ac:dyDescent="0.2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ht="16" x14ac:dyDescent="0.2">
      <c r="A22" s="21" t="s">
        <v>174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2022-02-07T00:42:58Z</dcterms:modified>
</cp:coreProperties>
</file>