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defaultThemeVersion="202300"/>
  <mc:AlternateContent xmlns:mc="http://schemas.openxmlformats.org/markup-compatibility/2006">
    <mc:Choice Requires="x15">
      <x15ac:absPath xmlns:x15ac="http://schemas.microsoft.com/office/spreadsheetml/2010/11/ac" url="D:\Harris\git\fantasyDrafter\db\"/>
    </mc:Choice>
  </mc:AlternateContent>
  <xr:revisionPtr revIDLastSave="0" documentId="13_ncr:1_{F402CD60-890F-4A24-B744-86D17C815EC1}" xr6:coauthVersionLast="47" xr6:coauthVersionMax="47" xr10:uidLastSave="{00000000-0000-0000-0000-000000000000}"/>
  <bookViews>
    <workbookView xWindow="-28920" yWindow="3750" windowWidth="29040" windowHeight="16440" xr2:uid="{080AE25C-CDB4-4E7F-9682-0BC7C984766B}"/>
  </bookViews>
  <sheets>
    <sheet name="BANGERS_PREDICTION" sheetId="1" r:id="rId1"/>
  </sheets>
  <definedNames>
    <definedName name="Slicer_Column1">#N/A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calcChain.xml><?xml version="1.0" encoding="utf-8"?>
<calcChain xmlns="http://schemas.openxmlformats.org/spreadsheetml/2006/main">
  <c r="AH516" i="1" l="1"/>
  <c r="AH519" i="1"/>
  <c r="AO519" i="1"/>
  <c r="AO516" i="1"/>
  <c r="AT516" i="1"/>
  <c r="E7" i="1"/>
  <c r="E21" i="1"/>
  <c r="E55" i="1"/>
  <c r="E15" i="1"/>
  <c r="E35" i="1"/>
  <c r="E104" i="1"/>
  <c r="E252" i="1"/>
  <c r="E18" i="1"/>
  <c r="E4" i="1"/>
  <c r="E14" i="1"/>
  <c r="E43" i="1"/>
  <c r="E198" i="1"/>
  <c r="E85" i="1"/>
  <c r="E260" i="1"/>
  <c r="E45" i="1"/>
  <c r="E220" i="1"/>
  <c r="E94" i="1"/>
  <c r="E107" i="1"/>
  <c r="E61" i="1"/>
  <c r="E6" i="1"/>
  <c r="E48" i="1"/>
  <c r="E9" i="1"/>
  <c r="E236" i="1"/>
  <c r="E88" i="1"/>
  <c r="E46" i="1"/>
  <c r="E2" i="1"/>
  <c r="E36" i="1"/>
  <c r="E34" i="1"/>
  <c r="E27" i="1"/>
  <c r="E113" i="1"/>
  <c r="E33" i="1"/>
  <c r="E210" i="1"/>
  <c r="E292" i="1"/>
  <c r="E65" i="1"/>
  <c r="E161" i="1"/>
  <c r="E173" i="1"/>
  <c r="E339" i="1"/>
  <c r="E191" i="1"/>
  <c r="E281" i="1"/>
  <c r="E295" i="1"/>
  <c r="E175" i="1"/>
  <c r="E151" i="1"/>
  <c r="E259" i="1"/>
  <c r="E164" i="1"/>
  <c r="E149" i="1"/>
  <c r="E105" i="1"/>
  <c r="E81" i="1"/>
  <c r="E247" i="1"/>
  <c r="E254" i="1"/>
  <c r="E303" i="1"/>
  <c r="E278" i="1"/>
  <c r="E132" i="1"/>
  <c r="E293" i="1"/>
  <c r="E355" i="1"/>
  <c r="E206" i="1"/>
  <c r="E215" i="1"/>
  <c r="E28" i="1"/>
  <c r="E3" i="1"/>
  <c r="E233" i="1"/>
  <c r="E228" i="1"/>
  <c r="E291" i="1"/>
  <c r="E208" i="1"/>
  <c r="E242" i="1"/>
  <c r="E22" i="1"/>
  <c r="E103" i="1"/>
  <c r="E40" i="1"/>
  <c r="E79" i="1"/>
  <c r="E376" i="1"/>
  <c r="E325" i="1"/>
  <c r="E230" i="1"/>
  <c r="E150" i="1"/>
  <c r="E180" i="1"/>
  <c r="E344" i="1"/>
  <c r="E330" i="1"/>
  <c r="E270" i="1"/>
  <c r="E19" i="1"/>
  <c r="E97" i="1"/>
  <c r="E266" i="1"/>
  <c r="E171" i="1"/>
  <c r="E244" i="1"/>
  <c r="E193" i="1"/>
  <c r="E352" i="1"/>
  <c r="E319" i="1"/>
  <c r="E301" i="1"/>
  <c r="E225" i="1"/>
  <c r="E241" i="1"/>
  <c r="E239" i="1"/>
  <c r="E359" i="1"/>
  <c r="E68" i="1"/>
  <c r="E38" i="1"/>
  <c r="E340" i="1"/>
  <c r="E265" i="1"/>
  <c r="E112" i="1"/>
  <c r="E356" i="1"/>
  <c r="E337" i="1"/>
  <c r="E426" i="1"/>
  <c r="E101" i="1"/>
  <c r="E201" i="1"/>
  <c r="E90" i="1"/>
  <c r="E209" i="1"/>
  <c r="E289" i="1"/>
  <c r="E343" i="1"/>
  <c r="E25" i="1"/>
  <c r="E309" i="1"/>
  <c r="E312" i="1"/>
  <c r="E181" i="1"/>
  <c r="E434" i="1"/>
  <c r="E320" i="1"/>
  <c r="E10" i="1"/>
  <c r="E183" i="1"/>
  <c r="E285" i="1"/>
  <c r="E390" i="1"/>
  <c r="E360" i="1"/>
  <c r="E190" i="1"/>
  <c r="E321" i="1"/>
  <c r="E17" i="1"/>
  <c r="E229" i="1"/>
  <c r="E238" i="1"/>
  <c r="E32" i="1"/>
  <c r="E11" i="1"/>
  <c r="E305" i="1"/>
  <c r="E199" i="1"/>
  <c r="E129" i="1"/>
  <c r="E335" i="1"/>
  <c r="E255" i="1"/>
  <c r="E202" i="1"/>
  <c r="E277" i="1"/>
  <c r="E350" i="1"/>
  <c r="E323" i="1"/>
  <c r="E37" i="1"/>
  <c r="E420" i="1"/>
  <c r="E172" i="1"/>
  <c r="E349" i="1"/>
  <c r="E307" i="1"/>
  <c r="E302" i="1"/>
  <c r="E492" i="1"/>
  <c r="E203" i="1"/>
  <c r="E418" i="1"/>
  <c r="E126" i="1"/>
  <c r="E223" i="1"/>
  <c r="E348" i="1"/>
  <c r="E402" i="1"/>
  <c r="E375" i="1"/>
  <c r="E341" i="1"/>
  <c r="E365" i="1"/>
  <c r="E282" i="1"/>
  <c r="E362" i="1"/>
  <c r="E274" i="1"/>
  <c r="E498" i="1"/>
  <c r="E137" i="1"/>
  <c r="E262" i="1"/>
  <c r="E505" i="1"/>
  <c r="E363" i="1"/>
  <c r="E70" i="1"/>
  <c r="E118" i="1"/>
  <c r="E76" i="1"/>
  <c r="E240" i="1"/>
  <c r="E276" i="1"/>
  <c r="E221" i="1"/>
  <c r="E368" i="1"/>
  <c r="E127" i="1"/>
  <c r="E279" i="1"/>
  <c r="E399" i="1"/>
  <c r="E83" i="1"/>
  <c r="E95" i="1"/>
  <c r="E385" i="1"/>
  <c r="E47" i="1"/>
  <c r="E308" i="1"/>
  <c r="E140" i="1"/>
  <c r="E56" i="1"/>
  <c r="E499" i="1"/>
  <c r="E124" i="1"/>
  <c r="E324" i="1"/>
  <c r="E403" i="1"/>
  <c r="E102" i="1"/>
  <c r="E26" i="1"/>
  <c r="E72" i="1"/>
  <c r="E250" i="1"/>
  <c r="E185" i="1"/>
  <c r="E200" i="1"/>
  <c r="E354" i="1"/>
  <c r="E299" i="1"/>
  <c r="E224" i="1"/>
  <c r="E131" i="1"/>
  <c r="E245" i="1"/>
  <c r="E71" i="1"/>
  <c r="E163" i="1"/>
  <c r="E345" i="1"/>
  <c r="E67" i="1"/>
  <c r="E290" i="1"/>
  <c r="E134" i="1"/>
  <c r="E272" i="1"/>
  <c r="E197" i="1"/>
  <c r="E326" i="1"/>
  <c r="E158" i="1"/>
  <c r="E268" i="1"/>
  <c r="E205" i="1"/>
  <c r="E57" i="1"/>
  <c r="E273" i="1"/>
  <c r="E91" i="1"/>
  <c r="E367" i="1"/>
  <c r="E184" i="1"/>
  <c r="E176" i="1"/>
  <c r="E182" i="1"/>
  <c r="E217" i="1"/>
  <c r="E207" i="1"/>
  <c r="E287" i="1"/>
  <c r="E226" i="1"/>
  <c r="E63" i="1"/>
  <c r="E30" i="1"/>
  <c r="E162" i="1"/>
  <c r="E410" i="1"/>
  <c r="E369" i="1"/>
  <c r="E133" i="1"/>
  <c r="E144" i="1"/>
  <c r="E143" i="1"/>
  <c r="E328" i="1"/>
  <c r="E75" i="1"/>
  <c r="E157" i="1"/>
  <c r="E60" i="1"/>
  <c r="E44" i="1"/>
  <c r="E177" i="1"/>
  <c r="E121" i="1"/>
  <c r="E86" i="1"/>
  <c r="E329" i="1"/>
  <c r="E251" i="1"/>
  <c r="E62" i="1"/>
  <c r="E108" i="1"/>
  <c r="E59" i="1"/>
  <c r="E211" i="1"/>
  <c r="E364" i="1"/>
  <c r="E294" i="1"/>
  <c r="E160" i="1"/>
  <c r="E96" i="1"/>
  <c r="E89" i="1"/>
  <c r="E246" i="1"/>
  <c r="E280" i="1"/>
  <c r="E283" i="1"/>
  <c r="E77" i="1"/>
  <c r="E109" i="1"/>
  <c r="E78" i="1"/>
  <c r="E166" i="1"/>
  <c r="E407" i="1"/>
  <c r="E304" i="1"/>
  <c r="E84" i="1"/>
  <c r="E386" i="1"/>
  <c r="E310" i="1"/>
  <c r="E51" i="1"/>
  <c r="E148" i="1"/>
  <c r="E135" i="1"/>
  <c r="E347" i="1"/>
  <c r="E256" i="1"/>
  <c r="E216" i="1"/>
  <c r="E406" i="1"/>
  <c r="E358" i="1"/>
  <c r="E213" i="1"/>
  <c r="E389" i="1"/>
  <c r="E174" i="1"/>
  <c r="E297" i="1"/>
  <c r="E153" i="1"/>
  <c r="E179" i="1"/>
  <c r="E261" i="1"/>
  <c r="E142" i="1"/>
  <c r="E327" i="1"/>
  <c r="E300" i="1"/>
  <c r="E128" i="1"/>
  <c r="E139" i="1"/>
  <c r="E159" i="1"/>
  <c r="E298" i="1"/>
  <c r="E165" i="1"/>
  <c r="E170" i="1"/>
  <c r="E192" i="1"/>
  <c r="E317" i="1"/>
  <c r="E219" i="1"/>
  <c r="E204" i="1"/>
  <c r="E8" i="1"/>
  <c r="E20" i="1"/>
  <c r="E313" i="1"/>
  <c r="E288" i="1"/>
  <c r="E13" i="1"/>
  <c r="E332" i="1"/>
  <c r="E249" i="1"/>
  <c r="E331" i="1"/>
  <c r="E123" i="1"/>
  <c r="E64" i="1"/>
  <c r="E100" i="1"/>
  <c r="E218" i="1"/>
  <c r="E384" i="1"/>
  <c r="E31" i="1"/>
  <c r="E296" i="1"/>
  <c r="E195" i="1"/>
  <c r="E186" i="1"/>
  <c r="E80" i="1"/>
  <c r="E141" i="1"/>
  <c r="E316" i="1"/>
  <c r="E237" i="1"/>
  <c r="E263" i="1"/>
  <c r="E222" i="1"/>
  <c r="E264" i="1"/>
  <c r="E267" i="1"/>
  <c r="E130" i="1"/>
  <c r="E169" i="1"/>
  <c r="E99" i="1"/>
  <c r="E87" i="1"/>
  <c r="E342" i="1"/>
  <c r="E275" i="1"/>
  <c r="E257" i="1"/>
  <c r="E119" i="1"/>
  <c r="E315" i="1"/>
  <c r="E29" i="1"/>
  <c r="E232" i="1"/>
  <c r="E23" i="1"/>
  <c r="E12" i="1"/>
  <c r="E271" i="1"/>
  <c r="E145" i="1"/>
  <c r="E306" i="1"/>
  <c r="E189" i="1"/>
  <c r="E318" i="1"/>
  <c r="E506" i="1"/>
  <c r="E467" i="1"/>
  <c r="E5" i="1"/>
  <c r="E393" i="1"/>
  <c r="E50" i="1"/>
  <c r="E114" i="1"/>
  <c r="E458" i="1"/>
  <c r="E187" i="1"/>
  <c r="E24" i="1"/>
  <c r="E42" i="1"/>
  <c r="E178" i="1"/>
  <c r="E253" i="1"/>
  <c r="E93" i="1"/>
  <c r="E125" i="1"/>
  <c r="E106" i="1"/>
  <c r="E286" i="1"/>
  <c r="E373" i="1"/>
  <c r="E463" i="1"/>
  <c r="E235" i="1"/>
  <c r="E16" i="1"/>
  <c r="E39" i="1"/>
  <c r="E53" i="1"/>
  <c r="E52" i="1"/>
  <c r="E74" i="1"/>
  <c r="E54" i="1"/>
  <c r="E58" i="1"/>
  <c r="E41" i="1"/>
  <c r="E73" i="1"/>
  <c r="E49" i="1"/>
  <c r="E66" i="1"/>
  <c r="E82" i="1"/>
  <c r="E115" i="1"/>
  <c r="E69" i="1"/>
  <c r="E92" i="1"/>
  <c r="E111" i="1"/>
  <c r="E110" i="1"/>
  <c r="E116" i="1"/>
  <c r="E98" i="1"/>
  <c r="E136" i="1"/>
  <c r="E122" i="1"/>
  <c r="E154" i="1"/>
  <c r="E156" i="1"/>
  <c r="E231" i="1"/>
  <c r="E120" i="1"/>
  <c r="E188" i="1"/>
  <c r="E167" i="1"/>
  <c r="E146" i="1"/>
  <c r="E168" i="1"/>
  <c r="E138" i="1"/>
  <c r="E243" i="1"/>
  <c r="E117" i="1"/>
  <c r="E147" i="1"/>
  <c r="E378" i="1"/>
  <c r="E194" i="1"/>
  <c r="E155" i="1"/>
  <c r="E443" i="1"/>
  <c r="E152" i="1"/>
  <c r="E196" i="1"/>
  <c r="E370" i="1"/>
  <c r="E314" i="1"/>
  <c r="E421" i="1"/>
  <c r="E338" i="1"/>
  <c r="E214" i="1"/>
  <c r="E366" i="1"/>
  <c r="E333" i="1"/>
  <c r="E212" i="1"/>
  <c r="E383" i="1"/>
  <c r="E311" i="1"/>
  <c r="E248" i="1"/>
  <c r="E441" i="1"/>
  <c r="E380" i="1"/>
  <c r="E432" i="1"/>
  <c r="E284" i="1"/>
  <c r="E455" i="1"/>
  <c r="E405" i="1"/>
  <c r="E414" i="1"/>
  <c r="E473" i="1"/>
  <c r="E269" i="1"/>
  <c r="E334" i="1"/>
  <c r="E416" i="1"/>
  <c r="E417" i="1"/>
  <c r="E430" i="1"/>
  <c r="E382" i="1"/>
  <c r="E397" i="1"/>
  <c r="E336" i="1"/>
  <c r="E379" i="1"/>
  <c r="E450" i="1"/>
  <c r="E374" i="1"/>
  <c r="E357" i="1"/>
  <c r="E227" i="1"/>
  <c r="E435" i="1"/>
  <c r="E422" i="1"/>
  <c r="E234" i="1"/>
  <c r="E322" i="1"/>
  <c r="E258" i="1"/>
  <c r="E465" i="1"/>
  <c r="E484" i="1"/>
  <c r="E457" i="1"/>
  <c r="E431" i="1"/>
  <c r="E408" i="1"/>
  <c r="E495" i="1"/>
  <c r="E428" i="1"/>
  <c r="E372" i="1"/>
  <c r="E491" i="1"/>
  <c r="E456" i="1"/>
  <c r="E404" i="1"/>
  <c r="E395" i="1"/>
  <c r="E427" i="1"/>
  <c r="E394" i="1"/>
  <c r="E396" i="1"/>
  <c r="E381" i="1"/>
  <c r="E442" i="1"/>
  <c r="E449" i="1"/>
  <c r="E371" i="1"/>
  <c r="E476" i="1"/>
  <c r="E400" i="1"/>
  <c r="E413" i="1"/>
  <c r="E460" i="1"/>
  <c r="E351" i="1"/>
  <c r="E490" i="1"/>
  <c r="E391" i="1"/>
  <c r="E392" i="1"/>
  <c r="E504" i="1"/>
  <c r="E401" i="1"/>
  <c r="E377" i="1"/>
  <c r="E452" i="1"/>
  <c r="E445" i="1"/>
  <c r="E462" i="1"/>
  <c r="E438" i="1"/>
  <c r="E440" i="1"/>
  <c r="E361" i="1"/>
  <c r="E472" i="1"/>
  <c r="E419" i="1"/>
  <c r="E447" i="1"/>
  <c r="E464" i="1"/>
  <c r="E425" i="1"/>
  <c r="E477" i="1"/>
  <c r="E423" i="1"/>
  <c r="E478" i="1"/>
  <c r="E388" i="1"/>
  <c r="E453" i="1"/>
  <c r="E412" i="1"/>
  <c r="E468" i="1"/>
  <c r="E448" i="1"/>
  <c r="E429" i="1"/>
  <c r="E436" i="1"/>
  <c r="E482" i="1"/>
  <c r="E493" i="1"/>
  <c r="E433" i="1"/>
  <c r="E474" i="1"/>
  <c r="E451" i="1"/>
  <c r="E470" i="1"/>
  <c r="E424" i="1"/>
  <c r="E444" i="1"/>
  <c r="E454" i="1"/>
  <c r="E411" i="1"/>
  <c r="E479" i="1"/>
  <c r="E471" i="1"/>
  <c r="E481" i="1"/>
  <c r="E496" i="1"/>
  <c r="E409" i="1"/>
  <c r="E353" i="1"/>
  <c r="E510" i="1"/>
  <c r="E461" i="1"/>
  <c r="E439" i="1"/>
  <c r="E446" i="1"/>
  <c r="E346" i="1"/>
  <c r="E415" i="1"/>
  <c r="E398" i="1"/>
  <c r="E469" i="1"/>
  <c r="E475" i="1"/>
  <c r="E387" i="1"/>
  <c r="E437" i="1"/>
  <c r="E480" i="1"/>
  <c r="E483" i="1"/>
  <c r="E459" i="1"/>
  <c r="E502" i="1"/>
  <c r="E487" i="1"/>
  <c r="E501" i="1"/>
  <c r="E486" i="1"/>
  <c r="E509" i="1"/>
  <c r="E466" i="1"/>
  <c r="E485" i="1"/>
  <c r="E500" i="1"/>
  <c r="E489" i="1"/>
  <c r="E511" i="1"/>
  <c r="E507" i="1"/>
  <c r="E508" i="1"/>
  <c r="E494" i="1"/>
  <c r="E497" i="1"/>
  <c r="E488" i="1"/>
  <c r="E512" i="1"/>
  <c r="E503" i="1"/>
  <c r="AX516" i="1"/>
  <c r="AX519" i="1"/>
  <c r="P516" i="1"/>
  <c r="P519" i="1"/>
  <c r="AT519" i="1"/>
  <c r="AF7" i="1"/>
  <c r="X7" i="1" s="1"/>
  <c r="AF21" i="1"/>
  <c r="X21" i="1" s="1"/>
  <c r="AF55" i="1"/>
  <c r="X55" i="1" s="1"/>
  <c r="AF15" i="1"/>
  <c r="X15" i="1" s="1"/>
  <c r="AF35" i="1"/>
  <c r="X35" i="1" s="1"/>
  <c r="AF104" i="1"/>
  <c r="X104" i="1" s="1"/>
  <c r="AF252" i="1"/>
  <c r="X252" i="1" s="1"/>
  <c r="AF18" i="1"/>
  <c r="X18" i="1" s="1"/>
  <c r="AF4" i="1"/>
  <c r="X4" i="1" s="1"/>
  <c r="AF14" i="1"/>
  <c r="X14" i="1" s="1"/>
  <c r="AF43" i="1"/>
  <c r="X43" i="1" s="1"/>
  <c r="AF198" i="1"/>
  <c r="X198" i="1" s="1"/>
  <c r="AF85" i="1"/>
  <c r="X85" i="1" s="1"/>
  <c r="AF260" i="1"/>
  <c r="X260" i="1" s="1"/>
  <c r="AF45" i="1"/>
  <c r="X45" i="1" s="1"/>
  <c r="AF220" i="1"/>
  <c r="X220" i="1" s="1"/>
  <c r="AF94" i="1"/>
  <c r="X94" i="1" s="1"/>
  <c r="AF107" i="1"/>
  <c r="X107" i="1" s="1"/>
  <c r="AF61" i="1"/>
  <c r="X61" i="1" s="1"/>
  <c r="AF6" i="1"/>
  <c r="X6" i="1" s="1"/>
  <c r="AF48" i="1"/>
  <c r="X48" i="1" s="1"/>
  <c r="AF9" i="1"/>
  <c r="X9" i="1" s="1"/>
  <c r="AF236" i="1"/>
  <c r="X236" i="1" s="1"/>
  <c r="AF88" i="1"/>
  <c r="X88" i="1" s="1"/>
  <c r="AF46" i="1"/>
  <c r="X46" i="1" s="1"/>
  <c r="AF2" i="1"/>
  <c r="X2" i="1" s="1"/>
  <c r="AF36" i="1"/>
  <c r="X36" i="1" s="1"/>
  <c r="AF34" i="1"/>
  <c r="X34" i="1" s="1"/>
  <c r="AF27" i="1"/>
  <c r="X27" i="1" s="1"/>
  <c r="AF113" i="1"/>
  <c r="X113" i="1" s="1"/>
  <c r="AF33" i="1"/>
  <c r="X33" i="1" s="1"/>
  <c r="AF210" i="1"/>
  <c r="X210" i="1" s="1"/>
  <c r="AF292" i="1"/>
  <c r="X292" i="1" s="1"/>
  <c r="AF65" i="1"/>
  <c r="X65" i="1" s="1"/>
  <c r="AF161" i="1"/>
  <c r="X161" i="1" s="1"/>
  <c r="AF173" i="1"/>
  <c r="X173" i="1" s="1"/>
  <c r="AF339" i="1"/>
  <c r="X339" i="1" s="1"/>
  <c r="AF191" i="1"/>
  <c r="X191" i="1" s="1"/>
  <c r="AF281" i="1"/>
  <c r="X281" i="1" s="1"/>
  <c r="AF295" i="1"/>
  <c r="X295" i="1" s="1"/>
  <c r="AF175" i="1"/>
  <c r="X175" i="1" s="1"/>
  <c r="AF151" i="1"/>
  <c r="X151" i="1" s="1"/>
  <c r="AF259" i="1"/>
  <c r="X259" i="1" s="1"/>
  <c r="AF164" i="1"/>
  <c r="X164" i="1" s="1"/>
  <c r="AF149" i="1"/>
  <c r="X149" i="1" s="1"/>
  <c r="AF105" i="1"/>
  <c r="X105" i="1" s="1"/>
  <c r="AF81" i="1"/>
  <c r="X81" i="1" s="1"/>
  <c r="AF247" i="1"/>
  <c r="X247" i="1" s="1"/>
  <c r="AF254" i="1"/>
  <c r="X254" i="1" s="1"/>
  <c r="AF303" i="1"/>
  <c r="X303" i="1" s="1"/>
  <c r="AF278" i="1"/>
  <c r="X278" i="1" s="1"/>
  <c r="AF132" i="1"/>
  <c r="X132" i="1" s="1"/>
  <c r="AF293" i="1"/>
  <c r="X293" i="1" s="1"/>
  <c r="AF355" i="1"/>
  <c r="X355" i="1" s="1"/>
  <c r="AF206" i="1"/>
  <c r="X206" i="1" s="1"/>
  <c r="AF215" i="1"/>
  <c r="X215" i="1" s="1"/>
  <c r="AF28" i="1"/>
  <c r="X28" i="1" s="1"/>
  <c r="AF3" i="1"/>
  <c r="X3" i="1" s="1"/>
  <c r="AF233" i="1"/>
  <c r="X233" i="1" s="1"/>
  <c r="AF228" i="1"/>
  <c r="X228" i="1" s="1"/>
  <c r="AF291" i="1"/>
  <c r="X291" i="1" s="1"/>
  <c r="AF208" i="1"/>
  <c r="X208" i="1" s="1"/>
  <c r="AF242" i="1"/>
  <c r="X242" i="1" s="1"/>
  <c r="AF22" i="1"/>
  <c r="X22" i="1" s="1"/>
  <c r="AF103" i="1"/>
  <c r="X103" i="1" s="1"/>
  <c r="AF40" i="1"/>
  <c r="X40" i="1" s="1"/>
  <c r="AF79" i="1"/>
  <c r="X79" i="1" s="1"/>
  <c r="AF376" i="1"/>
  <c r="X376" i="1" s="1"/>
  <c r="AF325" i="1"/>
  <c r="X325" i="1" s="1"/>
  <c r="AF230" i="1"/>
  <c r="X230" i="1" s="1"/>
  <c r="AF150" i="1"/>
  <c r="X150" i="1" s="1"/>
  <c r="AF180" i="1"/>
  <c r="X180" i="1" s="1"/>
  <c r="AF344" i="1"/>
  <c r="X344" i="1" s="1"/>
  <c r="AF330" i="1"/>
  <c r="X330" i="1" s="1"/>
  <c r="AF270" i="1"/>
  <c r="X270" i="1" s="1"/>
  <c r="AF19" i="1"/>
  <c r="X19" i="1" s="1"/>
  <c r="AF97" i="1"/>
  <c r="X97" i="1" s="1"/>
  <c r="AF266" i="1"/>
  <c r="X266" i="1" s="1"/>
  <c r="AF171" i="1"/>
  <c r="X171" i="1" s="1"/>
  <c r="AF244" i="1"/>
  <c r="X244" i="1" s="1"/>
  <c r="AF193" i="1"/>
  <c r="X193" i="1" s="1"/>
  <c r="AF352" i="1"/>
  <c r="X352" i="1" s="1"/>
  <c r="AF319" i="1"/>
  <c r="X319" i="1" s="1"/>
  <c r="AF301" i="1"/>
  <c r="X301" i="1" s="1"/>
  <c r="AF225" i="1"/>
  <c r="X225" i="1" s="1"/>
  <c r="AF241" i="1"/>
  <c r="X241" i="1" s="1"/>
  <c r="AF239" i="1"/>
  <c r="X239" i="1" s="1"/>
  <c r="AF359" i="1"/>
  <c r="X359" i="1" s="1"/>
  <c r="AF68" i="1"/>
  <c r="X68" i="1" s="1"/>
  <c r="AF38" i="1"/>
  <c r="X38" i="1" s="1"/>
  <c r="AF340" i="1"/>
  <c r="X340" i="1" s="1"/>
  <c r="AF265" i="1"/>
  <c r="X265" i="1" s="1"/>
  <c r="AF112" i="1"/>
  <c r="X112" i="1" s="1"/>
  <c r="AF356" i="1"/>
  <c r="X356" i="1" s="1"/>
  <c r="AF337" i="1"/>
  <c r="X337" i="1" s="1"/>
  <c r="AF426" i="1"/>
  <c r="X426" i="1" s="1"/>
  <c r="AF101" i="1"/>
  <c r="X101" i="1" s="1"/>
  <c r="AF201" i="1"/>
  <c r="X201" i="1" s="1"/>
  <c r="AF90" i="1"/>
  <c r="X90" i="1" s="1"/>
  <c r="AF209" i="1"/>
  <c r="X209" i="1" s="1"/>
  <c r="AF289" i="1"/>
  <c r="X289" i="1" s="1"/>
  <c r="AF343" i="1"/>
  <c r="X343" i="1" s="1"/>
  <c r="AF25" i="1"/>
  <c r="X25" i="1" s="1"/>
  <c r="AF309" i="1"/>
  <c r="X309" i="1" s="1"/>
  <c r="AF312" i="1"/>
  <c r="X312" i="1" s="1"/>
  <c r="AF181" i="1"/>
  <c r="X181" i="1" s="1"/>
  <c r="AF434" i="1"/>
  <c r="X434" i="1" s="1"/>
  <c r="AF320" i="1"/>
  <c r="X320" i="1" s="1"/>
  <c r="AF10" i="1"/>
  <c r="X10" i="1" s="1"/>
  <c r="AF183" i="1"/>
  <c r="X183" i="1" s="1"/>
  <c r="AF285" i="1"/>
  <c r="X285" i="1" s="1"/>
  <c r="AF390" i="1"/>
  <c r="X390" i="1" s="1"/>
  <c r="AF360" i="1"/>
  <c r="X360" i="1" s="1"/>
  <c r="AF190" i="1"/>
  <c r="X190" i="1" s="1"/>
  <c r="AF321" i="1"/>
  <c r="X321" i="1" s="1"/>
  <c r="AF17" i="1"/>
  <c r="X17" i="1" s="1"/>
  <c r="AF229" i="1"/>
  <c r="X229" i="1" s="1"/>
  <c r="AF238" i="1"/>
  <c r="X238" i="1" s="1"/>
  <c r="AF32" i="1"/>
  <c r="X32" i="1" s="1"/>
  <c r="AF11" i="1"/>
  <c r="X11" i="1" s="1"/>
  <c r="AF305" i="1"/>
  <c r="X305" i="1" s="1"/>
  <c r="AF199" i="1"/>
  <c r="X199" i="1" s="1"/>
  <c r="AF129" i="1"/>
  <c r="X129" i="1" s="1"/>
  <c r="AF335" i="1"/>
  <c r="X335" i="1" s="1"/>
  <c r="AF255" i="1"/>
  <c r="X255" i="1" s="1"/>
  <c r="AF202" i="1"/>
  <c r="X202" i="1" s="1"/>
  <c r="AF277" i="1"/>
  <c r="X277" i="1" s="1"/>
  <c r="AF350" i="1"/>
  <c r="X350" i="1" s="1"/>
  <c r="AF323" i="1"/>
  <c r="X323" i="1" s="1"/>
  <c r="AF37" i="1"/>
  <c r="X37" i="1" s="1"/>
  <c r="AF420" i="1"/>
  <c r="X420" i="1" s="1"/>
  <c r="AF172" i="1"/>
  <c r="X172" i="1" s="1"/>
  <c r="AF349" i="1"/>
  <c r="X349" i="1" s="1"/>
  <c r="AF307" i="1"/>
  <c r="X307" i="1" s="1"/>
  <c r="AF302" i="1"/>
  <c r="X302" i="1" s="1"/>
  <c r="AF492" i="1"/>
  <c r="X492" i="1" s="1"/>
  <c r="AF203" i="1"/>
  <c r="X203" i="1" s="1"/>
  <c r="AF418" i="1"/>
  <c r="X418" i="1" s="1"/>
  <c r="AF126" i="1"/>
  <c r="X126" i="1" s="1"/>
  <c r="AF223" i="1"/>
  <c r="X223" i="1" s="1"/>
  <c r="AF348" i="1"/>
  <c r="X348" i="1" s="1"/>
  <c r="AF402" i="1"/>
  <c r="X402" i="1" s="1"/>
  <c r="AF375" i="1"/>
  <c r="X375" i="1" s="1"/>
  <c r="AF341" i="1"/>
  <c r="X341" i="1" s="1"/>
  <c r="AF365" i="1"/>
  <c r="X365" i="1" s="1"/>
  <c r="AF282" i="1"/>
  <c r="X282" i="1" s="1"/>
  <c r="AF362" i="1"/>
  <c r="X362" i="1" s="1"/>
  <c r="AF274" i="1"/>
  <c r="X274" i="1" s="1"/>
  <c r="AF498" i="1"/>
  <c r="X498" i="1" s="1"/>
  <c r="AF137" i="1"/>
  <c r="X137" i="1" s="1"/>
  <c r="AF262" i="1"/>
  <c r="X262" i="1" s="1"/>
  <c r="AF505" i="1"/>
  <c r="X505" i="1" s="1"/>
  <c r="AF363" i="1"/>
  <c r="X363" i="1" s="1"/>
  <c r="AF70" i="1"/>
  <c r="X70" i="1" s="1"/>
  <c r="AF118" i="1"/>
  <c r="X118" i="1" s="1"/>
  <c r="AF76" i="1"/>
  <c r="X76" i="1" s="1"/>
  <c r="AF240" i="1"/>
  <c r="X240" i="1" s="1"/>
  <c r="AF276" i="1"/>
  <c r="X276" i="1" s="1"/>
  <c r="AF221" i="1"/>
  <c r="X221" i="1" s="1"/>
  <c r="AF368" i="1"/>
  <c r="X368" i="1" s="1"/>
  <c r="AF127" i="1"/>
  <c r="X127" i="1" s="1"/>
  <c r="AF279" i="1"/>
  <c r="X279" i="1" s="1"/>
  <c r="AF399" i="1"/>
  <c r="X399" i="1" s="1"/>
  <c r="AF83" i="1"/>
  <c r="X83" i="1" s="1"/>
  <c r="AF95" i="1"/>
  <c r="X95" i="1" s="1"/>
  <c r="AF385" i="1"/>
  <c r="X385" i="1" s="1"/>
  <c r="AF47" i="1"/>
  <c r="X47" i="1" s="1"/>
  <c r="AF308" i="1"/>
  <c r="X308" i="1" s="1"/>
  <c r="AF140" i="1"/>
  <c r="X140" i="1" s="1"/>
  <c r="AF56" i="1"/>
  <c r="X56" i="1" s="1"/>
  <c r="AF499" i="1"/>
  <c r="X499" i="1" s="1"/>
  <c r="AF124" i="1"/>
  <c r="X124" i="1" s="1"/>
  <c r="AF324" i="1"/>
  <c r="X324" i="1" s="1"/>
  <c r="AF403" i="1"/>
  <c r="X403" i="1" s="1"/>
  <c r="AF102" i="1"/>
  <c r="X102" i="1" s="1"/>
  <c r="AF26" i="1"/>
  <c r="X26" i="1" s="1"/>
  <c r="AF72" i="1"/>
  <c r="X72" i="1" s="1"/>
  <c r="AF250" i="1"/>
  <c r="X250" i="1" s="1"/>
  <c r="AF185" i="1"/>
  <c r="X185" i="1" s="1"/>
  <c r="AF200" i="1"/>
  <c r="X200" i="1" s="1"/>
  <c r="AF354" i="1"/>
  <c r="X354" i="1" s="1"/>
  <c r="AF299" i="1"/>
  <c r="X299" i="1" s="1"/>
  <c r="AF224" i="1"/>
  <c r="X224" i="1" s="1"/>
  <c r="AF131" i="1"/>
  <c r="X131" i="1" s="1"/>
  <c r="AF245" i="1"/>
  <c r="X245" i="1" s="1"/>
  <c r="AF71" i="1"/>
  <c r="X71" i="1" s="1"/>
  <c r="AF163" i="1"/>
  <c r="X163" i="1" s="1"/>
  <c r="AF345" i="1"/>
  <c r="X345" i="1" s="1"/>
  <c r="AF67" i="1"/>
  <c r="X67" i="1" s="1"/>
  <c r="AF290" i="1"/>
  <c r="X290" i="1" s="1"/>
  <c r="AF134" i="1"/>
  <c r="X134" i="1" s="1"/>
  <c r="AF272" i="1"/>
  <c r="X272" i="1" s="1"/>
  <c r="AF197" i="1"/>
  <c r="X197" i="1" s="1"/>
  <c r="AF326" i="1"/>
  <c r="X326" i="1" s="1"/>
  <c r="AF158" i="1"/>
  <c r="X158" i="1" s="1"/>
  <c r="AF268" i="1"/>
  <c r="X268" i="1" s="1"/>
  <c r="AF205" i="1"/>
  <c r="X205" i="1" s="1"/>
  <c r="AF57" i="1"/>
  <c r="X57" i="1" s="1"/>
  <c r="AF273" i="1"/>
  <c r="X273" i="1" s="1"/>
  <c r="AF91" i="1"/>
  <c r="X91" i="1" s="1"/>
  <c r="AF367" i="1"/>
  <c r="X367" i="1" s="1"/>
  <c r="AF184" i="1"/>
  <c r="X184" i="1" s="1"/>
  <c r="AF176" i="1"/>
  <c r="X176" i="1" s="1"/>
  <c r="AF182" i="1"/>
  <c r="X182" i="1" s="1"/>
  <c r="AF217" i="1"/>
  <c r="X217" i="1" s="1"/>
  <c r="AF207" i="1"/>
  <c r="X207" i="1" s="1"/>
  <c r="AF287" i="1"/>
  <c r="X287" i="1" s="1"/>
  <c r="AF226" i="1"/>
  <c r="X226" i="1" s="1"/>
  <c r="AF63" i="1"/>
  <c r="X63" i="1" s="1"/>
  <c r="AF30" i="1"/>
  <c r="X30" i="1" s="1"/>
  <c r="AF162" i="1"/>
  <c r="X162" i="1" s="1"/>
  <c r="AF410" i="1"/>
  <c r="X410" i="1" s="1"/>
  <c r="AF369" i="1"/>
  <c r="X369" i="1" s="1"/>
  <c r="AF133" i="1"/>
  <c r="X133" i="1" s="1"/>
  <c r="AF144" i="1"/>
  <c r="X144" i="1" s="1"/>
  <c r="AF143" i="1"/>
  <c r="X143" i="1" s="1"/>
  <c r="AF328" i="1"/>
  <c r="X328" i="1" s="1"/>
  <c r="AF75" i="1"/>
  <c r="X75" i="1" s="1"/>
  <c r="AF157" i="1"/>
  <c r="X157" i="1" s="1"/>
  <c r="AF60" i="1"/>
  <c r="X60" i="1" s="1"/>
  <c r="AF44" i="1"/>
  <c r="X44" i="1" s="1"/>
  <c r="AF177" i="1"/>
  <c r="X177" i="1" s="1"/>
  <c r="AF121" i="1"/>
  <c r="X121" i="1" s="1"/>
  <c r="AF86" i="1"/>
  <c r="X86" i="1" s="1"/>
  <c r="AF329" i="1"/>
  <c r="X329" i="1" s="1"/>
  <c r="AF251" i="1"/>
  <c r="X251" i="1" s="1"/>
  <c r="AF62" i="1"/>
  <c r="X62" i="1" s="1"/>
  <c r="AF108" i="1"/>
  <c r="X108" i="1" s="1"/>
  <c r="AF59" i="1"/>
  <c r="X59" i="1" s="1"/>
  <c r="AF211" i="1"/>
  <c r="X211" i="1" s="1"/>
  <c r="AF364" i="1"/>
  <c r="X364" i="1" s="1"/>
  <c r="AF294" i="1"/>
  <c r="X294" i="1" s="1"/>
  <c r="AF160" i="1"/>
  <c r="X160" i="1" s="1"/>
  <c r="AF96" i="1"/>
  <c r="X96" i="1" s="1"/>
  <c r="AF89" i="1"/>
  <c r="X89" i="1" s="1"/>
  <c r="AF246" i="1"/>
  <c r="X246" i="1" s="1"/>
  <c r="AF280" i="1"/>
  <c r="X280" i="1" s="1"/>
  <c r="AF283" i="1"/>
  <c r="X283" i="1" s="1"/>
  <c r="AF77" i="1"/>
  <c r="X77" i="1" s="1"/>
  <c r="AF109" i="1"/>
  <c r="X109" i="1" s="1"/>
  <c r="AF78" i="1"/>
  <c r="X78" i="1" s="1"/>
  <c r="AF166" i="1"/>
  <c r="X166" i="1" s="1"/>
  <c r="AF407" i="1"/>
  <c r="X407" i="1" s="1"/>
  <c r="AF304" i="1"/>
  <c r="X304" i="1" s="1"/>
  <c r="AF84" i="1"/>
  <c r="X84" i="1" s="1"/>
  <c r="AF386" i="1"/>
  <c r="X386" i="1" s="1"/>
  <c r="AF310" i="1"/>
  <c r="X310" i="1" s="1"/>
  <c r="AF51" i="1"/>
  <c r="X51" i="1" s="1"/>
  <c r="AF148" i="1"/>
  <c r="X148" i="1" s="1"/>
  <c r="AF135" i="1"/>
  <c r="X135" i="1" s="1"/>
  <c r="AF347" i="1"/>
  <c r="X347" i="1" s="1"/>
  <c r="AF256" i="1"/>
  <c r="X256" i="1" s="1"/>
  <c r="AF216" i="1"/>
  <c r="X216" i="1" s="1"/>
  <c r="AF406" i="1"/>
  <c r="X406" i="1" s="1"/>
  <c r="AF358" i="1"/>
  <c r="X358" i="1" s="1"/>
  <c r="AF213" i="1"/>
  <c r="X213" i="1" s="1"/>
  <c r="AF389" i="1"/>
  <c r="X389" i="1" s="1"/>
  <c r="AF174" i="1"/>
  <c r="X174" i="1" s="1"/>
  <c r="AF297" i="1"/>
  <c r="X297" i="1" s="1"/>
  <c r="AF153" i="1"/>
  <c r="X153" i="1" s="1"/>
  <c r="AF179" i="1"/>
  <c r="X179" i="1" s="1"/>
  <c r="AF261" i="1"/>
  <c r="X261" i="1" s="1"/>
  <c r="AF142" i="1"/>
  <c r="X142" i="1" s="1"/>
  <c r="AF327" i="1"/>
  <c r="X327" i="1" s="1"/>
  <c r="AF300" i="1"/>
  <c r="X300" i="1" s="1"/>
  <c r="AF128" i="1"/>
  <c r="X128" i="1" s="1"/>
  <c r="AF139" i="1"/>
  <c r="X139" i="1" s="1"/>
  <c r="AF298" i="1"/>
  <c r="X298" i="1" s="1"/>
  <c r="AF159" i="1"/>
  <c r="X159" i="1" s="1"/>
  <c r="AF165" i="1"/>
  <c r="X165" i="1" s="1"/>
  <c r="AF170" i="1"/>
  <c r="X170" i="1" s="1"/>
  <c r="AF192" i="1"/>
  <c r="X192" i="1" s="1"/>
  <c r="AF317" i="1"/>
  <c r="X317" i="1" s="1"/>
  <c r="AF219" i="1"/>
  <c r="X219" i="1" s="1"/>
  <c r="AF204" i="1"/>
  <c r="X204" i="1" s="1"/>
  <c r="AF8" i="1"/>
  <c r="X8" i="1" s="1"/>
  <c r="AF20" i="1"/>
  <c r="X20" i="1" s="1"/>
  <c r="AF313" i="1"/>
  <c r="X313" i="1" s="1"/>
  <c r="AF288" i="1"/>
  <c r="X288" i="1" s="1"/>
  <c r="AF13" i="1"/>
  <c r="X13" i="1" s="1"/>
  <c r="AF332" i="1"/>
  <c r="X332" i="1" s="1"/>
  <c r="AF249" i="1"/>
  <c r="X249" i="1" s="1"/>
  <c r="AF331" i="1"/>
  <c r="X331" i="1" s="1"/>
  <c r="AF123" i="1"/>
  <c r="X123" i="1" s="1"/>
  <c r="AF64" i="1"/>
  <c r="X64" i="1" s="1"/>
  <c r="AF100" i="1"/>
  <c r="X100" i="1" s="1"/>
  <c r="AF218" i="1"/>
  <c r="X218" i="1" s="1"/>
  <c r="AF384" i="1"/>
  <c r="X384" i="1" s="1"/>
  <c r="AF31" i="1"/>
  <c r="X31" i="1" s="1"/>
  <c r="AF296" i="1"/>
  <c r="X296" i="1" s="1"/>
  <c r="AF195" i="1"/>
  <c r="X195" i="1" s="1"/>
  <c r="AF186" i="1"/>
  <c r="X186" i="1" s="1"/>
  <c r="AF80" i="1"/>
  <c r="X80" i="1" s="1"/>
  <c r="AF141" i="1"/>
  <c r="X141" i="1" s="1"/>
  <c r="AF316" i="1"/>
  <c r="X316" i="1" s="1"/>
  <c r="AF237" i="1"/>
  <c r="X237" i="1" s="1"/>
  <c r="AF263" i="1"/>
  <c r="X263" i="1" s="1"/>
  <c r="AF222" i="1"/>
  <c r="X222" i="1" s="1"/>
  <c r="AF264" i="1"/>
  <c r="X264" i="1" s="1"/>
  <c r="AF267" i="1"/>
  <c r="X267" i="1" s="1"/>
  <c r="AF130" i="1"/>
  <c r="X130" i="1" s="1"/>
  <c r="AF169" i="1"/>
  <c r="X169" i="1" s="1"/>
  <c r="AF99" i="1"/>
  <c r="X99" i="1" s="1"/>
  <c r="AF87" i="1"/>
  <c r="X87" i="1" s="1"/>
  <c r="AF342" i="1"/>
  <c r="X342" i="1" s="1"/>
  <c r="AF275" i="1"/>
  <c r="X275" i="1" s="1"/>
  <c r="AF257" i="1"/>
  <c r="X257" i="1" s="1"/>
  <c r="AF119" i="1"/>
  <c r="X119" i="1" s="1"/>
  <c r="AF315" i="1"/>
  <c r="X315" i="1" s="1"/>
  <c r="AF29" i="1"/>
  <c r="X29" i="1" s="1"/>
  <c r="AF232" i="1"/>
  <c r="X232" i="1" s="1"/>
  <c r="AF23" i="1"/>
  <c r="X23" i="1" s="1"/>
  <c r="AF12" i="1"/>
  <c r="X12" i="1" s="1"/>
  <c r="AF271" i="1"/>
  <c r="X271" i="1" s="1"/>
  <c r="AF145" i="1"/>
  <c r="X145" i="1" s="1"/>
  <c r="AF306" i="1"/>
  <c r="X306" i="1" s="1"/>
  <c r="AF189" i="1"/>
  <c r="X189" i="1" s="1"/>
  <c r="AF318" i="1"/>
  <c r="X318" i="1" s="1"/>
  <c r="AF506" i="1"/>
  <c r="X506" i="1" s="1"/>
  <c r="AF467" i="1"/>
  <c r="X467" i="1" s="1"/>
  <c r="AF5" i="1"/>
  <c r="X5" i="1" s="1"/>
  <c r="AF393" i="1"/>
  <c r="X393" i="1" s="1"/>
  <c r="AF50" i="1"/>
  <c r="X50" i="1" s="1"/>
  <c r="AF114" i="1"/>
  <c r="X114" i="1" s="1"/>
  <c r="AF458" i="1"/>
  <c r="X458" i="1" s="1"/>
  <c r="AF187" i="1"/>
  <c r="X187" i="1" s="1"/>
  <c r="AF24" i="1"/>
  <c r="X24" i="1" s="1"/>
  <c r="AF42" i="1"/>
  <c r="X42" i="1" s="1"/>
  <c r="AF178" i="1"/>
  <c r="X178" i="1" s="1"/>
  <c r="AF253" i="1"/>
  <c r="X253" i="1" s="1"/>
  <c r="AF93" i="1"/>
  <c r="X93" i="1" s="1"/>
  <c r="AF125" i="1"/>
  <c r="X125" i="1" s="1"/>
  <c r="AF106" i="1"/>
  <c r="X106" i="1" s="1"/>
  <c r="AF286" i="1"/>
  <c r="X286" i="1" s="1"/>
  <c r="AF373" i="1"/>
  <c r="X373" i="1" s="1"/>
  <c r="AF463" i="1"/>
  <c r="X463" i="1" s="1"/>
  <c r="AF235" i="1"/>
  <c r="X235" i="1" s="1"/>
  <c r="AF243" i="1"/>
  <c r="X243" i="1" s="1"/>
  <c r="AF336" i="1"/>
  <c r="X336" i="1" s="1"/>
  <c r="AF231" i="1"/>
  <c r="X231" i="1" s="1"/>
  <c r="AF461" i="1"/>
  <c r="X461" i="1" s="1"/>
  <c r="AF136" i="1"/>
  <c r="X136" i="1" s="1"/>
  <c r="AF456" i="1"/>
  <c r="X456" i="1" s="1"/>
  <c r="AF357" i="1"/>
  <c r="X357" i="1" s="1"/>
  <c r="AF507" i="1"/>
  <c r="X507" i="1" s="1"/>
  <c r="AF322" i="1"/>
  <c r="X322" i="1" s="1"/>
  <c r="AF39" i="1"/>
  <c r="X39" i="1" s="1"/>
  <c r="AF388" i="1"/>
  <c r="X388" i="1" s="1"/>
  <c r="AF234" i="1"/>
  <c r="X234" i="1" s="1"/>
  <c r="AF479" i="1"/>
  <c r="X479" i="1" s="1"/>
  <c r="AF483" i="1"/>
  <c r="X483" i="1" s="1"/>
  <c r="AF353" i="1"/>
  <c r="X353" i="1" s="1"/>
  <c r="AF146" i="1"/>
  <c r="X146" i="1" s="1"/>
  <c r="AF338" i="1"/>
  <c r="X338" i="1" s="1"/>
  <c r="AF371" i="1"/>
  <c r="X371" i="1" s="1"/>
  <c r="AF377" i="1"/>
  <c r="X377" i="1" s="1"/>
  <c r="AF508" i="1"/>
  <c r="X508" i="1" s="1"/>
  <c r="AF419" i="1"/>
  <c r="X419" i="1" s="1"/>
  <c r="AF380" i="1"/>
  <c r="X380" i="1" s="1"/>
  <c r="AF351" i="1"/>
  <c r="X351" i="1" s="1"/>
  <c r="AF73" i="1"/>
  <c r="X73" i="1" s="1"/>
  <c r="AF188" i="1"/>
  <c r="X188" i="1" s="1"/>
  <c r="AF493" i="1"/>
  <c r="X493" i="1" s="1"/>
  <c r="AF466" i="1"/>
  <c r="X466" i="1" s="1"/>
  <c r="AF500" i="1"/>
  <c r="X500" i="1" s="1"/>
  <c r="AF488" i="1"/>
  <c r="X488" i="1" s="1"/>
  <c r="AF481" i="1"/>
  <c r="X481" i="1" s="1"/>
  <c r="AF66" i="1"/>
  <c r="X66" i="1" s="1"/>
  <c r="AF485" i="1"/>
  <c r="X485" i="1" s="1"/>
  <c r="AF428" i="1"/>
  <c r="X428" i="1" s="1"/>
  <c r="AF465" i="1"/>
  <c r="X465" i="1" s="1"/>
  <c r="AF427" i="1"/>
  <c r="X427" i="1" s="1"/>
  <c r="AF16" i="1"/>
  <c r="X16" i="1" s="1"/>
  <c r="AF413" i="1"/>
  <c r="X413" i="1" s="1"/>
  <c r="AF147" i="1"/>
  <c r="X147" i="1" s="1"/>
  <c r="AF168" i="1"/>
  <c r="X168" i="1" s="1"/>
  <c r="AF110" i="1"/>
  <c r="X110" i="1" s="1"/>
  <c r="AF379" i="1"/>
  <c r="X379" i="1" s="1"/>
  <c r="AF459" i="1"/>
  <c r="X459" i="1" s="1"/>
  <c r="AF504" i="1"/>
  <c r="X504" i="1" s="1"/>
  <c r="AF469" i="1"/>
  <c r="X469" i="1" s="1"/>
  <c r="AF417" i="1"/>
  <c r="X417" i="1" s="1"/>
  <c r="AF392" i="1"/>
  <c r="X392" i="1" s="1"/>
  <c r="AF400" i="1"/>
  <c r="X400" i="1" s="1"/>
  <c r="AF444" i="1"/>
  <c r="X444" i="1" s="1"/>
  <c r="AF496" i="1"/>
  <c r="X496" i="1" s="1"/>
  <c r="AF53" i="1"/>
  <c r="X53" i="1" s="1"/>
  <c r="AF58" i="1"/>
  <c r="X58" i="1" s="1"/>
  <c r="AF311" i="1"/>
  <c r="X311" i="1" s="1"/>
  <c r="AF423" i="1"/>
  <c r="X423" i="1" s="1"/>
  <c r="AF154" i="1"/>
  <c r="X154" i="1" s="1"/>
  <c r="AF480" i="1"/>
  <c r="X480" i="1" s="1"/>
  <c r="AF258" i="1"/>
  <c r="X258" i="1" s="1"/>
  <c r="AF227" i="1"/>
  <c r="X227" i="1" s="1"/>
  <c r="AF284" i="1"/>
  <c r="X284" i="1" s="1"/>
  <c r="AF155" i="1"/>
  <c r="X155" i="1" s="1"/>
  <c r="AF477" i="1"/>
  <c r="X477" i="1" s="1"/>
  <c r="AF449" i="1"/>
  <c r="X449" i="1" s="1"/>
  <c r="AF450" i="1"/>
  <c r="X450" i="1" s="1"/>
  <c r="AF422" i="1"/>
  <c r="X422" i="1" s="1"/>
  <c r="AF442" i="1"/>
  <c r="X442" i="1" s="1"/>
  <c r="AF361" i="1"/>
  <c r="X361" i="1" s="1"/>
  <c r="AF445" i="1"/>
  <c r="X445" i="1" s="1"/>
  <c r="AF448" i="1"/>
  <c r="X448" i="1" s="1"/>
  <c r="AF503" i="1"/>
  <c r="X503" i="1" s="1"/>
  <c r="AF412" i="1"/>
  <c r="X412" i="1" s="1"/>
  <c r="AF196" i="1"/>
  <c r="X196" i="1" s="1"/>
  <c r="AF382" i="1"/>
  <c r="X382" i="1" s="1"/>
  <c r="AF334" i="1"/>
  <c r="X334" i="1" s="1"/>
  <c r="AF452" i="1"/>
  <c r="X452" i="1" s="1"/>
  <c r="AF69" i="1"/>
  <c r="X69" i="1" s="1"/>
  <c r="AF395" i="1"/>
  <c r="X395" i="1" s="1"/>
  <c r="AF116" i="1"/>
  <c r="X116" i="1" s="1"/>
  <c r="AF471" i="1"/>
  <c r="X471" i="1" s="1"/>
  <c r="AF432" i="1"/>
  <c r="X432" i="1" s="1"/>
  <c r="AF98" i="1"/>
  <c r="X98" i="1" s="1"/>
  <c r="AF454" i="1"/>
  <c r="X454" i="1" s="1"/>
  <c r="AF433" i="1"/>
  <c r="X433" i="1" s="1"/>
  <c r="AF478" i="1"/>
  <c r="X478" i="1" s="1"/>
  <c r="AF387" i="1"/>
  <c r="X387" i="1" s="1"/>
  <c r="AF437" i="1"/>
  <c r="X437" i="1" s="1"/>
  <c r="AF447" i="1"/>
  <c r="X447" i="1" s="1"/>
  <c r="AF49" i="1"/>
  <c r="X49" i="1" s="1"/>
  <c r="AF489" i="1"/>
  <c r="X489" i="1" s="1"/>
  <c r="AF424" i="1"/>
  <c r="X424" i="1" s="1"/>
  <c r="AF248" i="1"/>
  <c r="X248" i="1" s="1"/>
  <c r="AF438" i="1"/>
  <c r="X438" i="1" s="1"/>
  <c r="AF482" i="1"/>
  <c r="X482" i="1" s="1"/>
  <c r="AF405" i="1"/>
  <c r="X405" i="1" s="1"/>
  <c r="AF366" i="1"/>
  <c r="X366" i="1" s="1"/>
  <c r="AF435" i="1"/>
  <c r="X435" i="1" s="1"/>
  <c r="AF74" i="1"/>
  <c r="X74" i="1" s="1"/>
  <c r="AF391" i="1"/>
  <c r="X391" i="1" s="1"/>
  <c r="AF397" i="1"/>
  <c r="X397" i="1" s="1"/>
  <c r="AF451" i="1"/>
  <c r="X451" i="1" s="1"/>
  <c r="AF501" i="1"/>
  <c r="X501" i="1" s="1"/>
  <c r="AF194" i="1"/>
  <c r="X194" i="1" s="1"/>
  <c r="AF462" i="1"/>
  <c r="X462" i="1" s="1"/>
  <c r="AF446" i="1"/>
  <c r="X446" i="1" s="1"/>
  <c r="AF464" i="1"/>
  <c r="X464" i="1" s="1"/>
  <c r="AF440" i="1"/>
  <c r="X440" i="1" s="1"/>
  <c r="AF398" i="1"/>
  <c r="X398" i="1" s="1"/>
  <c r="AF460" i="1"/>
  <c r="X460" i="1" s="1"/>
  <c r="AF333" i="1"/>
  <c r="X333" i="1" s="1"/>
  <c r="AF473" i="1"/>
  <c r="X473" i="1" s="1"/>
  <c r="AF381" i="1"/>
  <c r="X381" i="1" s="1"/>
  <c r="AF439" i="1"/>
  <c r="X439" i="1" s="1"/>
  <c r="AF441" i="1"/>
  <c r="X441" i="1" s="1"/>
  <c r="AF453" i="1"/>
  <c r="X453" i="1" s="1"/>
  <c r="AF425" i="1"/>
  <c r="X425" i="1" s="1"/>
  <c r="AF82" i="1"/>
  <c r="X82" i="1" s="1"/>
  <c r="AF122" i="1"/>
  <c r="X122" i="1" s="1"/>
  <c r="AF509" i="1"/>
  <c r="X509" i="1" s="1"/>
  <c r="AF138" i="1"/>
  <c r="X138" i="1" s="1"/>
  <c r="AF370" i="1"/>
  <c r="X370" i="1" s="1"/>
  <c r="AF472" i="1"/>
  <c r="X472" i="1" s="1"/>
  <c r="AF92" i="1"/>
  <c r="X92" i="1" s="1"/>
  <c r="AF408" i="1"/>
  <c r="X408" i="1" s="1"/>
  <c r="AF510" i="1"/>
  <c r="X510" i="1" s="1"/>
  <c r="AF374" i="1"/>
  <c r="X374" i="1" s="1"/>
  <c r="AF401" i="1"/>
  <c r="X401" i="1" s="1"/>
  <c r="AF372" i="1"/>
  <c r="X372" i="1" s="1"/>
  <c r="AF415" i="1"/>
  <c r="X415" i="1" s="1"/>
  <c r="AF378" i="1"/>
  <c r="X378" i="1" s="1"/>
  <c r="AF214" i="1"/>
  <c r="X214" i="1" s="1"/>
  <c r="AF314" i="1"/>
  <c r="X314" i="1" s="1"/>
  <c r="AF494" i="1"/>
  <c r="X494" i="1" s="1"/>
  <c r="AF484" i="1"/>
  <c r="X484" i="1" s="1"/>
  <c r="AF54" i="1"/>
  <c r="X54" i="1" s="1"/>
  <c r="AF457" i="1"/>
  <c r="X457" i="1" s="1"/>
  <c r="AF404" i="1"/>
  <c r="X404" i="1" s="1"/>
  <c r="AF394" i="1"/>
  <c r="X394" i="1" s="1"/>
  <c r="AF117" i="1"/>
  <c r="X117" i="1" s="1"/>
  <c r="AF495" i="1"/>
  <c r="X495" i="1" s="1"/>
  <c r="AF476" i="1"/>
  <c r="X476" i="1" s="1"/>
  <c r="AF396" i="1"/>
  <c r="X396" i="1" s="1"/>
  <c r="AF421" i="1"/>
  <c r="X421" i="1" s="1"/>
  <c r="AF497" i="1"/>
  <c r="X497" i="1" s="1"/>
  <c r="AF156" i="1"/>
  <c r="X156" i="1" s="1"/>
  <c r="AF490" i="1"/>
  <c r="X490" i="1" s="1"/>
  <c r="AF487" i="1"/>
  <c r="X487" i="1" s="1"/>
  <c r="AF491" i="1"/>
  <c r="X491" i="1" s="1"/>
  <c r="AF429" i="1"/>
  <c r="X429" i="1" s="1"/>
  <c r="AF411" i="1"/>
  <c r="X411" i="1" s="1"/>
  <c r="AF115" i="1"/>
  <c r="X115" i="1" s="1"/>
  <c r="AF468" i="1"/>
  <c r="X468" i="1" s="1"/>
  <c r="AF475" i="1"/>
  <c r="X475" i="1" s="1"/>
  <c r="AF52" i="1"/>
  <c r="X52" i="1" s="1"/>
  <c r="AF431" i="1"/>
  <c r="X431" i="1" s="1"/>
  <c r="AF455" i="1"/>
  <c r="X455" i="1" s="1"/>
  <c r="AF152" i="1"/>
  <c r="X152" i="1" s="1"/>
  <c r="AF511" i="1"/>
  <c r="X511" i="1" s="1"/>
  <c r="AF443" i="1"/>
  <c r="X443" i="1" s="1"/>
  <c r="AF212" i="1"/>
  <c r="X212" i="1" s="1"/>
  <c r="AF436" i="1"/>
  <c r="X436" i="1" s="1"/>
  <c r="AF346" i="1"/>
  <c r="X346" i="1" s="1"/>
  <c r="AF430" i="1"/>
  <c r="X430" i="1" s="1"/>
  <c r="AF512" i="1"/>
  <c r="X512" i="1" s="1"/>
  <c r="AF409" i="1"/>
  <c r="X409" i="1" s="1"/>
  <c r="AF41" i="1"/>
  <c r="X41" i="1" s="1"/>
  <c r="AF167" i="1"/>
  <c r="X167" i="1" s="1"/>
  <c r="AF470" i="1"/>
  <c r="X470" i="1" s="1"/>
  <c r="AF269" i="1"/>
  <c r="X269" i="1" s="1"/>
  <c r="AF502" i="1"/>
  <c r="X502" i="1" s="1"/>
  <c r="AF111" i="1"/>
  <c r="X111" i="1" s="1"/>
  <c r="AF486" i="1"/>
  <c r="X486" i="1" s="1"/>
  <c r="AF120" i="1"/>
  <c r="X120" i="1" s="1"/>
  <c r="AF414" i="1"/>
  <c r="X414" i="1" s="1"/>
  <c r="AF383" i="1"/>
  <c r="X383" i="1" s="1"/>
  <c r="AF416" i="1"/>
  <c r="X416" i="1" s="1"/>
  <c r="AF474" i="1"/>
  <c r="X474" i="1" s="1"/>
  <c r="V220" i="1" l="1"/>
  <c r="V181" i="1"/>
  <c r="V39" i="1"/>
  <c r="V86" i="1"/>
  <c r="V453" i="1"/>
  <c r="V476" i="1"/>
  <c r="V191" i="1"/>
  <c r="V435" i="1"/>
  <c r="V146" i="1"/>
  <c r="V156" i="1"/>
  <c r="V418" i="1"/>
  <c r="V68" i="1"/>
  <c r="V286" i="1"/>
  <c r="V375" i="1"/>
  <c r="V84" i="1"/>
  <c r="V291" i="1"/>
  <c r="V159" i="1"/>
  <c r="V390" i="1"/>
  <c r="V218" i="1"/>
  <c r="V370" i="1"/>
  <c r="V394" i="1"/>
  <c r="V234" i="1"/>
  <c r="V401" i="1"/>
  <c r="V92" i="1"/>
  <c r="V25" i="1"/>
  <c r="V32" i="1"/>
  <c r="V70" i="1"/>
  <c r="V455" i="1"/>
  <c r="V359" i="1"/>
  <c r="V242" i="1"/>
  <c r="V183" i="1"/>
  <c r="V163" i="1"/>
  <c r="V123" i="1"/>
  <c r="V387" i="1"/>
  <c r="V374" i="1"/>
  <c r="V233" i="1"/>
  <c r="V157" i="1"/>
  <c r="V109" i="1"/>
  <c r="V362" i="1"/>
  <c r="V483" i="1"/>
  <c r="V304" i="1"/>
  <c r="V490" i="1"/>
  <c r="V367" i="1"/>
  <c r="V407" i="1"/>
  <c r="V489" i="1"/>
  <c r="V243" i="1"/>
  <c r="V505" i="1"/>
  <c r="V115" i="1"/>
  <c r="V279" i="1"/>
  <c r="V432" i="1"/>
  <c r="O93" i="1"/>
  <c r="V37" i="1"/>
  <c r="V29" i="1"/>
  <c r="V48" i="1"/>
  <c r="V151" i="1"/>
  <c r="V56" i="1"/>
  <c r="V342" i="1"/>
  <c r="V2" i="1"/>
  <c r="V101" i="1"/>
  <c r="V185" i="1"/>
  <c r="V217" i="1"/>
  <c r="V136" i="1"/>
  <c r="V403" i="1"/>
  <c r="V54" i="1"/>
  <c r="V495" i="1"/>
  <c r="V472" i="1"/>
  <c r="V47" i="1"/>
  <c r="V457" i="1"/>
  <c r="V137" i="1"/>
  <c r="V169" i="1"/>
  <c r="V127" i="1"/>
  <c r="V198" i="1"/>
  <c r="V470" i="1"/>
  <c r="V346" i="1"/>
  <c r="V452" i="1"/>
  <c r="V482" i="1"/>
  <c r="V253" i="1"/>
  <c r="V131" i="1"/>
  <c r="V118" i="1"/>
  <c r="V310" i="1"/>
  <c r="V280" i="1"/>
  <c r="V272" i="1"/>
  <c r="V356" i="1"/>
  <c r="V377" i="1"/>
  <c r="V110" i="1"/>
  <c r="V458" i="1"/>
  <c r="V466" i="1"/>
  <c r="V74" i="1"/>
  <c r="V293" i="1"/>
  <c r="V46" i="1"/>
  <c r="V382" i="1"/>
  <c r="V51" i="1"/>
  <c r="V474" i="1"/>
  <c r="V433" i="1"/>
  <c r="V393" i="1"/>
  <c r="V379" i="1"/>
  <c r="V360" i="1"/>
  <c r="V5" i="1"/>
  <c r="V112" i="1"/>
  <c r="V492" i="1"/>
  <c r="V14" i="1"/>
  <c r="V145" i="1"/>
  <c r="O286" i="1"/>
  <c r="V149" i="1"/>
  <c r="V143" i="1"/>
  <c r="V222" i="1"/>
  <c r="V381" i="1"/>
  <c r="V498" i="1"/>
  <c r="V119" i="1"/>
  <c r="V324" i="1"/>
  <c r="V461" i="1"/>
  <c r="V447" i="1"/>
  <c r="V105" i="1"/>
  <c r="V6" i="1"/>
  <c r="V337" i="1"/>
  <c r="V71" i="1"/>
  <c r="V339" i="1"/>
  <c r="V8" i="1"/>
  <c r="V500" i="1"/>
  <c r="V166" i="1"/>
  <c r="V341" i="1"/>
  <c r="V350" i="1"/>
  <c r="V59" i="1"/>
  <c r="V173" i="1"/>
  <c r="V205" i="1"/>
  <c r="V259" i="1"/>
  <c r="V85" i="1"/>
  <c r="V174" i="1"/>
  <c r="V328" i="1"/>
  <c r="V106" i="1"/>
  <c r="V229" i="1"/>
  <c r="V53" i="1"/>
  <c r="V366" i="1"/>
  <c r="V241" i="1"/>
  <c r="V318" i="1"/>
  <c r="V215" i="1"/>
  <c r="V468" i="1"/>
  <c r="V427" i="1"/>
  <c r="V307" i="1"/>
  <c r="V23" i="1"/>
  <c r="V317" i="1"/>
  <c r="V273" i="1"/>
  <c r="V76" i="1"/>
  <c r="V385" i="1"/>
  <c r="V316" i="1"/>
  <c r="V451" i="1"/>
  <c r="V314" i="1"/>
  <c r="V409" i="1"/>
  <c r="V448" i="1"/>
  <c r="V64" i="1"/>
  <c r="V462" i="1"/>
  <c r="V96" i="1"/>
  <c r="V261" i="1"/>
  <c r="V404" i="1"/>
  <c r="V249" i="1"/>
  <c r="V386" i="1"/>
  <c r="V100" i="1"/>
  <c r="V264" i="1"/>
  <c r="V338" i="1"/>
  <c r="V424" i="1"/>
  <c r="V12" i="1"/>
  <c r="V321" i="1"/>
  <c r="V294" i="1"/>
  <c r="V20" i="1"/>
  <c r="V240" i="1"/>
  <c r="V33" i="1"/>
  <c r="V178" i="1"/>
  <c r="V326" i="1"/>
  <c r="V506" i="1"/>
  <c r="V219" i="1"/>
  <c r="V441" i="1"/>
  <c r="V340" i="1"/>
  <c r="V78" i="1"/>
  <c r="V153" i="1"/>
  <c r="V83" i="1"/>
  <c r="V144" i="1"/>
  <c r="V246" i="1"/>
  <c r="V491" i="1"/>
  <c r="V488" i="1"/>
  <c r="V446" i="1"/>
  <c r="V464" i="1"/>
  <c r="V235" i="1"/>
  <c r="V494" i="1"/>
  <c r="V312" i="1"/>
  <c r="V266" i="1"/>
  <c r="V43" i="1"/>
  <c r="V135" i="1"/>
  <c r="V80" i="1"/>
  <c r="V288" i="1"/>
  <c r="V175" i="1"/>
  <c r="V499" i="1"/>
  <c r="V268" i="1"/>
  <c r="V126" i="1"/>
  <c r="V420" i="1"/>
  <c r="V210" i="1"/>
  <c r="V66" i="1"/>
  <c r="V13" i="1"/>
  <c r="V305" i="1"/>
  <c r="V438" i="1"/>
  <c r="V140" i="1"/>
  <c r="V247" i="1"/>
  <c r="V334" i="1"/>
  <c r="V79" i="1"/>
  <c r="V467" i="1"/>
  <c r="V95" i="1"/>
  <c r="V336" i="1"/>
  <c r="V203" i="1"/>
  <c r="V365" i="1"/>
  <c r="V479" i="1"/>
  <c r="V63" i="1"/>
  <c r="V45" i="1"/>
  <c r="V300" i="1"/>
  <c r="V502" i="1"/>
  <c r="V358" i="1"/>
  <c r="V299" i="1"/>
  <c r="V389" i="1"/>
  <c r="V284" i="1"/>
  <c r="V72" i="1"/>
  <c r="V357" i="1"/>
  <c r="V209" i="1"/>
  <c r="V411" i="1"/>
  <c r="V231" i="1"/>
  <c r="V236" i="1"/>
  <c r="V107" i="1"/>
  <c r="V187" i="1"/>
  <c r="V417" i="1"/>
  <c r="V211" i="1"/>
  <c r="V128" i="1"/>
  <c r="V93" i="1"/>
  <c r="V195" i="1"/>
  <c r="V277" i="1"/>
  <c r="V271" i="1"/>
  <c r="V354" i="1"/>
  <c r="V486" i="1"/>
  <c r="V426" i="1"/>
  <c r="V507" i="1"/>
  <c r="V108" i="1"/>
  <c r="V364" i="1"/>
  <c r="V419" i="1"/>
  <c r="V497" i="1"/>
  <c r="V380" i="1"/>
  <c r="V11" i="1"/>
  <c r="V141" i="1"/>
  <c r="V333" i="1"/>
  <c r="V405" i="1"/>
  <c r="V254" i="1"/>
  <c r="V285" i="1"/>
  <c r="V102" i="1"/>
  <c r="V200" i="1"/>
  <c r="V134" i="1"/>
  <c r="V214" i="1"/>
  <c r="V344" i="1"/>
  <c r="V164" i="1"/>
  <c r="V252" i="1"/>
  <c r="V437" i="1"/>
  <c r="V440" i="1"/>
  <c r="V179" i="1"/>
  <c r="V232" i="1"/>
  <c r="V65" i="1"/>
  <c r="V349" i="1"/>
  <c r="V58" i="1"/>
  <c r="V454" i="1"/>
  <c r="V124" i="1"/>
  <c r="V237" i="1"/>
  <c r="V402" i="1"/>
  <c r="V213" i="1"/>
  <c r="V142" i="1"/>
  <c r="V484" i="1"/>
  <c r="V283" i="1"/>
  <c r="V18" i="1"/>
  <c r="V292" i="1"/>
  <c r="V212" i="1"/>
  <c r="V329" i="1"/>
  <c r="V88" i="1"/>
  <c r="V428" i="1"/>
  <c r="V345" i="1"/>
  <c r="V225" i="1"/>
  <c r="V298" i="1"/>
  <c r="V444" i="1"/>
  <c r="V61" i="1"/>
  <c r="V201" i="1"/>
  <c r="V485" i="1"/>
  <c r="V395" i="1"/>
  <c r="V415" i="1"/>
  <c r="V511" i="1"/>
  <c r="V504" i="1"/>
  <c r="V228" i="1"/>
  <c r="V184" i="1"/>
  <c r="V22" i="1"/>
  <c r="V327" i="1"/>
  <c r="V456" i="1"/>
  <c r="V353" i="1"/>
  <c r="V94" i="1"/>
  <c r="V91" i="1"/>
  <c r="V302" i="1"/>
  <c r="V77" i="1"/>
  <c r="V41" i="1"/>
  <c r="V352" i="1"/>
  <c r="V226" i="1"/>
  <c r="V89" i="1"/>
  <c r="V267" i="1"/>
  <c r="V15" i="1"/>
  <c r="V475" i="1"/>
  <c r="V311" i="1"/>
  <c r="V49" i="1"/>
  <c r="V450" i="1"/>
  <c r="V139" i="1"/>
  <c r="V99" i="1"/>
  <c r="V193" i="1"/>
  <c r="V180" i="1"/>
  <c r="V322" i="1"/>
  <c r="V121" i="1"/>
  <c r="V10" i="1"/>
  <c r="V262" i="1"/>
  <c r="V165" i="1"/>
  <c r="V510" i="1"/>
  <c r="V221" i="1"/>
  <c r="V383" i="1"/>
  <c r="V31" i="1"/>
  <c r="V138" i="1"/>
  <c r="V162" i="1"/>
  <c r="V130" i="1"/>
  <c r="V265" i="1"/>
  <c r="V306" i="1"/>
  <c r="V400" i="1"/>
  <c r="V442" i="1"/>
  <c r="V9" i="1"/>
  <c r="V330" i="1"/>
  <c r="V206" i="1"/>
  <c r="V445" i="1"/>
  <c r="V111" i="1"/>
  <c r="V238" i="1"/>
  <c r="V471" i="1"/>
  <c r="V125" i="1"/>
  <c r="V87" i="1"/>
  <c r="V406" i="1"/>
  <c r="V276" i="1"/>
  <c r="V388" i="1"/>
  <c r="V52" i="1"/>
  <c r="V167" i="1"/>
  <c r="V308" i="1"/>
  <c r="V75" i="1"/>
  <c r="V410" i="1"/>
  <c r="V348" i="1"/>
  <c r="V158" i="1"/>
  <c r="V28" i="1"/>
  <c r="V147" i="1"/>
  <c r="V26" i="1"/>
  <c r="V114" i="1"/>
  <c r="V425" i="1"/>
  <c r="V423" i="1"/>
  <c r="V368" i="1"/>
  <c r="V408" i="1"/>
  <c r="V473" i="1"/>
  <c r="V81" i="1"/>
  <c r="V372" i="1"/>
  <c r="V197" i="1"/>
  <c r="V60" i="1"/>
  <c r="V392" i="1"/>
  <c r="V204" i="1"/>
  <c r="V224" i="1"/>
  <c r="V257" i="1"/>
  <c r="V343" i="1"/>
  <c r="V469" i="1"/>
  <c r="V274" i="1"/>
  <c r="V355" i="1"/>
  <c r="V21" i="1"/>
  <c r="V199" i="1"/>
  <c r="V255" i="1"/>
  <c r="V297" i="1"/>
  <c r="V369" i="1"/>
  <c r="V3" i="1"/>
  <c r="V250" i="1"/>
  <c r="V512" i="1"/>
  <c r="V35" i="1"/>
  <c r="V295" i="1"/>
  <c r="V371" i="1"/>
  <c r="V116" i="1"/>
  <c r="V412" i="1"/>
  <c r="V430" i="1"/>
  <c r="V378" i="1"/>
  <c r="V186" i="1"/>
  <c r="V82" i="1"/>
  <c r="V122" i="1"/>
  <c r="V150" i="1"/>
  <c r="V176" i="1"/>
  <c r="V397" i="1"/>
  <c r="V168" i="1"/>
  <c r="V309" i="1"/>
  <c r="V459" i="1"/>
  <c r="V207" i="1"/>
  <c r="V256" i="1"/>
  <c r="V501" i="1"/>
  <c r="V347" i="1"/>
  <c r="V335" i="1"/>
  <c r="V391" i="1"/>
  <c r="V194" i="1"/>
  <c r="V171" i="1"/>
  <c r="V258" i="1"/>
  <c r="V103" i="1"/>
  <c r="V460" i="1"/>
  <c r="V132" i="1"/>
  <c r="V421" i="1"/>
  <c r="V429" i="1"/>
  <c r="V98" i="1"/>
  <c r="V413" i="1"/>
  <c r="V161" i="1"/>
  <c r="V443" i="1"/>
  <c r="V431" i="1"/>
  <c r="V55" i="1"/>
  <c r="V90" i="1"/>
  <c r="V398" i="1"/>
  <c r="V315" i="1"/>
  <c r="V129" i="1"/>
  <c r="V325" i="1"/>
  <c r="V416" i="1"/>
  <c r="V414" i="1"/>
  <c r="V190" i="1"/>
  <c r="V208" i="1"/>
  <c r="V480" i="1"/>
  <c r="V120" i="1"/>
  <c r="V172" i="1"/>
  <c r="V251" i="1"/>
  <c r="V478" i="1"/>
  <c r="V19" i="1"/>
  <c r="V4" i="1"/>
  <c r="V154" i="1"/>
  <c r="V313" i="1"/>
  <c r="V376" i="1"/>
  <c r="V323" i="1"/>
  <c r="V260" i="1"/>
  <c r="V275" i="1"/>
  <c r="V62" i="1"/>
  <c r="V67" i="1"/>
  <c r="V269" i="1"/>
  <c r="V7" i="1"/>
  <c r="V361" i="1"/>
  <c r="V202" i="1"/>
  <c r="V384" i="1"/>
  <c r="V331" i="1"/>
  <c r="V439" i="1"/>
  <c r="V69" i="1"/>
  <c r="V296" i="1"/>
  <c r="V16" i="1"/>
  <c r="V422" i="1"/>
  <c r="V373" i="1"/>
  <c r="V30" i="1"/>
  <c r="V170" i="1"/>
  <c r="V244" i="1"/>
  <c r="V50" i="1"/>
  <c r="V160" i="1"/>
  <c r="V17" i="1"/>
  <c r="V113" i="1"/>
  <c r="V148" i="1"/>
  <c r="V281" i="1"/>
  <c r="V230" i="1"/>
  <c r="V34" i="1"/>
  <c r="V399" i="1"/>
  <c r="V133" i="1"/>
  <c r="V477" i="1"/>
  <c r="V463" i="1"/>
  <c r="V97" i="1"/>
  <c r="V117" i="1"/>
  <c r="V196" i="1"/>
  <c r="V290" i="1"/>
  <c r="V465" i="1"/>
  <c r="V481" i="1"/>
  <c r="V493" i="1"/>
  <c r="V177" i="1"/>
  <c r="V301" i="1"/>
  <c r="V320" i="1"/>
  <c r="V503" i="1"/>
  <c r="V287" i="1"/>
  <c r="V42" i="1"/>
  <c r="V73" i="1"/>
  <c r="V188" i="1"/>
  <c r="V303" i="1"/>
  <c r="V227" i="1"/>
  <c r="V104" i="1"/>
  <c r="V57" i="1"/>
  <c r="V351" i="1"/>
  <c r="V332" i="1"/>
  <c r="V27" i="1"/>
  <c r="V189" i="1"/>
  <c r="V496" i="1"/>
  <c r="V36" i="1"/>
  <c r="V40" i="1"/>
  <c r="V24" i="1"/>
  <c r="V319" i="1"/>
  <c r="V363" i="1"/>
  <c r="V263" i="1"/>
  <c r="V487" i="1"/>
  <c r="V508" i="1"/>
  <c r="V289" i="1"/>
  <c r="V436" i="1"/>
  <c r="V239" i="1"/>
  <c r="V282" i="1"/>
  <c r="V38" i="1"/>
  <c r="V44" i="1"/>
  <c r="V449" i="1"/>
  <c r="V509" i="1"/>
  <c r="V152" i="1"/>
  <c r="V223" i="1"/>
  <c r="V434" i="1"/>
  <c r="V155" i="1"/>
  <c r="V216" i="1"/>
  <c r="V245" i="1"/>
  <c r="V248" i="1"/>
  <c r="V270" i="1"/>
  <c r="V192" i="1"/>
  <c r="V182" i="1"/>
  <c r="V396" i="1"/>
  <c r="V278" i="1"/>
  <c r="Q5" i="1"/>
  <c r="Q207" i="1"/>
  <c r="Q261" i="1"/>
  <c r="Q334" i="1"/>
  <c r="Q292" i="1"/>
  <c r="Q291" i="1"/>
  <c r="Q434" i="1"/>
  <c r="Q154" i="1"/>
  <c r="Q299" i="1"/>
  <c r="Q141" i="1"/>
  <c r="Q348" i="1"/>
  <c r="Q99" i="1"/>
  <c r="Q359" i="1"/>
  <c r="Q64" i="1"/>
  <c r="Q375" i="1"/>
  <c r="Q437" i="1"/>
  <c r="Q384" i="1"/>
  <c r="Q461" i="1"/>
  <c r="Q259" i="1"/>
  <c r="Q363" i="1"/>
  <c r="Q470" i="1"/>
  <c r="Q460" i="1"/>
  <c r="Q274" i="1"/>
  <c r="Q144" i="1"/>
  <c r="Q249" i="1"/>
  <c r="Q411" i="1"/>
  <c r="Q188" i="1"/>
  <c r="Q343" i="1"/>
  <c r="Q86" i="1"/>
  <c r="Q423" i="1"/>
  <c r="Q10" i="1"/>
  <c r="Q180" i="1"/>
  <c r="Q146" i="1"/>
  <c r="Q282" i="1"/>
  <c r="Q17" i="1"/>
  <c r="Q153" i="1"/>
  <c r="Q13" i="1"/>
  <c r="Q446" i="1"/>
  <c r="Q165" i="1"/>
  <c r="Q42" i="1"/>
  <c r="Q389" i="1"/>
  <c r="Q462" i="1"/>
  <c r="Q50" i="1"/>
  <c r="Q407" i="1"/>
  <c r="Q493" i="1"/>
  <c r="Q277" i="1"/>
  <c r="Q142" i="1"/>
  <c r="Q143" i="1"/>
  <c r="Q68" i="1"/>
  <c r="Q60" i="1"/>
  <c r="Q451" i="1"/>
  <c r="Q317" i="1"/>
  <c r="Q366" i="1"/>
  <c r="Q89" i="1"/>
  <c r="Q90" i="1"/>
  <c r="Q156" i="1"/>
  <c r="Q463" i="1"/>
  <c r="Q356" i="1"/>
  <c r="Q482" i="1"/>
  <c r="Q464" i="1"/>
  <c r="Q202" i="1"/>
  <c r="Q47" i="1"/>
  <c r="Q500" i="1"/>
  <c r="Q330" i="1"/>
  <c r="Q331" i="1"/>
  <c r="Q381" i="1"/>
  <c r="Q129" i="1"/>
  <c r="Q78" i="1"/>
  <c r="Q220" i="1"/>
  <c r="Q485" i="1"/>
  <c r="Q428" i="1"/>
  <c r="Q321" i="1"/>
  <c r="Q231" i="1"/>
  <c r="Q114" i="1"/>
  <c r="Q197" i="1"/>
  <c r="Q97" i="1"/>
  <c r="Q315" i="1"/>
  <c r="Q304" i="1"/>
  <c r="Q288" i="1"/>
  <c r="Q405" i="1"/>
  <c r="Q372" i="1"/>
  <c r="Q88" i="1"/>
  <c r="Q46" i="1"/>
  <c r="Q108" i="1"/>
  <c r="Q55" i="1"/>
  <c r="Q85" i="1"/>
  <c r="Q323" i="1"/>
  <c r="Q447" i="1"/>
  <c r="Q298" i="1"/>
  <c r="Q391" i="1"/>
  <c r="Q285" i="1"/>
  <c r="Q378" i="1"/>
  <c r="Q49" i="1"/>
  <c r="Q495" i="1"/>
  <c r="Q300" i="1"/>
  <c r="Q414" i="1"/>
  <c r="Q118" i="1"/>
  <c r="Q128" i="1"/>
  <c r="Q106" i="1"/>
  <c r="Q12" i="1"/>
  <c r="Q278" i="1"/>
  <c r="Q466" i="1"/>
  <c r="Q456" i="1"/>
  <c r="Q254" i="1"/>
  <c r="Q224" i="1"/>
  <c r="Q155" i="1"/>
  <c r="Q38" i="1"/>
  <c r="Q82" i="1"/>
  <c r="Q392" i="1"/>
  <c r="Q481" i="1"/>
  <c r="Q353" i="1"/>
  <c r="Q179" i="1"/>
  <c r="Q184" i="1"/>
  <c r="Q176" i="1"/>
  <c r="Q145" i="1"/>
  <c r="Q48" i="1"/>
  <c r="Q360" i="1"/>
  <c r="Q475" i="1"/>
  <c r="Q504" i="1"/>
  <c r="Q490" i="1"/>
  <c r="Q404" i="1"/>
  <c r="Q213" i="1"/>
  <c r="Q373" i="1"/>
  <c r="Q29" i="1"/>
  <c r="Q346" i="1"/>
  <c r="Q393" i="1"/>
  <c r="Q449" i="1"/>
  <c r="Q125" i="1"/>
  <c r="Q140" i="1"/>
  <c r="Q248" i="1"/>
  <c r="Q130" i="1"/>
  <c r="Q43" i="1"/>
  <c r="Q357" i="1"/>
  <c r="Q290" i="1"/>
  <c r="Q229" i="1"/>
  <c r="Q297" i="1"/>
  <c r="Q303" i="1"/>
  <c r="Q388" i="1"/>
  <c r="Q253" i="1"/>
  <c r="Q67" i="1"/>
  <c r="Q96" i="1"/>
  <c r="Q305" i="1"/>
  <c r="Q338" i="1"/>
  <c r="Q311" i="1"/>
  <c r="Q100" i="1"/>
  <c r="Q168" i="1"/>
  <c r="Q214" i="1"/>
  <c r="Q127" i="1"/>
  <c r="Q61" i="1"/>
  <c r="Q110" i="1"/>
  <c r="Q9" i="1"/>
  <c r="P8" i="1"/>
  <c r="Q488" i="1"/>
  <c r="Q307" i="1"/>
  <c r="Q364" i="1"/>
  <c r="Q496" i="1"/>
  <c r="Q438" i="1"/>
  <c r="Q264" i="1"/>
  <c r="Q273" i="1"/>
  <c r="Q477" i="1"/>
  <c r="Q251" i="1"/>
  <c r="Q275" i="1"/>
  <c r="Q258" i="1"/>
  <c r="Q468" i="1"/>
  <c r="Q252" i="1"/>
  <c r="Q225" i="1"/>
  <c r="Q240" i="1"/>
  <c r="Q121" i="1"/>
  <c r="Q107" i="1"/>
  <c r="Q161" i="1"/>
  <c r="Q148" i="1"/>
  <c r="Q35" i="1"/>
  <c r="Q81" i="1"/>
  <c r="Q109" i="1"/>
  <c r="Q112" i="1"/>
  <c r="Q75" i="1"/>
  <c r="Q41" i="1"/>
  <c r="Q508" i="1"/>
  <c r="Q480" i="1"/>
  <c r="Q487" i="1"/>
  <c r="Q269" i="1"/>
  <c r="Q362" i="1"/>
  <c r="Q216" i="1"/>
  <c r="Q473" i="1"/>
  <c r="Q232" i="1"/>
  <c r="Q301" i="1"/>
  <c r="Q204" i="1"/>
  <c r="Q335" i="1"/>
  <c r="Q132" i="1"/>
  <c r="Q245" i="1"/>
  <c r="Q351" i="1"/>
  <c r="Q219" i="1"/>
  <c r="Q133" i="1"/>
  <c r="Q284" i="1"/>
  <c r="Q163" i="1"/>
  <c r="Q194" i="1"/>
  <c r="Q24" i="1"/>
  <c r="Q170" i="1"/>
  <c r="Q147" i="1"/>
  <c r="Q212" i="1"/>
  <c r="Q27" i="1"/>
  <c r="Q74" i="1"/>
  <c r="Q342" i="1"/>
  <c r="Q507" i="1"/>
  <c r="Q486" i="1"/>
  <c r="Q318" i="1"/>
  <c r="Q195" i="1"/>
  <c r="Q419" i="1"/>
  <c r="Q491" i="1"/>
  <c r="Q408" i="1"/>
  <c r="Q221" i="1"/>
  <c r="Q472" i="1"/>
  <c r="Q281" i="1"/>
  <c r="Q262" i="1"/>
  <c r="Q370" i="1"/>
  <c r="Q162" i="1"/>
  <c r="Q166" i="1"/>
  <c r="Q103" i="1"/>
  <c r="Q175" i="1"/>
  <c r="Q83" i="1"/>
  <c r="Q211" i="1"/>
  <c r="Q65" i="1"/>
  <c r="Q105" i="1"/>
  <c r="Q14" i="1"/>
  <c r="Q115" i="1"/>
  <c r="Q45" i="1"/>
  <c r="Q11" i="1"/>
  <c r="Q458" i="1"/>
  <c r="Q390" i="1"/>
  <c r="Q469" i="1"/>
  <c r="Q324" i="1"/>
  <c r="Q302" i="1"/>
  <c r="Q268" i="1"/>
  <c r="Q267" i="1"/>
  <c r="Q439" i="1"/>
  <c r="Q401" i="1"/>
  <c r="Q289" i="1"/>
  <c r="Q435" i="1"/>
  <c r="Q376" i="1"/>
  <c r="Q238" i="1"/>
  <c r="Q266" i="1"/>
  <c r="Q200" i="1"/>
  <c r="Q322" i="1"/>
  <c r="Q242" i="1"/>
  <c r="Q91" i="1"/>
  <c r="Q186" i="1"/>
  <c r="Q59" i="1"/>
  <c r="Q102" i="1"/>
  <c r="Q80" i="1"/>
  <c r="Q77" i="1"/>
  <c r="Q87" i="1"/>
  <c r="Q26" i="1"/>
  <c r="Q7" i="1"/>
  <c r="Q497" i="1"/>
  <c r="Q368" i="1"/>
  <c r="Q385" i="1"/>
  <c r="Q341" i="1"/>
  <c r="Q272" i="1"/>
  <c r="Q409" i="1"/>
  <c r="Q454" i="1"/>
  <c r="Q403" i="1"/>
  <c r="Q397" i="1"/>
  <c r="Q158" i="1"/>
  <c r="Q422" i="1"/>
  <c r="Q256" i="1"/>
  <c r="Q287" i="1"/>
  <c r="Q244" i="1"/>
  <c r="Q430" i="1"/>
  <c r="Q134" i="1"/>
  <c r="Q333" i="1"/>
  <c r="Q400" i="1"/>
  <c r="Q187" i="1"/>
  <c r="Q234" i="1"/>
  <c r="Q66" i="1"/>
  <c r="Q116" i="1"/>
  <c r="Q138" i="1"/>
  <c r="Q21" i="1"/>
  <c r="Q28" i="1"/>
  <c r="Q20" i="1"/>
  <c r="Q467" i="1"/>
  <c r="Q509" i="1"/>
  <c r="Q293" i="1"/>
  <c r="Q257" i="1"/>
  <c r="Q410" i="1"/>
  <c r="Q425" i="1"/>
  <c r="Q312" i="1"/>
  <c r="Q239" i="1"/>
  <c r="Q415" i="1"/>
  <c r="Q181" i="1"/>
  <c r="Q233" i="1"/>
  <c r="Q185" i="1"/>
  <c r="Q247" i="1"/>
  <c r="Q137" i="1"/>
  <c r="Q306" i="1"/>
  <c r="Q135" i="1"/>
  <c r="Q117" i="1"/>
  <c r="Q174" i="1"/>
  <c r="Q62" i="1"/>
  <c r="Q122" i="1"/>
  <c r="Q286" i="1"/>
  <c r="Q92" i="1"/>
  <c r="Q40" i="1"/>
  <c r="Q18" i="1"/>
  <c r="Q25" i="1"/>
  <c r="Q8" i="1"/>
  <c r="Q494" i="1"/>
  <c r="Q505" i="1"/>
  <c r="Q387" i="1"/>
  <c r="Q453" i="1"/>
  <c r="Q398" i="1"/>
  <c r="Q476" i="1"/>
  <c r="Q418" i="1"/>
  <c r="Q235" i="1"/>
  <c r="Q243" i="1"/>
  <c r="Q206" i="1"/>
  <c r="Q452" i="1"/>
  <c r="Q443" i="1"/>
  <c r="Q383" i="1"/>
  <c r="Q209" i="1"/>
  <c r="Q183" i="1"/>
  <c r="Q159" i="1"/>
  <c r="Q371" i="1"/>
  <c r="Q215" i="1"/>
  <c r="Q210" i="1"/>
  <c r="Q119" i="1"/>
  <c r="Q265" i="1"/>
  <c r="Q171" i="1"/>
  <c r="Q98" i="1"/>
  <c r="Q69" i="1"/>
  <c r="Q39" i="1"/>
  <c r="Q16" i="1"/>
  <c r="Q506" i="1"/>
  <c r="Q316" i="1"/>
  <c r="Q347" i="1"/>
  <c r="Q420" i="1"/>
  <c r="Q308" i="1"/>
  <c r="Q226" i="1"/>
  <c r="Q345" i="1"/>
  <c r="Q313" i="1"/>
  <c r="Q192" i="1"/>
  <c r="Q294" i="1"/>
  <c r="Q222" i="1"/>
  <c r="Q199" i="1"/>
  <c r="Q450" i="1"/>
  <c r="Q241" i="1"/>
  <c r="Q280" i="1"/>
  <c r="Q427" i="1"/>
  <c r="Q328" i="1"/>
  <c r="Q149" i="1"/>
  <c r="Q203" i="1"/>
  <c r="Q173" i="1"/>
  <c r="Q131" i="1"/>
  <c r="Q53" i="1"/>
  <c r="Q79" i="1"/>
  <c r="Q15" i="1"/>
  <c r="Q73" i="1"/>
  <c r="Q23" i="1"/>
  <c r="Q499" i="1"/>
  <c r="Q471" i="1"/>
  <c r="Q399" i="1"/>
  <c r="Q237" i="1"/>
  <c r="Q340" i="1"/>
  <c r="Q332" i="1"/>
  <c r="Q255" i="1"/>
  <c r="Q271" i="1"/>
  <c r="Q395" i="1"/>
  <c r="Q350" i="1"/>
  <c r="Q319" i="1"/>
  <c r="Q157" i="1"/>
  <c r="Q379" i="1"/>
  <c r="Q217" i="1"/>
  <c r="Q228" i="1"/>
  <c r="Q396" i="1"/>
  <c r="Q367" i="1"/>
  <c r="Q198" i="1"/>
  <c r="Q260" i="1"/>
  <c r="Q279" i="1"/>
  <c r="Q136" i="1"/>
  <c r="Q208" i="1"/>
  <c r="Q111" i="1"/>
  <c r="Q101" i="1"/>
  <c r="Q37" i="1"/>
  <c r="Q4" i="1"/>
  <c r="Q512" i="1"/>
  <c r="Q489" i="1"/>
  <c r="Q352" i="1"/>
  <c r="Q349" i="1"/>
  <c r="Q365" i="1"/>
  <c r="Q483" i="1"/>
  <c r="Q374" i="1"/>
  <c r="Q296" i="1"/>
  <c r="Q309" i="1"/>
  <c r="Q441" i="1"/>
  <c r="Q177" i="1"/>
  <c r="Q445" i="1"/>
  <c r="Q431" i="1"/>
  <c r="Q339" i="1"/>
  <c r="Q336" i="1"/>
  <c r="Q230" i="1"/>
  <c r="Q380" i="1"/>
  <c r="Q394" i="1"/>
  <c r="Q93" i="1"/>
  <c r="Q263" i="1"/>
  <c r="Q236" i="1"/>
  <c r="Q36" i="1"/>
  <c r="Q56" i="1"/>
  <c r="Q6" i="1"/>
  <c r="Q58" i="1"/>
  <c r="Q31" i="1"/>
  <c r="Q503" i="1"/>
  <c r="Q337" i="1"/>
  <c r="Q502" i="1"/>
  <c r="Q325" i="1"/>
  <c r="Q327" i="1"/>
  <c r="Q459" i="1"/>
  <c r="Q354" i="1"/>
  <c r="Q440" i="1"/>
  <c r="Q326" i="1"/>
  <c r="Q412" i="1"/>
  <c r="Q433" i="1"/>
  <c r="Q276" i="1"/>
  <c r="Q465" i="1"/>
  <c r="Q205" i="1"/>
  <c r="Q218" i="1"/>
  <c r="Q227" i="1"/>
  <c r="Q193" i="1"/>
  <c r="Q120" i="1"/>
  <c r="Q196" i="1"/>
  <c r="Q95" i="1"/>
  <c r="Q104" i="1"/>
  <c r="Q44" i="1"/>
  <c r="Q126" i="1"/>
  <c r="Q19" i="1"/>
  <c r="Q22" i="1"/>
  <c r="Q52" i="1"/>
  <c r="Q310" i="1"/>
  <c r="Q510" i="1"/>
  <c r="Q406" i="1"/>
  <c r="Q444" i="1"/>
  <c r="Q448" i="1"/>
  <c r="Q478" i="1"/>
  <c r="Q329" i="1"/>
  <c r="Q250" i="1"/>
  <c r="Q382" i="1"/>
  <c r="Q429" i="1"/>
  <c r="Q424" i="1"/>
  <c r="Q190" i="1"/>
  <c r="Q314" i="1"/>
  <c r="Q201" i="1"/>
  <c r="Q191" i="1"/>
  <c r="Q246" i="1"/>
  <c r="Q455" i="1"/>
  <c r="Q139" i="1"/>
  <c r="Q270" i="1"/>
  <c r="Q94" i="1"/>
  <c r="Q57" i="1"/>
  <c r="Q51" i="1"/>
  <c r="Q63" i="1"/>
  <c r="Q70" i="1"/>
  <c r="Q30" i="1"/>
  <c r="Q2" i="1"/>
  <c r="Q498" i="1"/>
  <c r="Q358" i="1"/>
  <c r="Q511" i="1"/>
  <c r="Q436" i="1"/>
  <c r="Q402" i="1"/>
  <c r="Q178" i="1"/>
  <c r="Q417" i="1"/>
  <c r="Q377" i="1"/>
  <c r="Q413" i="1"/>
  <c r="Q432" i="1"/>
  <c r="Q474" i="1"/>
  <c r="Q283" i="1"/>
  <c r="Q160" i="1"/>
  <c r="Q223" i="1"/>
  <c r="Q361" i="1"/>
  <c r="Q295" i="1"/>
  <c r="Q416" i="1"/>
  <c r="Q150" i="1"/>
  <c r="Q169" i="1"/>
  <c r="Q113" i="1"/>
  <c r="Q151" i="1"/>
  <c r="Q72" i="1"/>
  <c r="Q71" i="1"/>
  <c r="Q33" i="1"/>
  <c r="Q54" i="1"/>
  <c r="Q3" i="1"/>
  <c r="Q492" i="1"/>
  <c r="Q172" i="1"/>
  <c r="Q479" i="1"/>
  <c r="Q426" i="1"/>
  <c r="Q386" i="1"/>
  <c r="Q501" i="1"/>
  <c r="Q344" i="1"/>
  <c r="Q355" i="1"/>
  <c r="Q484" i="1"/>
  <c r="Q320" i="1"/>
  <c r="Q369" i="1"/>
  <c r="Q442" i="1"/>
  <c r="Q164" i="1"/>
  <c r="Q421" i="1"/>
  <c r="Q84" i="1"/>
  <c r="Q124" i="1"/>
  <c r="Q457" i="1"/>
  <c r="Q167" i="1"/>
  <c r="Q123" i="1"/>
  <c r="Q152" i="1"/>
  <c r="Q76" i="1"/>
  <c r="Q189" i="1"/>
  <c r="Q34" i="1"/>
  <c r="Q182" i="1"/>
  <c r="Q32" i="1"/>
  <c r="P229" i="1"/>
  <c r="P458" i="1"/>
  <c r="P403" i="1"/>
  <c r="P341" i="1"/>
  <c r="P284" i="1"/>
  <c r="P225" i="1"/>
  <c r="P163" i="1"/>
  <c r="P32" i="1"/>
  <c r="P500" i="1"/>
  <c r="P443" i="1"/>
  <c r="P401" i="1"/>
  <c r="P116" i="1"/>
  <c r="P282" i="1"/>
  <c r="P168" i="1"/>
  <c r="P143" i="1"/>
  <c r="P86" i="1"/>
  <c r="P286" i="1"/>
  <c r="P499" i="1"/>
  <c r="P442" i="1"/>
  <c r="P388" i="1"/>
  <c r="P330" i="1"/>
  <c r="P281" i="1"/>
  <c r="P209" i="1"/>
  <c r="P141" i="1"/>
  <c r="P27" i="1"/>
  <c r="P29" i="1"/>
  <c r="P175" i="1"/>
  <c r="P498" i="1"/>
  <c r="P441" i="1"/>
  <c r="P386" i="1"/>
  <c r="P329" i="1"/>
  <c r="P280" i="1"/>
  <c r="P208" i="1"/>
  <c r="P179" i="1"/>
  <c r="P28" i="1"/>
  <c r="P283" i="1"/>
  <c r="P21" i="1"/>
  <c r="P501" i="1"/>
  <c r="P440" i="1"/>
  <c r="P385" i="1"/>
  <c r="P496" i="1"/>
  <c r="P439" i="1"/>
  <c r="P384" i="1"/>
  <c r="P110" i="1"/>
  <c r="P264" i="1"/>
  <c r="P206" i="1"/>
  <c r="P113" i="1"/>
  <c r="P91" i="1"/>
  <c r="P402" i="1"/>
  <c r="P207" i="1"/>
  <c r="P495" i="1"/>
  <c r="P438" i="1"/>
  <c r="P383" i="1"/>
  <c r="P317" i="1"/>
  <c r="P263" i="1"/>
  <c r="P139" i="1"/>
  <c r="P128" i="1"/>
  <c r="P72" i="1"/>
  <c r="P54" i="1"/>
  <c r="P482" i="1"/>
  <c r="P437" i="1"/>
  <c r="P382" i="1"/>
  <c r="P315" i="1"/>
  <c r="P107" i="1"/>
  <c r="P205" i="1"/>
  <c r="P130" i="1"/>
  <c r="P68" i="1"/>
  <c r="P497" i="1"/>
  <c r="P327" i="1"/>
  <c r="P481" i="1"/>
  <c r="P426" i="1"/>
  <c r="P368" i="1"/>
  <c r="P314" i="1"/>
  <c r="P262" i="1"/>
  <c r="P202" i="1"/>
  <c r="P65" i="1"/>
  <c r="P18" i="1"/>
  <c r="P404" i="1"/>
  <c r="P331" i="1"/>
  <c r="P140" i="1"/>
  <c r="P480" i="1"/>
  <c r="P425" i="1"/>
  <c r="P364" i="1"/>
  <c r="P313" i="1"/>
  <c r="P74" i="1"/>
  <c r="P187" i="1"/>
  <c r="P85" i="1"/>
  <c r="P57" i="1"/>
  <c r="P31" i="1"/>
  <c r="P479" i="1"/>
  <c r="P424" i="1"/>
  <c r="P363" i="1"/>
  <c r="P147" i="1"/>
  <c r="P251" i="1"/>
  <c r="P186" i="1"/>
  <c r="P43" i="1"/>
  <c r="P50" i="1"/>
  <c r="P226" i="1"/>
  <c r="P478" i="1"/>
  <c r="P423" i="1"/>
  <c r="P362" i="1"/>
  <c r="P194" i="1"/>
  <c r="P249" i="1"/>
  <c r="P39" i="1"/>
  <c r="P118" i="1"/>
  <c r="P47" i="1"/>
  <c r="P477" i="1"/>
  <c r="P422" i="1"/>
  <c r="P360" i="1"/>
  <c r="P302" i="1"/>
  <c r="P248" i="1"/>
  <c r="P185" i="1"/>
  <c r="P124" i="1"/>
  <c r="P7" i="1"/>
  <c r="P459" i="1"/>
  <c r="P476" i="1"/>
  <c r="P421" i="1"/>
  <c r="P359" i="1"/>
  <c r="P301" i="1"/>
  <c r="P247" i="1"/>
  <c r="P102" i="1"/>
  <c r="P142" i="1"/>
  <c r="P12" i="1"/>
  <c r="P463" i="1"/>
  <c r="P420" i="1"/>
  <c r="P346" i="1"/>
  <c r="P300" i="1"/>
  <c r="P246" i="1"/>
  <c r="P169" i="1"/>
  <c r="P60" i="1"/>
  <c r="P5" i="1"/>
  <c r="P164" i="1"/>
  <c r="P112" i="1"/>
  <c r="P462" i="1"/>
  <c r="P407" i="1"/>
  <c r="P344" i="1"/>
  <c r="P299" i="1"/>
  <c r="P245" i="1"/>
  <c r="P213" i="1"/>
  <c r="P271" i="1"/>
  <c r="P23" i="1"/>
  <c r="P457" i="1"/>
  <c r="P461" i="1"/>
  <c r="P406" i="1"/>
  <c r="P343" i="1"/>
  <c r="P188" i="1"/>
  <c r="P230" i="1"/>
  <c r="P287" i="1"/>
  <c r="P93" i="1"/>
  <c r="P342" i="1"/>
  <c r="P460" i="1"/>
  <c r="P405" i="1"/>
  <c r="P227" i="1"/>
  <c r="P298" i="1"/>
  <c r="P228" i="1"/>
  <c r="P165" i="1"/>
  <c r="P55" i="1"/>
  <c r="P387" i="1"/>
  <c r="P365" i="1"/>
  <c r="P345" i="1"/>
  <c r="P106" i="1"/>
  <c r="P316" i="1"/>
  <c r="P122" i="1"/>
  <c r="P285" i="1"/>
  <c r="P265" i="1"/>
  <c r="P250" i="1"/>
  <c r="P176" i="1"/>
  <c r="P184" i="1"/>
  <c r="P166" i="1"/>
  <c r="P148" i="1"/>
  <c r="P125" i="1"/>
  <c r="P15" i="1"/>
  <c r="P84" i="1"/>
  <c r="P100" i="1"/>
  <c r="P34" i="1"/>
  <c r="O123" i="1"/>
  <c r="P494" i="1"/>
  <c r="P475" i="1"/>
  <c r="P456" i="1"/>
  <c r="P436" i="1"/>
  <c r="P366" i="1"/>
  <c r="P400" i="1"/>
  <c r="P381" i="1"/>
  <c r="P358" i="1"/>
  <c r="P340" i="1"/>
  <c r="P196" i="1"/>
  <c r="P312" i="1"/>
  <c r="P115" i="1"/>
  <c r="P279" i="1"/>
  <c r="P261" i="1"/>
  <c r="P244" i="1"/>
  <c r="P98" i="1"/>
  <c r="P204" i="1"/>
  <c r="P189" i="1"/>
  <c r="P162" i="1"/>
  <c r="P103" i="1"/>
  <c r="P48" i="1"/>
  <c r="P108" i="1"/>
  <c r="P56" i="1"/>
  <c r="P81" i="1"/>
  <c r="P24" i="1"/>
  <c r="P493" i="1"/>
  <c r="P474" i="1"/>
  <c r="P455" i="1"/>
  <c r="P435" i="1"/>
  <c r="P419" i="1"/>
  <c r="P399" i="1"/>
  <c r="P380" i="1"/>
  <c r="P356" i="1"/>
  <c r="P111" i="1"/>
  <c r="P326" i="1"/>
  <c r="P311" i="1"/>
  <c r="P297" i="1"/>
  <c r="P278" i="1"/>
  <c r="P260" i="1"/>
  <c r="P242" i="1"/>
  <c r="P222" i="1"/>
  <c r="P203" i="1"/>
  <c r="P239" i="1"/>
  <c r="P223" i="1"/>
  <c r="P119" i="1"/>
  <c r="P219" i="1"/>
  <c r="P25" i="1"/>
  <c r="P71" i="1"/>
  <c r="P62" i="1"/>
  <c r="P42" i="1"/>
  <c r="P512" i="1"/>
  <c r="P492" i="1"/>
  <c r="P473" i="1"/>
  <c r="P454" i="1"/>
  <c r="P434" i="1"/>
  <c r="P418" i="1"/>
  <c r="P398" i="1"/>
  <c r="P379" i="1"/>
  <c r="P212" i="1"/>
  <c r="P214" i="1"/>
  <c r="P136" i="1"/>
  <c r="P310" i="1"/>
  <c r="P66" i="1"/>
  <c r="P277" i="1"/>
  <c r="P259" i="1"/>
  <c r="P367" i="1"/>
  <c r="P221" i="1"/>
  <c r="P201" i="1"/>
  <c r="P49" i="1"/>
  <c r="P150" i="1"/>
  <c r="P137" i="1"/>
  <c r="P114" i="1"/>
  <c r="P87" i="1"/>
  <c r="P77" i="1"/>
  <c r="P67" i="1"/>
  <c r="P64" i="1"/>
  <c r="P511" i="1"/>
  <c r="P491" i="1"/>
  <c r="P472" i="1"/>
  <c r="P453" i="1"/>
  <c r="P433" i="1"/>
  <c r="P417" i="1"/>
  <c r="P397" i="1"/>
  <c r="P378" i="1"/>
  <c r="P355" i="1"/>
  <c r="P339" i="1"/>
  <c r="P325" i="1"/>
  <c r="P155" i="1"/>
  <c r="P296" i="1"/>
  <c r="P276" i="1"/>
  <c r="P257" i="1"/>
  <c r="P241" i="1"/>
  <c r="P120" i="1"/>
  <c r="P73" i="1"/>
  <c r="P182" i="1"/>
  <c r="P161" i="1"/>
  <c r="P145" i="1"/>
  <c r="P99" i="1"/>
  <c r="P83" i="1"/>
  <c r="P36" i="1"/>
  <c r="P35" i="1"/>
  <c r="P38" i="1"/>
  <c r="P510" i="1"/>
  <c r="P269" i="1"/>
  <c r="P471" i="1"/>
  <c r="P452" i="1"/>
  <c r="P432" i="1"/>
  <c r="P416" i="1"/>
  <c r="P396" i="1"/>
  <c r="P156" i="1"/>
  <c r="P354" i="1"/>
  <c r="P338" i="1"/>
  <c r="P324" i="1"/>
  <c r="P309" i="1"/>
  <c r="P295" i="1"/>
  <c r="P275" i="1"/>
  <c r="P256" i="1"/>
  <c r="P240" i="1"/>
  <c r="P220" i="1"/>
  <c r="P200" i="1"/>
  <c r="P181" i="1"/>
  <c r="P160" i="1"/>
  <c r="P105" i="1"/>
  <c r="P16" i="1"/>
  <c r="P63" i="1"/>
  <c r="P90" i="1"/>
  <c r="P37" i="1"/>
  <c r="P26" i="1"/>
  <c r="P509" i="1"/>
  <c r="P490" i="1"/>
  <c r="P470" i="1"/>
  <c r="P451" i="1"/>
  <c r="P431" i="1"/>
  <c r="P415" i="1"/>
  <c r="P395" i="1"/>
  <c r="P377" i="1"/>
  <c r="P353" i="1"/>
  <c r="P337" i="1"/>
  <c r="P154" i="1"/>
  <c r="P308" i="1"/>
  <c r="P294" i="1"/>
  <c r="P274" i="1"/>
  <c r="P52" i="1"/>
  <c r="P238" i="1"/>
  <c r="P218" i="1"/>
  <c r="P199" i="1"/>
  <c r="P180" i="1"/>
  <c r="P159" i="1"/>
  <c r="P135" i="1"/>
  <c r="P79" i="1"/>
  <c r="P121" i="1"/>
  <c r="P45" i="1"/>
  <c r="P30" i="1"/>
  <c r="P2" i="1"/>
  <c r="P508" i="1"/>
  <c r="P489" i="1"/>
  <c r="P469" i="1"/>
  <c r="P450" i="1"/>
  <c r="P430" i="1"/>
  <c r="P414" i="1"/>
  <c r="P394" i="1"/>
  <c r="P376" i="1"/>
  <c r="P352" i="1"/>
  <c r="P336" i="1"/>
  <c r="P323" i="1"/>
  <c r="P307" i="1"/>
  <c r="P293" i="1"/>
  <c r="P273" i="1"/>
  <c r="P41" i="1"/>
  <c r="P237" i="1"/>
  <c r="P217" i="1"/>
  <c r="P198" i="1"/>
  <c r="P104" i="1"/>
  <c r="P158" i="1"/>
  <c r="P134" i="1"/>
  <c r="P89" i="1"/>
  <c r="P144" i="1"/>
  <c r="P76" i="1"/>
  <c r="P40" i="1"/>
  <c r="P3" i="1"/>
  <c r="P507" i="1"/>
  <c r="P488" i="1"/>
  <c r="P468" i="1"/>
  <c r="P449" i="1"/>
  <c r="P374" i="1"/>
  <c r="P413" i="1"/>
  <c r="P393" i="1"/>
  <c r="P375" i="1"/>
  <c r="P351" i="1"/>
  <c r="P357" i="1"/>
  <c r="P322" i="1"/>
  <c r="P152" i="1"/>
  <c r="P69" i="1"/>
  <c r="P272" i="1"/>
  <c r="P255" i="1"/>
  <c r="P236" i="1"/>
  <c r="P216" i="1"/>
  <c r="P197" i="1"/>
  <c r="P178" i="1"/>
  <c r="P157" i="1"/>
  <c r="P133" i="1"/>
  <c r="P94" i="1"/>
  <c r="P101" i="1"/>
  <c r="P20" i="1"/>
  <c r="P33" i="1"/>
  <c r="P17" i="1"/>
  <c r="P506" i="1"/>
  <c r="P487" i="1"/>
  <c r="P243" i="1"/>
  <c r="P448" i="1"/>
  <c r="P429" i="1"/>
  <c r="P412" i="1"/>
  <c r="P392" i="1"/>
  <c r="P373" i="1"/>
  <c r="P350" i="1"/>
  <c r="P335" i="1"/>
  <c r="P321" i="1"/>
  <c r="P306" i="1"/>
  <c r="P292" i="1"/>
  <c r="P270" i="1"/>
  <c r="P58" i="1"/>
  <c r="P224" i="1"/>
  <c r="P215" i="1"/>
  <c r="P195" i="1"/>
  <c r="P174" i="1"/>
  <c r="P153" i="1"/>
  <c r="P132" i="1"/>
  <c r="P61" i="1"/>
  <c r="P123" i="1"/>
  <c r="P75" i="1"/>
  <c r="P10" i="1"/>
  <c r="P11" i="1"/>
  <c r="P505" i="1"/>
  <c r="P486" i="1"/>
  <c r="P467" i="1"/>
  <c r="P447" i="1"/>
  <c r="P428" i="1"/>
  <c r="P411" i="1"/>
  <c r="P391" i="1"/>
  <c r="P372" i="1"/>
  <c r="P53" i="1"/>
  <c r="P167" i="1"/>
  <c r="P320" i="1"/>
  <c r="P305" i="1"/>
  <c r="P291" i="1"/>
  <c r="P268" i="1"/>
  <c r="P254" i="1"/>
  <c r="P92" i="1"/>
  <c r="P211" i="1"/>
  <c r="P192" i="1"/>
  <c r="P173" i="1"/>
  <c r="P151" i="1"/>
  <c r="P129" i="1"/>
  <c r="P97" i="1"/>
  <c r="P95" i="1"/>
  <c r="P22" i="1"/>
  <c r="P14" i="1"/>
  <c r="P19" i="1"/>
  <c r="P504" i="1"/>
  <c r="P485" i="1"/>
  <c r="P466" i="1"/>
  <c r="P446" i="1"/>
  <c r="P427" i="1"/>
  <c r="P410" i="1"/>
  <c r="P234" i="1"/>
  <c r="P371" i="1"/>
  <c r="P349" i="1"/>
  <c r="P334" i="1"/>
  <c r="P319" i="1"/>
  <c r="P304" i="1"/>
  <c r="P290" i="1"/>
  <c r="P267" i="1"/>
  <c r="P253" i="1"/>
  <c r="P235" i="1"/>
  <c r="P82" i="1"/>
  <c r="P328" i="1"/>
  <c r="P109" i="1"/>
  <c r="P149" i="1"/>
  <c r="P126" i="1"/>
  <c r="P88" i="1"/>
  <c r="P46" i="1"/>
  <c r="P59" i="1"/>
  <c r="P80" i="1"/>
  <c r="P4" i="1"/>
  <c r="P503" i="1"/>
  <c r="P484" i="1"/>
  <c r="P465" i="1"/>
  <c r="P445" i="1"/>
  <c r="P361" i="1"/>
  <c r="P409" i="1"/>
  <c r="P390" i="1"/>
  <c r="P370" i="1"/>
  <c r="P348" i="1"/>
  <c r="P333" i="1"/>
  <c r="P258" i="1"/>
  <c r="P146" i="1"/>
  <c r="P289" i="1"/>
  <c r="P266" i="1"/>
  <c r="P252" i="1"/>
  <c r="P233" i="1"/>
  <c r="P210" i="1"/>
  <c r="P191" i="1"/>
  <c r="P172" i="1"/>
  <c r="P183" i="1"/>
  <c r="P170" i="1"/>
  <c r="P96" i="1"/>
  <c r="P70" i="1"/>
  <c r="P9" i="1"/>
  <c r="P13" i="1"/>
  <c r="P6" i="1"/>
  <c r="P502" i="1"/>
  <c r="P483" i="1"/>
  <c r="P464" i="1"/>
  <c r="P444" i="1"/>
  <c r="P231" i="1"/>
  <c r="P408" i="1"/>
  <c r="P389" i="1"/>
  <c r="P369" i="1"/>
  <c r="P347" i="1"/>
  <c r="P332" i="1"/>
  <c r="P318" i="1"/>
  <c r="P303" i="1"/>
  <c r="P288" i="1"/>
  <c r="P138" i="1"/>
  <c r="P177" i="1"/>
  <c r="P232" i="1"/>
  <c r="P131" i="1"/>
  <c r="P190" i="1"/>
  <c r="P171" i="1"/>
  <c r="P193" i="1"/>
  <c r="P117" i="1"/>
  <c r="P127" i="1"/>
  <c r="P78" i="1"/>
  <c r="P44" i="1"/>
  <c r="P51" i="1"/>
  <c r="O249" i="1"/>
  <c r="O346" i="1"/>
  <c r="O395" i="1"/>
  <c r="O272" i="1"/>
  <c r="O184" i="1"/>
  <c r="O470" i="1"/>
  <c r="O456" i="1"/>
  <c r="O342" i="1"/>
  <c r="O218" i="1"/>
  <c r="O394" i="1"/>
  <c r="O316" i="1"/>
  <c r="O403" i="1"/>
  <c r="O448" i="1"/>
  <c r="O359" i="1"/>
  <c r="O143" i="1"/>
  <c r="O495" i="1"/>
  <c r="O324" i="1"/>
  <c r="O105" i="1"/>
  <c r="O317" i="1"/>
  <c r="O2" i="1"/>
  <c r="O25" i="1"/>
  <c r="O106" i="1"/>
  <c r="O137" i="1"/>
  <c r="O318" i="1"/>
  <c r="O427" i="1"/>
  <c r="O84" i="1"/>
  <c r="O433" i="1"/>
  <c r="O5" i="1"/>
  <c r="O362" i="1"/>
  <c r="O498" i="1"/>
  <c r="O401" i="1"/>
  <c r="O136" i="1"/>
  <c r="O382" i="1"/>
  <c r="O47" i="1"/>
  <c r="O367" i="1"/>
  <c r="O366" i="1"/>
  <c r="O70" i="1"/>
  <c r="O472" i="1"/>
  <c r="O339" i="1"/>
  <c r="O127" i="1"/>
  <c r="O157" i="1"/>
  <c r="O505" i="1"/>
  <c r="O264" i="1"/>
  <c r="O110" i="1"/>
  <c r="O74" i="1"/>
  <c r="O273" i="1"/>
  <c r="O393" i="1"/>
  <c r="O112" i="1"/>
  <c r="O201" i="1"/>
  <c r="O310" i="1"/>
  <c r="O504" i="1"/>
  <c r="O461" i="1"/>
  <c r="O6" i="1"/>
  <c r="O92" i="1"/>
  <c r="O451" i="1"/>
  <c r="O64" i="1"/>
  <c r="O159" i="1"/>
  <c r="O222" i="1"/>
  <c r="O191" i="1"/>
  <c r="O215" i="1"/>
  <c r="O307" i="1"/>
  <c r="O455" i="1"/>
  <c r="O482" i="1"/>
  <c r="O490" i="1"/>
  <c r="O185" i="1"/>
  <c r="O229" i="1"/>
  <c r="O418" i="1"/>
  <c r="O22" i="1"/>
  <c r="O169" i="1"/>
  <c r="O163" i="1"/>
  <c r="O146" i="1"/>
  <c r="O243" i="1"/>
  <c r="O234" i="1"/>
  <c r="O386" i="1"/>
  <c r="O39" i="1"/>
  <c r="O183" i="1"/>
  <c r="O452" i="1"/>
  <c r="O51" i="1"/>
  <c r="O220" i="1"/>
  <c r="O432" i="1"/>
  <c r="O356" i="1"/>
  <c r="O492" i="1"/>
  <c r="O435" i="1"/>
  <c r="O119" i="1"/>
  <c r="O483" i="1"/>
  <c r="O293" i="1"/>
  <c r="O76" i="1"/>
  <c r="O314" i="1"/>
  <c r="O151" i="1"/>
  <c r="O415" i="1"/>
  <c r="O328" i="1"/>
  <c r="O56" i="1"/>
  <c r="O241" i="1"/>
  <c r="O458" i="1"/>
  <c r="O337" i="1"/>
  <c r="O233" i="1"/>
  <c r="O453" i="1"/>
  <c r="O101" i="1"/>
  <c r="O404" i="1"/>
  <c r="O217" i="1"/>
  <c r="O338" i="1"/>
  <c r="O447" i="1"/>
  <c r="O23" i="1"/>
  <c r="O304" i="1"/>
  <c r="O156" i="1"/>
  <c r="O54" i="1"/>
  <c r="O379" i="1"/>
  <c r="O37" i="1"/>
  <c r="O485" i="1"/>
  <c r="O280" i="1"/>
  <c r="O228" i="1"/>
  <c r="O468" i="1"/>
  <c r="O68" i="1"/>
  <c r="O489" i="1"/>
  <c r="O291" i="1"/>
  <c r="O14" i="1"/>
  <c r="O149" i="1"/>
  <c r="O32" i="1"/>
  <c r="O381" i="1"/>
  <c r="O181" i="1"/>
  <c r="O407" i="1"/>
  <c r="O86" i="1"/>
  <c r="O474" i="1"/>
  <c r="O360" i="1"/>
  <c r="O457" i="1"/>
  <c r="O374" i="1"/>
  <c r="O242" i="1"/>
  <c r="O53" i="1"/>
  <c r="O375" i="1"/>
  <c r="O115" i="1"/>
  <c r="O476" i="1"/>
  <c r="O385" i="1"/>
  <c r="O409" i="1"/>
  <c r="O198" i="1"/>
  <c r="O131" i="1"/>
  <c r="O387" i="1"/>
  <c r="O100" i="1"/>
  <c r="O390" i="1"/>
  <c r="O29" i="1"/>
  <c r="O46" i="1"/>
  <c r="O279" i="1"/>
  <c r="O370" i="1"/>
  <c r="O253" i="1"/>
  <c r="O8" i="1"/>
  <c r="O118" i="1"/>
  <c r="O511" i="1"/>
  <c r="O377" i="1"/>
  <c r="O466" i="1"/>
  <c r="O71" i="1"/>
  <c r="O48" i="1"/>
  <c r="O109" i="1"/>
  <c r="O145" i="1"/>
  <c r="O500" i="1"/>
  <c r="O166" i="1"/>
  <c r="O341" i="1"/>
  <c r="O350" i="1"/>
  <c r="O59" i="1"/>
  <c r="O173" i="1"/>
  <c r="O205" i="1"/>
  <c r="O259" i="1"/>
  <c r="O85" i="1"/>
  <c r="O174" i="1"/>
  <c r="O462" i="1"/>
  <c r="O96" i="1"/>
  <c r="O261" i="1"/>
  <c r="O424" i="1"/>
  <c r="O12" i="1"/>
  <c r="O321" i="1"/>
  <c r="O294" i="1"/>
  <c r="O20" i="1"/>
  <c r="O240" i="1"/>
  <c r="O33" i="1"/>
  <c r="O178" i="1"/>
  <c r="O326" i="1"/>
  <c r="O506" i="1"/>
  <c r="O219" i="1"/>
  <c r="O441" i="1"/>
  <c r="O340" i="1"/>
  <c r="O78" i="1"/>
  <c r="O153" i="1"/>
  <c r="O83" i="1"/>
  <c r="O144" i="1"/>
  <c r="O246" i="1"/>
  <c r="O491" i="1"/>
  <c r="O488" i="1"/>
  <c r="O446" i="1"/>
  <c r="O464" i="1"/>
  <c r="O235" i="1"/>
  <c r="O494" i="1"/>
  <c r="O312" i="1"/>
  <c r="O266" i="1"/>
  <c r="O43" i="1"/>
  <c r="O135" i="1"/>
  <c r="O80" i="1"/>
  <c r="O288" i="1"/>
  <c r="O175" i="1"/>
  <c r="O499" i="1"/>
  <c r="O268" i="1"/>
  <c r="O126" i="1"/>
  <c r="O420" i="1"/>
  <c r="O210" i="1"/>
  <c r="O66" i="1"/>
  <c r="O13" i="1"/>
  <c r="O305" i="1"/>
  <c r="O438" i="1"/>
  <c r="O140" i="1"/>
  <c r="O247" i="1"/>
  <c r="O334" i="1"/>
  <c r="O79" i="1"/>
  <c r="O467" i="1"/>
  <c r="O95" i="1"/>
  <c r="O336" i="1"/>
  <c r="O203" i="1"/>
  <c r="O365" i="1"/>
  <c r="O479" i="1"/>
  <c r="O63" i="1"/>
  <c r="O45" i="1"/>
  <c r="O300" i="1"/>
  <c r="O502" i="1"/>
  <c r="O358" i="1"/>
  <c r="O299" i="1"/>
  <c r="O389" i="1"/>
  <c r="O284" i="1"/>
  <c r="O72" i="1"/>
  <c r="O357" i="1"/>
  <c r="O209" i="1"/>
  <c r="O411" i="1"/>
  <c r="O231" i="1"/>
  <c r="O236" i="1"/>
  <c r="O107" i="1"/>
  <c r="O187" i="1"/>
  <c r="O417" i="1"/>
  <c r="O211" i="1"/>
  <c r="O128" i="1"/>
  <c r="O195" i="1"/>
  <c r="O277" i="1"/>
  <c r="O271" i="1"/>
  <c r="O354" i="1"/>
  <c r="O486" i="1"/>
  <c r="O426" i="1"/>
  <c r="O507" i="1"/>
  <c r="O108" i="1"/>
  <c r="O364" i="1"/>
  <c r="O419" i="1"/>
  <c r="O497" i="1"/>
  <c r="O380" i="1"/>
  <c r="O11" i="1"/>
  <c r="O141" i="1"/>
  <c r="O333" i="1"/>
  <c r="O405" i="1"/>
  <c r="O254" i="1"/>
  <c r="O285" i="1"/>
  <c r="O102" i="1"/>
  <c r="O200" i="1"/>
  <c r="O134" i="1"/>
  <c r="O214" i="1"/>
  <c r="O344" i="1"/>
  <c r="O164" i="1"/>
  <c r="O252" i="1"/>
  <c r="O437" i="1"/>
  <c r="O440" i="1"/>
  <c r="O179" i="1"/>
  <c r="O232" i="1"/>
  <c r="O65" i="1"/>
  <c r="O349" i="1"/>
  <c r="O58" i="1"/>
  <c r="O454" i="1"/>
  <c r="O124" i="1"/>
  <c r="O237" i="1"/>
  <c r="O402" i="1"/>
  <c r="O213" i="1"/>
  <c r="O142" i="1"/>
  <c r="O484" i="1"/>
  <c r="O283" i="1"/>
  <c r="O18" i="1"/>
  <c r="O292" i="1"/>
  <c r="O212" i="1"/>
  <c r="O329" i="1"/>
  <c r="O88" i="1"/>
  <c r="O428" i="1"/>
  <c r="O345" i="1"/>
  <c r="O225" i="1"/>
  <c r="O298" i="1"/>
  <c r="O444" i="1"/>
  <c r="O61" i="1"/>
  <c r="O327" i="1"/>
  <c r="O353" i="1"/>
  <c r="O94" i="1"/>
  <c r="O91" i="1"/>
  <c r="O302" i="1"/>
  <c r="O77" i="1"/>
  <c r="O41" i="1"/>
  <c r="O352" i="1"/>
  <c r="O226" i="1"/>
  <c r="O89" i="1"/>
  <c r="O267" i="1"/>
  <c r="O15" i="1"/>
  <c r="O475" i="1"/>
  <c r="O311" i="1"/>
  <c r="O49" i="1"/>
  <c r="O450" i="1"/>
  <c r="O139" i="1"/>
  <c r="O99" i="1"/>
  <c r="O193" i="1"/>
  <c r="O180" i="1"/>
  <c r="O322" i="1"/>
  <c r="O121" i="1"/>
  <c r="O10" i="1"/>
  <c r="O262" i="1"/>
  <c r="O165" i="1"/>
  <c r="O510" i="1"/>
  <c r="O221" i="1"/>
  <c r="O383" i="1"/>
  <c r="O31" i="1"/>
  <c r="O138" i="1"/>
  <c r="O162" i="1"/>
  <c r="O130" i="1"/>
  <c r="O265" i="1"/>
  <c r="O306" i="1"/>
  <c r="O400" i="1"/>
  <c r="O442" i="1"/>
  <c r="O9" i="1"/>
  <c r="O330" i="1"/>
  <c r="O206" i="1"/>
  <c r="O445" i="1"/>
  <c r="O111" i="1"/>
  <c r="O238" i="1"/>
  <c r="O471" i="1"/>
  <c r="O125" i="1"/>
  <c r="O87" i="1"/>
  <c r="O406" i="1"/>
  <c r="O276" i="1"/>
  <c r="O388" i="1"/>
  <c r="O52" i="1"/>
  <c r="O167" i="1"/>
  <c r="O308" i="1"/>
  <c r="O75" i="1"/>
  <c r="O410" i="1"/>
  <c r="O348" i="1"/>
  <c r="O158" i="1"/>
  <c r="O28" i="1"/>
  <c r="O147" i="1"/>
  <c r="O26" i="1"/>
  <c r="O114" i="1"/>
  <c r="O425" i="1"/>
  <c r="O423" i="1"/>
  <c r="O368" i="1"/>
  <c r="O408" i="1"/>
  <c r="O473" i="1"/>
  <c r="O81" i="1"/>
  <c r="O372" i="1"/>
  <c r="O197" i="1"/>
  <c r="O60" i="1"/>
  <c r="O392" i="1"/>
  <c r="O204" i="1"/>
  <c r="O224" i="1"/>
  <c r="O257" i="1"/>
  <c r="O343" i="1"/>
  <c r="O469" i="1"/>
  <c r="O274" i="1"/>
  <c r="O355" i="1"/>
  <c r="O21" i="1"/>
  <c r="O199" i="1"/>
  <c r="O255" i="1"/>
  <c r="O297" i="1"/>
  <c r="O369" i="1"/>
  <c r="O3" i="1"/>
  <c r="O250" i="1"/>
  <c r="O512" i="1"/>
  <c r="O35" i="1"/>
  <c r="O295" i="1"/>
  <c r="O371" i="1"/>
  <c r="O116" i="1"/>
  <c r="O412" i="1"/>
  <c r="O430" i="1"/>
  <c r="O378" i="1"/>
  <c r="O186" i="1"/>
  <c r="O82" i="1"/>
  <c r="O122" i="1"/>
  <c r="O150" i="1"/>
  <c r="O176" i="1"/>
  <c r="O397" i="1"/>
  <c r="O168" i="1"/>
  <c r="O309" i="1"/>
  <c r="O459" i="1"/>
  <c r="O207" i="1"/>
  <c r="O256" i="1"/>
  <c r="O501" i="1"/>
  <c r="O347" i="1"/>
  <c r="O335" i="1"/>
  <c r="O391" i="1"/>
  <c r="O194" i="1"/>
  <c r="O171" i="1"/>
  <c r="O258" i="1"/>
  <c r="O103" i="1"/>
  <c r="O460" i="1"/>
  <c r="O132" i="1"/>
  <c r="O421" i="1"/>
  <c r="O429" i="1"/>
  <c r="O98" i="1"/>
  <c r="O413" i="1"/>
  <c r="O161" i="1"/>
  <c r="O443" i="1"/>
  <c r="O431" i="1"/>
  <c r="O55" i="1"/>
  <c r="O90" i="1"/>
  <c r="O398" i="1"/>
  <c r="O315" i="1"/>
  <c r="O129" i="1"/>
  <c r="O325" i="1"/>
  <c r="O416" i="1"/>
  <c r="O414" i="1"/>
  <c r="O190" i="1"/>
  <c r="O208" i="1"/>
  <c r="O480" i="1"/>
  <c r="O120" i="1"/>
  <c r="O172" i="1"/>
  <c r="O251" i="1"/>
  <c r="O478" i="1"/>
  <c r="O19" i="1"/>
  <c r="O4" i="1"/>
  <c r="O154" i="1"/>
  <c r="O313" i="1"/>
  <c r="O376" i="1"/>
  <c r="O323" i="1"/>
  <c r="O260" i="1"/>
  <c r="O275" i="1"/>
  <c r="O62" i="1"/>
  <c r="O67" i="1"/>
  <c r="O269" i="1"/>
  <c r="O7" i="1"/>
  <c r="O361" i="1"/>
  <c r="O202" i="1"/>
  <c r="O384" i="1"/>
  <c r="O331" i="1"/>
  <c r="O439" i="1"/>
  <c r="O69" i="1"/>
  <c r="O296" i="1"/>
  <c r="O16" i="1"/>
  <c r="O422" i="1"/>
  <c r="O373" i="1"/>
  <c r="O30" i="1"/>
  <c r="O170" i="1"/>
  <c r="O244" i="1"/>
  <c r="O50" i="1"/>
  <c r="O160" i="1"/>
  <c r="O17" i="1"/>
  <c r="O113" i="1"/>
  <c r="O148" i="1"/>
  <c r="O281" i="1"/>
  <c r="O230" i="1"/>
  <c r="O34" i="1"/>
  <c r="O399" i="1"/>
  <c r="O133" i="1"/>
  <c r="O477" i="1"/>
  <c r="O463" i="1"/>
  <c r="O97" i="1"/>
  <c r="O117" i="1"/>
  <c r="O196" i="1"/>
  <c r="O290" i="1"/>
  <c r="O465" i="1"/>
  <c r="O481" i="1"/>
  <c r="O493" i="1"/>
  <c r="O177" i="1"/>
  <c r="O301" i="1"/>
  <c r="O320" i="1"/>
  <c r="O503" i="1"/>
  <c r="O287" i="1"/>
  <c r="O42" i="1"/>
  <c r="O73" i="1"/>
  <c r="O188" i="1"/>
  <c r="O303" i="1"/>
  <c r="O227" i="1"/>
  <c r="O104" i="1"/>
  <c r="O57" i="1"/>
  <c r="O351" i="1"/>
  <c r="O332" i="1"/>
  <c r="O27" i="1"/>
  <c r="O189" i="1"/>
  <c r="O496" i="1"/>
  <c r="O36" i="1"/>
  <c r="O40" i="1"/>
  <c r="O24" i="1"/>
  <c r="O319" i="1"/>
  <c r="O363" i="1"/>
  <c r="O263" i="1"/>
  <c r="O487" i="1"/>
  <c r="O508" i="1"/>
  <c r="O289" i="1"/>
  <c r="O436" i="1"/>
  <c r="O239" i="1"/>
  <c r="O282" i="1"/>
  <c r="O38" i="1"/>
  <c r="O44" i="1"/>
  <c r="O449" i="1"/>
  <c r="O509" i="1"/>
  <c r="O152" i="1"/>
  <c r="O223" i="1"/>
  <c r="O434" i="1"/>
  <c r="O155" i="1"/>
  <c r="O216" i="1"/>
  <c r="O245" i="1"/>
  <c r="O248" i="1"/>
  <c r="O270" i="1"/>
  <c r="O192" i="1"/>
  <c r="O182" i="1"/>
  <c r="O396" i="1"/>
  <c r="O278" i="1"/>
  <c r="T516" i="1" l="1"/>
  <c r="T519" i="1"/>
  <c r="U516" i="1"/>
  <c r="U519" i="1"/>
  <c r="AB519" i="1"/>
  <c r="AB516" i="1"/>
  <c r="Z519" i="1"/>
  <c r="Z516" i="1"/>
  <c r="R7" i="1" l="1"/>
  <c r="F7" i="1" s="1"/>
  <c r="U327" i="1"/>
  <c r="T474" i="1"/>
  <c r="R474" i="1"/>
  <c r="F474" i="1" s="1"/>
  <c r="T177" i="1"/>
  <c r="R112" i="1"/>
  <c r="F112" i="1" s="1"/>
  <c r="R331" i="1"/>
  <c r="F331" i="1" s="1"/>
  <c r="R207" i="1"/>
  <c r="F207" i="1" s="1"/>
  <c r="R271" i="1"/>
  <c r="F271" i="1" s="1"/>
  <c r="R387" i="1"/>
  <c r="F387" i="1" s="1"/>
  <c r="R163" i="1"/>
  <c r="F163" i="1" s="1"/>
  <c r="R441" i="1"/>
  <c r="F441" i="1" s="1"/>
  <c r="R123" i="1"/>
  <c r="F123" i="1" s="1"/>
  <c r="R71" i="1"/>
  <c r="F71" i="1" s="1"/>
  <c r="R50" i="1"/>
  <c r="F50" i="1" s="1"/>
  <c r="R28" i="1"/>
  <c r="F28" i="1" s="1"/>
  <c r="R21" i="1"/>
  <c r="F21" i="1" s="1"/>
  <c r="R253" i="1"/>
  <c r="F253" i="1" s="1"/>
  <c r="R442" i="1"/>
  <c r="F442" i="1" s="1"/>
  <c r="R320" i="1"/>
  <c r="F320" i="1" s="1"/>
  <c r="R79" i="1"/>
  <c r="F79" i="1" s="1"/>
  <c r="R215" i="1"/>
  <c r="F215" i="1" s="1"/>
  <c r="R185" i="1"/>
  <c r="F185" i="1" s="1"/>
  <c r="R377" i="1"/>
  <c r="F377" i="1" s="1"/>
  <c r="R288" i="1"/>
  <c r="F288" i="1" s="1"/>
  <c r="U298" i="1"/>
  <c r="U442" i="1"/>
  <c r="U51" i="1"/>
  <c r="R408" i="1"/>
  <c r="F408" i="1" s="1"/>
  <c r="R147" i="1"/>
  <c r="F147" i="1" s="1"/>
  <c r="R40" i="1"/>
  <c r="F40" i="1" s="1"/>
  <c r="U233" i="1"/>
  <c r="R80" i="1"/>
  <c r="F80" i="1" s="1"/>
  <c r="U205" i="1"/>
  <c r="R92" i="1"/>
  <c r="F92" i="1" s="1"/>
  <c r="R102" i="1"/>
  <c r="F102" i="1" s="1"/>
  <c r="R455" i="1"/>
  <c r="F455" i="1" s="1"/>
  <c r="R429" i="1"/>
  <c r="F429" i="1" s="1"/>
  <c r="R334" i="1"/>
  <c r="F334" i="1" s="1"/>
  <c r="R361" i="1"/>
  <c r="F361" i="1" s="1"/>
  <c r="U361" i="1"/>
  <c r="R418" i="1"/>
  <c r="F418" i="1" s="1"/>
  <c r="R472" i="1"/>
  <c r="F472" i="1" s="1"/>
  <c r="R363" i="1"/>
  <c r="F363" i="1" s="1"/>
  <c r="R226" i="1"/>
  <c r="F226" i="1" s="1"/>
  <c r="R491" i="1"/>
  <c r="F491" i="1" s="1"/>
  <c r="R382" i="1"/>
  <c r="F382" i="1" s="1"/>
  <c r="R293" i="1"/>
  <c r="F293" i="1" s="1"/>
  <c r="R495" i="1"/>
  <c r="F495" i="1" s="1"/>
  <c r="R407" i="1"/>
  <c r="F407" i="1" s="1"/>
  <c r="U130" i="1"/>
  <c r="U388" i="1"/>
  <c r="L388" i="1" s="1"/>
  <c r="R453" i="1"/>
  <c r="F453" i="1" s="1"/>
  <c r="R222" i="1"/>
  <c r="F222" i="1" s="1"/>
  <c r="R125" i="1"/>
  <c r="F125" i="1" s="1"/>
  <c r="R347" i="1"/>
  <c r="F347" i="1" s="1"/>
  <c r="R322" i="1"/>
  <c r="F322" i="1" s="1"/>
  <c r="U38" i="1"/>
  <c r="R240" i="1"/>
  <c r="F240" i="1" s="1"/>
  <c r="R129" i="1"/>
  <c r="F129" i="1" s="1"/>
  <c r="R278" i="1"/>
  <c r="F278" i="1" s="1"/>
  <c r="U152" i="1"/>
  <c r="R25" i="1"/>
  <c r="F25" i="1" s="1"/>
  <c r="U189" i="1"/>
  <c r="R105" i="1"/>
  <c r="F105" i="1" s="1"/>
  <c r="R5" i="1"/>
  <c r="F5" i="1" s="1"/>
  <c r="R345" i="1"/>
  <c r="F345" i="1" s="1"/>
  <c r="R3" i="1"/>
  <c r="F3" i="1" s="1"/>
  <c r="R104" i="1"/>
  <c r="F104" i="1" s="1"/>
  <c r="R388" i="1"/>
  <c r="F388" i="1" s="1"/>
  <c r="R406" i="1"/>
  <c r="F406" i="1" s="1"/>
  <c r="R39" i="1"/>
  <c r="F39" i="1" s="1"/>
  <c r="R65" i="1"/>
  <c r="F65" i="1" s="1"/>
  <c r="U186" i="1"/>
  <c r="R259" i="1"/>
  <c r="F259" i="1" s="1"/>
  <c r="R365" i="1"/>
  <c r="F365" i="1" s="1"/>
  <c r="R359" i="1"/>
  <c r="F359" i="1" s="1"/>
  <c r="R218" i="1"/>
  <c r="F218" i="1" s="1"/>
  <c r="R330" i="1"/>
  <c r="F330" i="1" s="1"/>
  <c r="R244" i="1"/>
  <c r="F244" i="1" s="1"/>
  <c r="R20" i="1"/>
  <c r="F20" i="1" s="1"/>
  <c r="R338" i="1"/>
  <c r="F338" i="1" s="1"/>
  <c r="R257" i="1"/>
  <c r="F257" i="1" s="1"/>
  <c r="R303" i="1"/>
  <c r="F303" i="1" s="1"/>
  <c r="U212" i="1"/>
  <c r="R17" i="1"/>
  <c r="F17" i="1" s="1"/>
  <c r="R132" i="1"/>
  <c r="F132" i="1" s="1"/>
  <c r="U201" i="1"/>
  <c r="R346" i="1"/>
  <c r="F346" i="1" s="1"/>
  <c r="R350" i="1"/>
  <c r="F350" i="1" s="1"/>
  <c r="R341" i="1"/>
  <c r="F341" i="1" s="1"/>
  <c r="R18" i="1"/>
  <c r="F18" i="1" s="1"/>
  <c r="R390" i="1"/>
  <c r="F390" i="1" s="1"/>
  <c r="R14" i="1"/>
  <c r="F14" i="1" s="1"/>
  <c r="R304" i="1"/>
  <c r="F304" i="1" s="1"/>
  <c r="R422" i="1"/>
  <c r="F422" i="1" s="1"/>
  <c r="R371" i="1"/>
  <c r="F371" i="1" s="1"/>
  <c r="U165" i="1"/>
  <c r="L165" i="1" s="1"/>
  <c r="R256" i="1"/>
  <c r="F256" i="1" s="1"/>
  <c r="R151" i="1"/>
  <c r="F151" i="1" s="1"/>
  <c r="R366" i="1"/>
  <c r="F366" i="1" s="1"/>
  <c r="R145" i="1"/>
  <c r="F145" i="1" s="1"/>
  <c r="U217" i="1"/>
  <c r="R498" i="1"/>
  <c r="F498" i="1" s="1"/>
  <c r="R179" i="1"/>
  <c r="F179" i="1" s="1"/>
  <c r="R437" i="1"/>
  <c r="F437" i="1" s="1"/>
  <c r="R44" i="1"/>
  <c r="F44" i="1" s="1"/>
  <c r="T22" i="1"/>
  <c r="T500" i="1"/>
  <c r="T473" i="1"/>
  <c r="T252" i="1"/>
  <c r="T220" i="1"/>
  <c r="T125" i="1"/>
  <c r="T187" i="1"/>
  <c r="T325" i="1"/>
  <c r="T42" i="1"/>
  <c r="T373" i="1"/>
  <c r="T481" i="1"/>
  <c r="T475" i="1"/>
  <c r="T140" i="1"/>
  <c r="T193" i="1"/>
  <c r="T66" i="1"/>
  <c r="T490" i="1"/>
  <c r="T379" i="1"/>
  <c r="T246" i="1"/>
  <c r="T241" i="1"/>
  <c r="T95" i="1"/>
  <c r="T15" i="1"/>
  <c r="T336" i="1"/>
  <c r="T175" i="1"/>
  <c r="T480" i="1"/>
  <c r="T364" i="1"/>
  <c r="T438" i="1"/>
  <c r="T409" i="1"/>
  <c r="T314" i="1"/>
  <c r="T478" i="1"/>
  <c r="T110" i="1"/>
  <c r="T245" i="1"/>
  <c r="T440" i="1"/>
  <c r="T103" i="1"/>
  <c r="T84" i="1"/>
  <c r="T482" i="1"/>
  <c r="T214" i="1"/>
  <c r="T433" i="1"/>
  <c r="T168" i="1"/>
  <c r="T296" i="1"/>
  <c r="T487" i="1"/>
  <c r="T307" i="1"/>
  <c r="T48" i="1"/>
  <c r="T258" i="1"/>
  <c r="T148" i="1"/>
  <c r="T494" i="1"/>
  <c r="T430" i="1"/>
  <c r="T370" i="1"/>
  <c r="T454" i="1"/>
  <c r="T12" i="1"/>
  <c r="T422" i="1"/>
  <c r="T280" i="1"/>
  <c r="T244" i="1"/>
  <c r="T26" i="1"/>
  <c r="T195" i="1"/>
  <c r="T362" i="1"/>
  <c r="T315" i="1"/>
  <c r="T459" i="1"/>
  <c r="T512" i="1"/>
  <c r="T124" i="1"/>
  <c r="T138" i="1"/>
  <c r="T98" i="1"/>
  <c r="T306" i="1"/>
  <c r="T260" i="1"/>
  <c r="T266" i="1"/>
  <c r="T242" i="1"/>
  <c r="T162" i="1"/>
  <c r="T231" i="1"/>
  <c r="T294" i="1"/>
  <c r="T243" i="1"/>
  <c r="T366" i="1"/>
  <c r="T167" i="1"/>
  <c r="T41" i="1"/>
  <c r="T431" i="1"/>
  <c r="T201" i="1"/>
  <c r="T432" i="1"/>
  <c r="T166" i="1"/>
  <c r="T237" i="1"/>
  <c r="T52" i="1"/>
  <c r="T165" i="1"/>
  <c r="T253" i="1"/>
  <c r="R63" i="1"/>
  <c r="F63" i="1" s="1"/>
  <c r="R405" i="1"/>
  <c r="F405" i="1" s="1"/>
  <c r="R384" i="1"/>
  <c r="F384" i="1" s="1"/>
  <c r="R272" i="1"/>
  <c r="F272" i="1" s="1"/>
  <c r="R196" i="1"/>
  <c r="F196" i="1" s="1"/>
  <c r="R354" i="1"/>
  <c r="F354" i="1" s="1"/>
  <c r="R434" i="1"/>
  <c r="F434" i="1" s="1"/>
  <c r="R420" i="1"/>
  <c r="F420" i="1" s="1"/>
  <c r="R295" i="1"/>
  <c r="F295" i="1" s="1"/>
  <c r="R413" i="1"/>
  <c r="F413" i="1" s="1"/>
  <c r="R302" i="1"/>
  <c r="F302" i="1" s="1"/>
  <c r="R134" i="1"/>
  <c r="F134" i="1" s="1"/>
  <c r="R146" i="1"/>
  <c r="F146" i="1" s="1"/>
  <c r="R507" i="1"/>
  <c r="F507" i="1" s="1"/>
  <c r="R364" i="1"/>
  <c r="F364" i="1" s="1"/>
  <c r="T335" i="1"/>
  <c r="T488" i="1"/>
  <c r="T402" i="1"/>
  <c r="R251" i="1"/>
  <c r="F251" i="1" s="1"/>
  <c r="R324" i="1"/>
  <c r="F324" i="1" s="1"/>
  <c r="R431" i="1"/>
  <c r="F431" i="1" s="1"/>
  <c r="R126" i="1"/>
  <c r="F126" i="1" s="1"/>
  <c r="R26" i="1"/>
  <c r="F26" i="1" s="1"/>
  <c r="R75" i="1"/>
  <c r="F75" i="1" s="1"/>
  <c r="R369" i="1"/>
  <c r="F369" i="1" s="1"/>
  <c r="R370" i="1"/>
  <c r="F370" i="1" s="1"/>
  <c r="R78" i="1"/>
  <c r="F78" i="1" s="1"/>
  <c r="R260" i="1"/>
  <c r="F260" i="1" s="1"/>
  <c r="R250" i="1"/>
  <c r="F250" i="1" s="1"/>
  <c r="R482" i="1"/>
  <c r="F482" i="1" s="1"/>
  <c r="R85" i="1"/>
  <c r="F85" i="1" s="1"/>
  <c r="R329" i="1"/>
  <c r="F329" i="1" s="1"/>
  <c r="R412" i="1"/>
  <c r="F412" i="1" s="1"/>
  <c r="R135" i="1"/>
  <c r="F135" i="1" s="1"/>
  <c r="R60" i="1"/>
  <c r="F60" i="1" s="1"/>
  <c r="R326" i="1"/>
  <c r="F326" i="1" s="1"/>
  <c r="R210" i="1"/>
  <c r="F210" i="1" s="1"/>
  <c r="R16" i="1"/>
  <c r="F16" i="1" s="1"/>
  <c r="R238" i="1"/>
  <c r="F238" i="1" s="1"/>
  <c r="R198" i="1"/>
  <c r="F198" i="1" s="1"/>
  <c r="R353" i="1"/>
  <c r="F353" i="1" s="1"/>
  <c r="R133" i="1"/>
  <c r="F133" i="1" s="1"/>
  <c r="R183" i="1"/>
  <c r="F183" i="1" s="1"/>
  <c r="T112" i="1"/>
  <c r="R502" i="1"/>
  <c r="F502" i="1" s="1"/>
  <c r="R436" i="1"/>
  <c r="F436" i="1" s="1"/>
  <c r="R52" i="1"/>
  <c r="F52" i="1" s="1"/>
  <c r="R99" i="1"/>
  <c r="F99" i="1" s="1"/>
  <c r="R195" i="1"/>
  <c r="F195" i="1" s="1"/>
  <c r="R47" i="1"/>
  <c r="F47" i="1" s="1"/>
  <c r="R224" i="1"/>
  <c r="F224" i="1" s="1"/>
  <c r="R138" i="1"/>
  <c r="F138" i="1" s="1"/>
  <c r="R97" i="1"/>
  <c r="F97" i="1" s="1"/>
  <c r="R266" i="1"/>
  <c r="F266" i="1" s="1"/>
  <c r="R501" i="1"/>
  <c r="F501" i="1" s="1"/>
  <c r="R438" i="1"/>
  <c r="F438" i="1" s="1"/>
  <c r="R352" i="1"/>
  <c r="F352" i="1" s="1"/>
  <c r="R29" i="1"/>
  <c r="F29" i="1" s="1"/>
  <c r="R463" i="1"/>
  <c r="F463" i="1" s="1"/>
  <c r="R93" i="1"/>
  <c r="F93" i="1" s="1"/>
  <c r="R262" i="1"/>
  <c r="F262" i="1" s="1"/>
  <c r="R403" i="1"/>
  <c r="F403" i="1" s="1"/>
  <c r="R264" i="1"/>
  <c r="F264" i="1" s="1"/>
  <c r="R427" i="1"/>
  <c r="F427" i="1" s="1"/>
  <c r="R223" i="1"/>
  <c r="F223" i="1" s="1"/>
  <c r="R73" i="1"/>
  <c r="F73" i="1" s="1"/>
  <c r="R119" i="1"/>
  <c r="F119" i="1" s="1"/>
  <c r="R72" i="1"/>
  <c r="F72" i="1" s="1"/>
  <c r="R327" i="1"/>
  <c r="F327" i="1" s="1"/>
  <c r="R269" i="1"/>
  <c r="F269" i="1" s="1"/>
  <c r="R212" i="1"/>
  <c r="F212" i="1" s="1"/>
  <c r="R373" i="1"/>
  <c r="F373" i="1" s="1"/>
  <c r="R289" i="1"/>
  <c r="F289" i="1" s="1"/>
  <c r="R6" i="1"/>
  <c r="F6" i="1" s="1"/>
  <c r="R291" i="1"/>
  <c r="F291" i="1" s="1"/>
  <c r="R127" i="1"/>
  <c r="F127" i="1" s="1"/>
  <c r="R201" i="1"/>
  <c r="F201" i="1" s="1"/>
  <c r="R309" i="1"/>
  <c r="F309" i="1" s="1"/>
  <c r="R280" i="1"/>
  <c r="F280" i="1" s="1"/>
  <c r="R451" i="1"/>
  <c r="F451" i="1" s="1"/>
  <c r="R96" i="1"/>
  <c r="F96" i="1" s="1"/>
  <c r="R59" i="1"/>
  <c r="F59" i="1" s="1"/>
  <c r="R471" i="1"/>
  <c r="F471" i="1" s="1"/>
  <c r="R182" i="1"/>
  <c r="F182" i="1" s="1"/>
  <c r="R55" i="1"/>
  <c r="F55" i="1" s="1"/>
  <c r="R242" i="1"/>
  <c r="F242" i="1" s="1"/>
  <c r="R64" i="1"/>
  <c r="F64" i="1" s="1"/>
  <c r="R297" i="1"/>
  <c r="F297" i="1" s="1"/>
  <c r="R286" i="1"/>
  <c r="F286" i="1" s="1"/>
  <c r="R254" i="1"/>
  <c r="F254" i="1" s="1"/>
  <c r="R351" i="1"/>
  <c r="F351" i="1" s="1"/>
  <c r="R252" i="1"/>
  <c r="F252" i="1" s="1"/>
  <c r="R38" i="1"/>
  <c r="F38" i="1" s="1"/>
  <c r="R162" i="1"/>
  <c r="F162" i="1" s="1"/>
  <c r="T6" i="1"/>
  <c r="U451" i="1"/>
  <c r="R247" i="1"/>
  <c r="F247" i="1" s="1"/>
  <c r="T116" i="1"/>
  <c r="R443" i="1"/>
  <c r="F443" i="1" s="1"/>
  <c r="R397" i="1"/>
  <c r="F397" i="1" s="1"/>
  <c r="R231" i="1"/>
  <c r="F231" i="1" s="1"/>
  <c r="T348" i="1"/>
  <c r="T395" i="1"/>
  <c r="R177" i="1"/>
  <c r="F177" i="1" s="1"/>
  <c r="R225" i="1"/>
  <c r="F225" i="1" s="1"/>
  <c r="R144" i="1"/>
  <c r="F144" i="1" s="1"/>
  <c r="R13" i="1"/>
  <c r="F13" i="1" s="1"/>
  <c r="R187" i="1"/>
  <c r="F187" i="1" s="1"/>
  <c r="R336" i="1"/>
  <c r="F336" i="1" s="1"/>
  <c r="U14" i="1"/>
  <c r="U391" i="1"/>
  <c r="U392" i="1"/>
  <c r="T436" i="1"/>
  <c r="T142" i="1"/>
  <c r="T230" i="1"/>
  <c r="T224" i="1"/>
  <c r="T233" i="1"/>
  <c r="T462" i="1"/>
  <c r="T273" i="1"/>
  <c r="T69" i="1"/>
  <c r="T51" i="1"/>
  <c r="T64" i="1"/>
  <c r="T427" i="1"/>
  <c r="T198" i="1"/>
  <c r="T249" i="1"/>
  <c r="R41" i="1"/>
  <c r="F41" i="1" s="1"/>
  <c r="R152" i="1"/>
  <c r="F152" i="1" s="1"/>
  <c r="R22" i="1"/>
  <c r="F22" i="1" s="1"/>
  <c r="R191" i="1"/>
  <c r="F191" i="1" s="1"/>
  <c r="R230" i="1"/>
  <c r="F230" i="1" s="1"/>
  <c r="R315" i="1"/>
  <c r="F315" i="1" s="1"/>
  <c r="R401" i="1"/>
  <c r="F401" i="1" s="1"/>
  <c r="R140" i="1"/>
  <c r="F140" i="1" s="1"/>
  <c r="R349" i="1"/>
  <c r="F349" i="1" s="1"/>
  <c r="R106" i="1"/>
  <c r="F106" i="1" s="1"/>
  <c r="R74" i="1"/>
  <c r="F74" i="1" s="1"/>
  <c r="R35" i="1"/>
  <c r="F35" i="1" s="1"/>
  <c r="R141" i="1"/>
  <c r="F141" i="1" s="1"/>
  <c r="R69" i="1"/>
  <c r="F69" i="1" s="1"/>
  <c r="R325" i="1"/>
  <c r="F325" i="1" s="1"/>
  <c r="R77" i="1"/>
  <c r="F77" i="1" s="1"/>
  <c r="R458" i="1"/>
  <c r="F458" i="1" s="1"/>
  <c r="R4" i="1"/>
  <c r="F4" i="1" s="1"/>
  <c r="R379" i="1"/>
  <c r="F379" i="1" s="1"/>
  <c r="R81" i="1"/>
  <c r="F81" i="1" s="1"/>
  <c r="R66" i="1"/>
  <c r="F66" i="1" s="1"/>
  <c r="R508" i="1"/>
  <c r="F508" i="1" s="1"/>
  <c r="R241" i="1"/>
  <c r="F241" i="1" s="1"/>
  <c r="R228" i="1"/>
  <c r="F228" i="1" s="1"/>
  <c r="R243" i="1"/>
  <c r="F243" i="1" s="1"/>
  <c r="T378" i="1"/>
  <c r="T135" i="1"/>
  <c r="T235" i="1"/>
  <c r="T93" i="1"/>
  <c r="R470" i="1"/>
  <c r="F470" i="1" s="1"/>
  <c r="R440" i="1"/>
  <c r="F440" i="1" s="1"/>
  <c r="R249" i="1"/>
  <c r="F249" i="1" s="1"/>
  <c r="U495" i="1"/>
  <c r="T169" i="1"/>
  <c r="T446" i="1"/>
  <c r="T130" i="1"/>
  <c r="R220" i="1"/>
  <c r="F220" i="1" s="1"/>
  <c r="R160" i="1"/>
  <c r="F160" i="1" s="1"/>
  <c r="T212" i="1"/>
  <c r="T160" i="1"/>
  <c r="T286" i="1"/>
  <c r="T73" i="1"/>
  <c r="T239" i="1"/>
  <c r="R416" i="1"/>
  <c r="F416" i="1" s="1"/>
  <c r="R409" i="1"/>
  <c r="F409" i="1" s="1"/>
  <c r="R189" i="1"/>
  <c r="F189" i="1" s="1"/>
  <c r="R290" i="1"/>
  <c r="F290" i="1" s="1"/>
  <c r="R159" i="1"/>
  <c r="F159" i="1" s="1"/>
  <c r="R117" i="1"/>
  <c r="F117" i="1" s="1"/>
  <c r="R374" i="1"/>
  <c r="F374" i="1" s="1"/>
  <c r="R76" i="1"/>
  <c r="F76" i="1" s="1"/>
  <c r="R446" i="1"/>
  <c r="F446" i="1" s="1"/>
  <c r="R435" i="1"/>
  <c r="F435" i="1" s="1"/>
  <c r="R232" i="1"/>
  <c r="F232" i="1" s="1"/>
  <c r="R478" i="1"/>
  <c r="F478" i="1" s="1"/>
  <c r="R452" i="1"/>
  <c r="F452" i="1" s="1"/>
  <c r="R193" i="1"/>
  <c r="F193" i="1" s="1"/>
  <c r="R236" i="1"/>
  <c r="F236" i="1" s="1"/>
  <c r="R308" i="1"/>
  <c r="F308" i="1" s="1"/>
  <c r="R53" i="1"/>
  <c r="F53" i="1" s="1"/>
  <c r="R110" i="1"/>
  <c r="F110" i="1" s="1"/>
  <c r="R70" i="1"/>
  <c r="F70" i="1" s="1"/>
  <c r="R481" i="1"/>
  <c r="F481" i="1" s="1"/>
  <c r="R313" i="1"/>
  <c r="F313" i="1" s="1"/>
  <c r="R402" i="1"/>
  <c r="F402" i="1" s="1"/>
  <c r="R410" i="1"/>
  <c r="F410" i="1" s="1"/>
  <c r="R84" i="1"/>
  <c r="F84" i="1" s="1"/>
  <c r="U249" i="1"/>
  <c r="U77" i="1"/>
  <c r="U410" i="1"/>
  <c r="T464" i="1"/>
  <c r="T218" i="1"/>
  <c r="T263" i="1"/>
  <c r="T147" i="1"/>
  <c r="R263" i="1"/>
  <c r="F263" i="1" s="1"/>
  <c r="R107" i="1"/>
  <c r="F107" i="1" s="1"/>
  <c r="R504" i="1"/>
  <c r="F504" i="1" s="1"/>
  <c r="T324" i="1"/>
  <c r="T16" i="1"/>
  <c r="R348" i="1"/>
  <c r="F348" i="1" s="1"/>
  <c r="R395" i="1"/>
  <c r="F395" i="1" s="1"/>
  <c r="U74" i="1"/>
  <c r="L74" i="1" s="1"/>
  <c r="T164" i="1"/>
  <c r="R148" i="1"/>
  <c r="F148" i="1" s="1"/>
  <c r="U348" i="1"/>
  <c r="U435" i="1"/>
  <c r="L435" i="1" s="1"/>
  <c r="U145" i="1"/>
  <c r="T383" i="1"/>
  <c r="T443" i="1"/>
  <c r="T288" i="1"/>
  <c r="T355" i="1"/>
  <c r="T206" i="1"/>
  <c r="T331" i="1"/>
  <c r="T345" i="1"/>
  <c r="T279" i="1"/>
  <c r="T312" i="1"/>
  <c r="T77" i="1"/>
  <c r="T221" i="1"/>
  <c r="T178" i="1"/>
  <c r="T351" i="1"/>
  <c r="T228" i="1"/>
  <c r="R383" i="1"/>
  <c r="F383" i="1" s="1"/>
  <c r="R512" i="1"/>
  <c r="F512" i="1" s="1"/>
  <c r="R186" i="1"/>
  <c r="F186" i="1" s="1"/>
  <c r="R235" i="1"/>
  <c r="F235" i="1" s="1"/>
  <c r="R158" i="1"/>
  <c r="F158" i="1" s="1"/>
  <c r="R355" i="1"/>
  <c r="F355" i="1" s="1"/>
  <c r="R494" i="1"/>
  <c r="F494" i="1" s="1"/>
  <c r="R510" i="1"/>
  <c r="F510" i="1" s="1"/>
  <c r="R213" i="1"/>
  <c r="F213" i="1" s="1"/>
  <c r="R337" i="1"/>
  <c r="F337" i="1" s="1"/>
  <c r="R462" i="1"/>
  <c r="F462" i="1" s="1"/>
  <c r="R27" i="1"/>
  <c r="F27" i="1" s="1"/>
  <c r="R273" i="1"/>
  <c r="F273" i="1" s="1"/>
  <c r="R433" i="1"/>
  <c r="F433" i="1" s="1"/>
  <c r="R312" i="1"/>
  <c r="F312" i="1" s="1"/>
  <c r="R42" i="1"/>
  <c r="F42" i="1" s="1"/>
  <c r="R202" i="1"/>
  <c r="F202" i="1" s="1"/>
  <c r="R103" i="1"/>
  <c r="F103" i="1" s="1"/>
  <c r="R496" i="1"/>
  <c r="F496" i="1" s="1"/>
  <c r="R168" i="1"/>
  <c r="F168" i="1" s="1"/>
  <c r="R2" i="1"/>
  <c r="F2" i="1" s="1"/>
  <c r="R488" i="1"/>
  <c r="F488" i="1" s="1"/>
  <c r="R319" i="1"/>
  <c r="F319" i="1" s="1"/>
  <c r="R95" i="1"/>
  <c r="F95" i="1" s="1"/>
  <c r="R343" i="1"/>
  <c r="F343" i="1" s="1"/>
  <c r="R170" i="1"/>
  <c r="F170" i="1" s="1"/>
  <c r="U441" i="1"/>
  <c r="U309" i="1"/>
  <c r="T466" i="1"/>
  <c r="T498" i="1"/>
  <c r="T107" i="1"/>
  <c r="T205" i="1"/>
  <c r="R285" i="1"/>
  <c r="F285" i="1" s="1"/>
  <c r="R165" i="1"/>
  <c r="F165" i="1" s="1"/>
  <c r="R307" i="1"/>
  <c r="F307" i="1" s="1"/>
  <c r="R306" i="1"/>
  <c r="F306" i="1" s="1"/>
  <c r="T369" i="1"/>
  <c r="R511" i="1"/>
  <c r="F511" i="1" s="1"/>
  <c r="R166" i="1"/>
  <c r="F166" i="1" s="1"/>
  <c r="T416" i="1"/>
  <c r="T216" i="1"/>
  <c r="T414" i="1"/>
  <c r="T250" i="1"/>
  <c r="T45" i="1"/>
  <c r="T410" i="1"/>
  <c r="R414" i="1"/>
  <c r="F414" i="1" s="1"/>
  <c r="R430" i="1"/>
  <c r="F430" i="1" s="1"/>
  <c r="R281" i="1"/>
  <c r="F281" i="1" s="1"/>
  <c r="R169" i="1"/>
  <c r="F169" i="1" s="1"/>
  <c r="R237" i="1"/>
  <c r="F237" i="1" s="1"/>
  <c r="R268" i="1"/>
  <c r="F268" i="1" s="1"/>
  <c r="R314" i="1"/>
  <c r="F314" i="1" s="1"/>
  <c r="R292" i="1"/>
  <c r="F292" i="1" s="1"/>
  <c r="R217" i="1"/>
  <c r="F217" i="1" s="1"/>
  <c r="R439" i="1"/>
  <c r="F439" i="1" s="1"/>
  <c r="R194" i="1"/>
  <c r="F194" i="1" s="1"/>
  <c r="R15" i="1"/>
  <c r="F15" i="1" s="1"/>
  <c r="R216" i="1"/>
  <c r="F216" i="1" s="1"/>
  <c r="R454" i="1"/>
  <c r="F454" i="1" s="1"/>
  <c r="R45" i="1"/>
  <c r="F45" i="1" s="1"/>
  <c r="R246" i="1"/>
  <c r="F246" i="1" s="1"/>
  <c r="R267" i="1"/>
  <c r="F267" i="1" s="1"/>
  <c r="R48" i="1"/>
  <c r="F48" i="1" s="1"/>
  <c r="R444" i="1"/>
  <c r="F444" i="1" s="1"/>
  <c r="R335" i="1"/>
  <c r="F335" i="1" s="1"/>
  <c r="R219" i="1"/>
  <c r="F219" i="1" s="1"/>
  <c r="R500" i="1"/>
  <c r="F500" i="1" s="1"/>
  <c r="R467" i="1"/>
  <c r="F467" i="1" s="1"/>
  <c r="R323" i="1"/>
  <c r="F323" i="1" s="1"/>
  <c r="R321" i="1"/>
  <c r="F321" i="1" s="1"/>
  <c r="R270" i="1"/>
  <c r="F270" i="1" s="1"/>
  <c r="U505" i="1"/>
  <c r="T290" i="1"/>
  <c r="T96" i="1"/>
  <c r="R464" i="1"/>
  <c r="F464" i="1" s="1"/>
  <c r="R245" i="1"/>
  <c r="F245" i="1" s="1"/>
  <c r="T127" i="1"/>
  <c r="T511" i="1"/>
  <c r="T114" i="1"/>
  <c r="U117" i="1"/>
  <c r="L117" i="1" s="1"/>
  <c r="U15" i="1"/>
  <c r="U335" i="1"/>
  <c r="T120" i="1"/>
  <c r="T152" i="1"/>
  <c r="T99" i="1"/>
  <c r="T265" i="1"/>
  <c r="T401" i="1"/>
  <c r="T283" i="1"/>
  <c r="T501" i="1"/>
  <c r="T40" i="1"/>
  <c r="T139" i="1"/>
  <c r="T202" i="1"/>
  <c r="T53" i="1"/>
  <c r="T81" i="1"/>
  <c r="T319" i="1"/>
  <c r="T343" i="1"/>
  <c r="R120" i="1"/>
  <c r="F120" i="1" s="1"/>
  <c r="R124" i="1"/>
  <c r="F124" i="1" s="1"/>
  <c r="R505" i="1"/>
  <c r="F505" i="1" s="1"/>
  <c r="R142" i="1"/>
  <c r="F142" i="1" s="1"/>
  <c r="R487" i="1"/>
  <c r="F487" i="1" s="1"/>
  <c r="R265" i="1"/>
  <c r="F265" i="1" s="1"/>
  <c r="R214" i="1"/>
  <c r="F214" i="1" s="1"/>
  <c r="R62" i="1"/>
  <c r="F62" i="1" s="1"/>
  <c r="R233" i="1"/>
  <c r="F233" i="1" s="1"/>
  <c r="R381" i="1"/>
  <c r="F381" i="1" s="1"/>
  <c r="R184" i="1"/>
  <c r="F184" i="1" s="1"/>
  <c r="R294" i="1"/>
  <c r="F294" i="1" s="1"/>
  <c r="R279" i="1"/>
  <c r="F279" i="1" s="1"/>
  <c r="R98" i="1"/>
  <c r="F98" i="1" s="1"/>
  <c r="R139" i="1"/>
  <c r="F139" i="1" s="1"/>
  <c r="R209" i="1"/>
  <c r="F209" i="1" s="1"/>
  <c r="R450" i="1"/>
  <c r="F450" i="1" s="1"/>
  <c r="R258" i="1"/>
  <c r="F258" i="1" s="1"/>
  <c r="R400" i="1"/>
  <c r="F400" i="1" s="1"/>
  <c r="R12" i="1"/>
  <c r="F12" i="1" s="1"/>
  <c r="R310" i="1"/>
  <c r="F310" i="1" s="1"/>
  <c r="R466" i="1"/>
  <c r="F466" i="1" s="1"/>
  <c r="R300" i="1"/>
  <c r="F300" i="1" s="1"/>
  <c r="R205" i="1"/>
  <c r="F205" i="1" s="1"/>
  <c r="R357" i="1"/>
  <c r="F357" i="1" s="1"/>
  <c r="R301" i="1"/>
  <c r="F301" i="1" s="1"/>
  <c r="U453" i="1"/>
  <c r="T34" i="1"/>
  <c r="T329" i="1"/>
  <c r="R221" i="1"/>
  <c r="F221" i="1" s="1"/>
  <c r="U281" i="1"/>
  <c r="L281" i="1" s="1"/>
  <c r="U153" i="1"/>
  <c r="T76" i="1"/>
  <c r="T106" i="1"/>
  <c r="R164" i="1"/>
  <c r="F164" i="1" s="1"/>
  <c r="T403" i="1"/>
  <c r="R459" i="1"/>
  <c r="F459" i="1" s="1"/>
  <c r="T117" i="1"/>
  <c r="U27" i="1"/>
  <c r="L27" i="1" s="1"/>
  <c r="T372" i="1"/>
  <c r="T344" i="1"/>
  <c r="U407" i="1"/>
  <c r="L407" i="1" s="1"/>
  <c r="T374" i="1"/>
  <c r="T267" i="1"/>
  <c r="R486" i="1"/>
  <c r="F486" i="1" s="1"/>
  <c r="R197" i="1"/>
  <c r="F197" i="1" s="1"/>
  <c r="R130" i="1"/>
  <c r="F130" i="1" s="1"/>
  <c r="T105" i="1"/>
  <c r="T510" i="1"/>
  <c r="T349" i="1"/>
  <c r="T397" i="1"/>
  <c r="T352" i="1"/>
  <c r="T2" i="1"/>
  <c r="T300" i="1"/>
  <c r="T357" i="1"/>
  <c r="R111" i="1"/>
  <c r="F111" i="1" s="1"/>
  <c r="R176" i="1"/>
  <c r="F176" i="1" s="1"/>
  <c r="R31" i="1"/>
  <c r="F31" i="1" s="1"/>
  <c r="R86" i="1"/>
  <c r="F86" i="1" s="1"/>
  <c r="R156" i="1"/>
  <c r="F156" i="1" s="1"/>
  <c r="R404" i="1"/>
  <c r="F404" i="1" s="1"/>
  <c r="R415" i="1"/>
  <c r="F415" i="1" s="1"/>
  <c r="R274" i="1"/>
  <c r="F274" i="1" s="1"/>
  <c r="R149" i="1"/>
  <c r="F149" i="1" s="1"/>
  <c r="R333" i="1"/>
  <c r="F333" i="1" s="1"/>
  <c r="R32" i="1"/>
  <c r="F32" i="1" s="1"/>
  <c r="R23" i="1"/>
  <c r="F23" i="1" s="1"/>
  <c r="R248" i="1"/>
  <c r="F248" i="1" s="1"/>
  <c r="R275" i="1"/>
  <c r="F275" i="1" s="1"/>
  <c r="R287" i="1"/>
  <c r="F287" i="1" s="1"/>
  <c r="R94" i="1"/>
  <c r="F94" i="1" s="1"/>
  <c r="R477" i="1"/>
  <c r="F477" i="1" s="1"/>
  <c r="R154" i="1"/>
  <c r="F154" i="1" s="1"/>
  <c r="R417" i="1"/>
  <c r="F417" i="1" s="1"/>
  <c r="R90" i="1"/>
  <c r="F90" i="1" s="1"/>
  <c r="R356" i="1"/>
  <c r="F356" i="1" s="1"/>
  <c r="R188" i="1"/>
  <c r="F188" i="1" s="1"/>
  <c r="R121" i="1"/>
  <c r="F121" i="1" s="1"/>
  <c r="R316" i="1"/>
  <c r="F316" i="1" s="1"/>
  <c r="R136" i="1"/>
  <c r="F136" i="1" s="1"/>
  <c r="R67" i="1"/>
  <c r="F67" i="1" s="1"/>
  <c r="R206" i="1"/>
  <c r="F206" i="1" s="1"/>
  <c r="R116" i="1"/>
  <c r="F116" i="1" s="1"/>
  <c r="R178" i="1"/>
  <c r="F178" i="1" s="1"/>
  <c r="U397" i="1"/>
  <c r="T55" i="1"/>
  <c r="R175" i="1"/>
  <c r="F175" i="1" s="1"/>
  <c r="R114" i="1"/>
  <c r="F114" i="1" s="1"/>
  <c r="U6" i="1"/>
  <c r="L6" i="1" s="1"/>
  <c r="T194" i="1"/>
  <c r="U110" i="1"/>
  <c r="L110" i="1" s="1"/>
  <c r="T78" i="1"/>
  <c r="T236" i="1"/>
  <c r="U216" i="1"/>
  <c r="U265" i="1"/>
  <c r="U387" i="1"/>
  <c r="U81" i="1"/>
  <c r="T251" i="1"/>
  <c r="T281" i="1"/>
  <c r="T30" i="1"/>
  <c r="T75" i="1"/>
  <c r="T292" i="1"/>
  <c r="T7" i="1"/>
  <c r="T391" i="1"/>
  <c r="T59" i="1"/>
  <c r="T412" i="1"/>
  <c r="T449" i="1"/>
  <c r="T400" i="1"/>
  <c r="T222" i="1"/>
  <c r="T113" i="1"/>
  <c r="T456" i="1"/>
  <c r="R89" i="1"/>
  <c r="F89" i="1" s="1"/>
  <c r="R332" i="1"/>
  <c r="F332" i="1" s="1"/>
  <c r="R317" i="1"/>
  <c r="F317" i="1" s="1"/>
  <c r="R376" i="1"/>
  <c r="F376" i="1" s="1"/>
  <c r="R497" i="1"/>
  <c r="F497" i="1" s="1"/>
  <c r="R457" i="1"/>
  <c r="F457" i="1" s="1"/>
  <c r="R385" i="1"/>
  <c r="F385" i="1" s="1"/>
  <c r="R342" i="1"/>
  <c r="F342" i="1" s="1"/>
  <c r="R509" i="1"/>
  <c r="F509" i="1" s="1"/>
  <c r="R460" i="1"/>
  <c r="F460" i="1" s="1"/>
  <c r="R180" i="1"/>
  <c r="F180" i="1" s="1"/>
  <c r="R9" i="1"/>
  <c r="F9" i="1" s="1"/>
  <c r="R424" i="1"/>
  <c r="F424" i="1" s="1"/>
  <c r="R200" i="1"/>
  <c r="F200" i="1" s="1"/>
  <c r="R192" i="1"/>
  <c r="F192" i="1" s="1"/>
  <c r="R56" i="1"/>
  <c r="F56" i="1" s="1"/>
  <c r="R155" i="1"/>
  <c r="F155" i="1" s="1"/>
  <c r="R423" i="1"/>
  <c r="F423" i="1" s="1"/>
  <c r="R469" i="1"/>
  <c r="F469" i="1" s="1"/>
  <c r="R68" i="1"/>
  <c r="F68" i="1" s="1"/>
  <c r="R199" i="1"/>
  <c r="F199" i="1" s="1"/>
  <c r="R137" i="1"/>
  <c r="F137" i="1" s="1"/>
  <c r="R426" i="1"/>
  <c r="F426" i="1" s="1"/>
  <c r="R33" i="1"/>
  <c r="F33" i="1" s="1"/>
  <c r="R461" i="1"/>
  <c r="F461" i="1" s="1"/>
  <c r="R128" i="1"/>
  <c r="F128" i="1" s="1"/>
  <c r="U236" i="1"/>
  <c r="T11" i="1"/>
  <c r="U444" i="1"/>
  <c r="T213" i="1"/>
  <c r="T493" i="1"/>
  <c r="R368" i="1"/>
  <c r="F368" i="1" s="1"/>
  <c r="R299" i="1"/>
  <c r="F299" i="1" s="1"/>
  <c r="R380" i="1"/>
  <c r="F380" i="1" s="1"/>
  <c r="T217" i="1"/>
  <c r="R30" i="1"/>
  <c r="F30" i="1" s="1"/>
  <c r="R419" i="1"/>
  <c r="F419" i="1" s="1"/>
  <c r="T190" i="1"/>
  <c r="T452" i="1"/>
  <c r="T126" i="1"/>
  <c r="T4" i="1"/>
  <c r="U355" i="1"/>
  <c r="T486" i="1"/>
  <c r="T289" i="1"/>
  <c r="T225" i="1"/>
  <c r="T85" i="1"/>
  <c r="T496" i="1"/>
  <c r="T467" i="1"/>
  <c r="R34" i="1"/>
  <c r="F34" i="1" s="1"/>
  <c r="R190" i="1"/>
  <c r="F190" i="1" s="1"/>
  <c r="R378" i="1"/>
  <c r="F378" i="1" s="1"/>
  <c r="R473" i="1"/>
  <c r="F473" i="1" s="1"/>
  <c r="R344" i="1"/>
  <c r="F344" i="1" s="1"/>
  <c r="R298" i="1"/>
  <c r="F298" i="1" s="1"/>
  <c r="R480" i="1"/>
  <c r="F480" i="1" s="1"/>
  <c r="R11" i="1"/>
  <c r="F11" i="1" s="1"/>
  <c r="R493" i="1"/>
  <c r="F493" i="1" s="1"/>
  <c r="R113" i="1"/>
  <c r="F113" i="1" s="1"/>
  <c r="R456" i="1"/>
  <c r="F456" i="1" s="1"/>
  <c r="U279" i="1"/>
  <c r="T5" i="1"/>
  <c r="T444" i="1"/>
  <c r="U269" i="1"/>
  <c r="U292" i="1"/>
  <c r="U452" i="1"/>
  <c r="U300" i="1"/>
  <c r="T502" i="1"/>
  <c r="T505" i="1"/>
  <c r="T191" i="1"/>
  <c r="T47" i="1"/>
  <c r="T62" i="1"/>
  <c r="T337" i="1"/>
  <c r="T74" i="1"/>
  <c r="T247" i="1"/>
  <c r="T463" i="1"/>
  <c r="T17" i="1"/>
  <c r="T392" i="1"/>
  <c r="T238" i="1"/>
  <c r="T338" i="1"/>
  <c r="T390" i="1"/>
  <c r="R46" i="1"/>
  <c r="F46" i="1" s="1"/>
  <c r="R211" i="1"/>
  <c r="F211" i="1" s="1"/>
  <c r="R173" i="1"/>
  <c r="F173" i="1" s="1"/>
  <c r="R468" i="1"/>
  <c r="F468" i="1" s="1"/>
  <c r="R421" i="1"/>
  <c r="F421" i="1" s="1"/>
  <c r="R54" i="1"/>
  <c r="F54" i="1" s="1"/>
  <c r="R318" i="1"/>
  <c r="F318" i="1" s="1"/>
  <c r="R360" i="1"/>
  <c r="F360" i="1" s="1"/>
  <c r="R122" i="1"/>
  <c r="F122" i="1" s="1"/>
  <c r="R398" i="1"/>
  <c r="F398" i="1" s="1"/>
  <c r="R174" i="1"/>
  <c r="F174" i="1" s="1"/>
  <c r="R143" i="1"/>
  <c r="F143" i="1" s="1"/>
  <c r="R489" i="1"/>
  <c r="F489" i="1" s="1"/>
  <c r="R118" i="1"/>
  <c r="F118" i="1" s="1"/>
  <c r="R339" i="1"/>
  <c r="F339" i="1" s="1"/>
  <c r="R503" i="1"/>
  <c r="F503" i="1" s="1"/>
  <c r="R284" i="1"/>
  <c r="F284" i="1" s="1"/>
  <c r="R311" i="1"/>
  <c r="F311" i="1" s="1"/>
  <c r="R261" i="1"/>
  <c r="F261" i="1" s="1"/>
  <c r="R340" i="1"/>
  <c r="F340" i="1" s="1"/>
  <c r="R465" i="1"/>
  <c r="F465" i="1" s="1"/>
  <c r="R358" i="1"/>
  <c r="F358" i="1" s="1"/>
  <c r="R328" i="1"/>
  <c r="F328" i="1" s="1"/>
  <c r="R483" i="1"/>
  <c r="F483" i="1" s="1"/>
  <c r="R171" i="1"/>
  <c r="F171" i="1" s="1"/>
  <c r="R506" i="1"/>
  <c r="F506" i="1" s="1"/>
  <c r="U160" i="1"/>
  <c r="U228" i="1"/>
  <c r="T323" i="1"/>
  <c r="U237" i="1"/>
  <c r="L237" i="1" s="1"/>
  <c r="T179" i="1"/>
  <c r="T326" i="1"/>
  <c r="R475" i="1"/>
  <c r="F475" i="1" s="1"/>
  <c r="R283" i="1"/>
  <c r="F283" i="1" s="1"/>
  <c r="R51" i="1"/>
  <c r="F51" i="1" s="1"/>
  <c r="R296" i="1"/>
  <c r="F296" i="1" s="1"/>
  <c r="U400" i="1"/>
  <c r="T144" i="1"/>
  <c r="R167" i="1"/>
  <c r="F167" i="1" s="1"/>
  <c r="R391" i="1"/>
  <c r="F391" i="1" s="1"/>
  <c r="R239" i="1"/>
  <c r="F239" i="1" s="1"/>
  <c r="U18" i="1"/>
  <c r="T197" i="1"/>
  <c r="U230" i="1"/>
  <c r="T268" i="1"/>
  <c r="T380" i="1"/>
  <c r="U268" i="1"/>
  <c r="T186" i="1"/>
  <c r="T450" i="1"/>
  <c r="U470" i="1"/>
  <c r="U62" i="1"/>
  <c r="U312" i="1"/>
  <c r="L312" i="1" s="1"/>
  <c r="U371" i="1"/>
  <c r="T269" i="1"/>
  <c r="T153" i="1"/>
  <c r="T159" i="1"/>
  <c r="T291" i="1"/>
  <c r="T83" i="1"/>
  <c r="T439" i="1"/>
  <c r="T435" i="1"/>
  <c r="T13" i="1"/>
  <c r="T182" i="1"/>
  <c r="T60" i="1"/>
  <c r="T44" i="1"/>
  <c r="T223" i="1"/>
  <c r="T353" i="1"/>
  <c r="T183" i="1"/>
  <c r="R367" i="1"/>
  <c r="F367" i="1" s="1"/>
  <c r="R157" i="1"/>
  <c r="F157" i="1" s="1"/>
  <c r="R255" i="1"/>
  <c r="F255" i="1" s="1"/>
  <c r="R115" i="1"/>
  <c r="F115" i="1" s="1"/>
  <c r="R396" i="1"/>
  <c r="F396" i="1" s="1"/>
  <c r="R484" i="1"/>
  <c r="F484" i="1" s="1"/>
  <c r="R43" i="1"/>
  <c r="F43" i="1" s="1"/>
  <c r="R172" i="1"/>
  <c r="F172" i="1" s="1"/>
  <c r="R82" i="1"/>
  <c r="F82" i="1" s="1"/>
  <c r="R203" i="1"/>
  <c r="F203" i="1" s="1"/>
  <c r="R277" i="1"/>
  <c r="F277" i="1" s="1"/>
  <c r="R492" i="1"/>
  <c r="F492" i="1" s="1"/>
  <c r="R49" i="1"/>
  <c r="F49" i="1" s="1"/>
  <c r="R91" i="1"/>
  <c r="F91" i="1" s="1"/>
  <c r="R276" i="1"/>
  <c r="F276" i="1" s="1"/>
  <c r="R448" i="1"/>
  <c r="F448" i="1" s="1"/>
  <c r="R227" i="1"/>
  <c r="F227" i="1" s="1"/>
  <c r="R58" i="1"/>
  <c r="F58" i="1" s="1"/>
  <c r="R87" i="1"/>
  <c r="F87" i="1" s="1"/>
  <c r="R101" i="1"/>
  <c r="F101" i="1" s="1"/>
  <c r="R428" i="1"/>
  <c r="F428" i="1" s="1"/>
  <c r="R36" i="1"/>
  <c r="F36" i="1" s="1"/>
  <c r="R393" i="1"/>
  <c r="F393" i="1" s="1"/>
  <c r="R479" i="1"/>
  <c r="F479" i="1" s="1"/>
  <c r="R8" i="1"/>
  <c r="F8" i="1" s="1"/>
  <c r="R499" i="1"/>
  <c r="F499" i="1" s="1"/>
  <c r="T185" i="1"/>
  <c r="R372" i="1"/>
  <c r="F372" i="1" s="1"/>
  <c r="R389" i="1"/>
  <c r="F389" i="1" s="1"/>
  <c r="T189" i="1"/>
  <c r="T394" i="1"/>
  <c r="T451" i="1"/>
  <c r="T229" i="1"/>
  <c r="T70" i="1"/>
  <c r="T321" i="1"/>
  <c r="R153" i="1"/>
  <c r="F153" i="1" s="1"/>
  <c r="R490" i="1"/>
  <c r="F490" i="1" s="1"/>
  <c r="R394" i="1"/>
  <c r="F394" i="1" s="1"/>
  <c r="R83" i="1"/>
  <c r="F83" i="1" s="1"/>
  <c r="R10" i="1"/>
  <c r="F10" i="1" s="1"/>
  <c r="R362" i="1"/>
  <c r="F362" i="1" s="1"/>
  <c r="R432" i="1"/>
  <c r="F432" i="1" s="1"/>
  <c r="R229" i="1"/>
  <c r="F229" i="1" s="1"/>
  <c r="R449" i="1"/>
  <c r="F449" i="1" s="1"/>
  <c r="R392" i="1"/>
  <c r="F392" i="1" s="1"/>
  <c r="R375" i="1"/>
  <c r="F375" i="1" s="1"/>
  <c r="R150" i="1"/>
  <c r="F150" i="1" s="1"/>
  <c r="U286" i="1"/>
  <c r="L286" i="1" s="1"/>
  <c r="T285" i="1"/>
  <c r="T382" i="1"/>
  <c r="U324" i="1"/>
  <c r="L324" i="1" s="1"/>
  <c r="U83" i="1"/>
  <c r="U45" i="1"/>
  <c r="L45" i="1" s="1"/>
  <c r="U252" i="1"/>
  <c r="T470" i="1"/>
  <c r="T163" i="1"/>
  <c r="T158" i="1"/>
  <c r="T368" i="1"/>
  <c r="T92" i="1"/>
  <c r="T381" i="1"/>
  <c r="T27" i="1"/>
  <c r="T141" i="1"/>
  <c r="T299" i="1"/>
  <c r="T262" i="1"/>
  <c r="T504" i="1"/>
  <c r="T254" i="1"/>
  <c r="T119" i="1"/>
  <c r="T327" i="1"/>
  <c r="R24" i="1"/>
  <c r="F24" i="1" s="1"/>
  <c r="R305" i="1"/>
  <c r="F305" i="1" s="1"/>
  <c r="R88" i="1"/>
  <c r="F88" i="1" s="1"/>
  <c r="R411" i="1"/>
  <c r="F411" i="1" s="1"/>
  <c r="R476" i="1"/>
  <c r="F476" i="1" s="1"/>
  <c r="R19" i="1"/>
  <c r="F19" i="1" s="1"/>
  <c r="R181" i="1"/>
  <c r="F181" i="1" s="1"/>
  <c r="R131" i="1"/>
  <c r="F131" i="1" s="1"/>
  <c r="R425" i="1"/>
  <c r="F425" i="1" s="1"/>
  <c r="R108" i="1"/>
  <c r="F108" i="1" s="1"/>
  <c r="R61" i="1"/>
  <c r="F61" i="1" s="1"/>
  <c r="R204" i="1"/>
  <c r="F204" i="1" s="1"/>
  <c r="R447" i="1"/>
  <c r="F447" i="1" s="1"/>
  <c r="R37" i="1"/>
  <c r="F37" i="1" s="1"/>
  <c r="R100" i="1"/>
  <c r="F100" i="1" s="1"/>
  <c r="R445" i="1"/>
  <c r="F445" i="1" s="1"/>
  <c r="R57" i="1"/>
  <c r="F57" i="1" s="1"/>
  <c r="R386" i="1"/>
  <c r="F386" i="1" s="1"/>
  <c r="R282" i="1"/>
  <c r="F282" i="1" s="1"/>
  <c r="R399" i="1"/>
  <c r="F399" i="1" s="1"/>
  <c r="R485" i="1"/>
  <c r="F485" i="1" s="1"/>
  <c r="R109" i="1"/>
  <c r="F109" i="1" s="1"/>
  <c r="R161" i="1"/>
  <c r="F161" i="1" s="1"/>
  <c r="R234" i="1"/>
  <c r="F234" i="1" s="1"/>
  <c r="R208" i="1"/>
  <c r="F208" i="1" s="1"/>
  <c r="U70" i="1"/>
  <c r="U439" i="1"/>
  <c r="U283" i="1"/>
  <c r="U267" i="1"/>
  <c r="U449" i="1"/>
  <c r="U450" i="1"/>
  <c r="L450" i="1" s="1"/>
  <c r="U378" i="1"/>
  <c r="U20" i="1"/>
  <c r="L20" i="1" s="1"/>
  <c r="U102" i="1"/>
  <c r="L102" i="1" s="1"/>
  <c r="T322" i="1"/>
  <c r="T170" i="1"/>
  <c r="U132" i="1"/>
  <c r="L132" i="1" s="1"/>
  <c r="U202" i="1"/>
  <c r="L202" i="1" s="1"/>
  <c r="U291" i="1"/>
  <c r="L291" i="1" s="1"/>
  <c r="U475" i="1"/>
  <c r="U473" i="1"/>
  <c r="U478" i="1"/>
  <c r="L478" i="1" s="1"/>
  <c r="U120" i="1"/>
  <c r="L120" i="1" s="1"/>
  <c r="U235" i="1"/>
  <c r="U206" i="1"/>
  <c r="U106" i="1"/>
  <c r="U433" i="1"/>
  <c r="U307" i="1"/>
  <c r="U215" i="1"/>
  <c r="T389" i="1"/>
  <c r="T210" i="1"/>
  <c r="T219" i="1"/>
  <c r="T419" i="1"/>
  <c r="T133" i="1"/>
  <c r="T270" i="1"/>
  <c r="U28" i="1"/>
  <c r="L28" i="1" s="1"/>
  <c r="U271" i="1"/>
  <c r="U219" i="1"/>
  <c r="U416" i="1"/>
  <c r="U310" i="1"/>
  <c r="L310" i="1" s="1"/>
  <c r="U383" i="1"/>
  <c r="U71" i="1"/>
  <c r="U486" i="1"/>
  <c r="U169" i="1"/>
  <c r="U372" i="1"/>
  <c r="L372" i="1" s="1"/>
  <c r="U446" i="1"/>
  <c r="U320" i="1"/>
  <c r="U48" i="1"/>
  <c r="U207" i="1"/>
  <c r="T97" i="1"/>
  <c r="T184" i="1"/>
  <c r="T35" i="1"/>
  <c r="T29" i="1"/>
  <c r="T209" i="1"/>
  <c r="T458" i="1"/>
  <c r="T264" i="1"/>
  <c r="T310" i="1"/>
  <c r="T508" i="1"/>
  <c r="T72" i="1"/>
  <c r="T301" i="1"/>
  <c r="U59" i="1"/>
  <c r="U247" i="1"/>
  <c r="L247" i="1" s="1"/>
  <c r="U381" i="1"/>
  <c r="U414" i="1"/>
  <c r="L414" i="1" s="1"/>
  <c r="U22" i="1"/>
  <c r="L22" i="1" s="1"/>
  <c r="U129" i="1"/>
  <c r="U142" i="1"/>
  <c r="U401" i="1"/>
  <c r="U10" i="1"/>
  <c r="U471" i="1"/>
  <c r="U3" i="1"/>
  <c r="U351" i="1"/>
  <c r="T309" i="1"/>
  <c r="T10" i="1"/>
  <c r="T232" i="1"/>
  <c r="T471" i="1"/>
  <c r="T298" i="1"/>
  <c r="T308" i="1"/>
  <c r="T297" i="1"/>
  <c r="T375" i="1"/>
  <c r="T313" i="1"/>
  <c r="T38" i="1"/>
  <c r="T150" i="1"/>
  <c r="U315" i="1"/>
  <c r="U177" i="1"/>
  <c r="U375" i="1"/>
  <c r="U347" i="1"/>
  <c r="U159" i="1"/>
  <c r="U374" i="1"/>
  <c r="U278" i="1"/>
  <c r="L278" i="1" s="1"/>
  <c r="U116" i="1"/>
  <c r="U64" i="1"/>
  <c r="U380" i="1"/>
  <c r="Z227" i="1"/>
  <c r="U13" i="1"/>
  <c r="U148" i="1"/>
  <c r="U141" i="1"/>
  <c r="L141" i="1" s="1"/>
  <c r="U251" i="1"/>
  <c r="L251" i="1" s="1"/>
  <c r="U158" i="1"/>
  <c r="U510" i="1"/>
  <c r="L510" i="1" s="1"/>
  <c r="U65" i="1"/>
  <c r="U69" i="1"/>
  <c r="U496" i="1"/>
  <c r="U467" i="1"/>
  <c r="L467" i="1" s="1"/>
  <c r="T31" i="1"/>
  <c r="T356" i="1"/>
  <c r="T89" i="1"/>
  <c r="T497" i="1"/>
  <c r="T457" i="1"/>
  <c r="T385" i="1"/>
  <c r="T342" i="1"/>
  <c r="T509" i="1"/>
  <c r="T460" i="1"/>
  <c r="T180" i="1"/>
  <c r="T9" i="1"/>
  <c r="T424" i="1"/>
  <c r="T200" i="1"/>
  <c r="T192" i="1"/>
  <c r="T56" i="1"/>
  <c r="T155" i="1"/>
  <c r="T423" i="1"/>
  <c r="T469" i="1"/>
  <c r="T68" i="1"/>
  <c r="T199" i="1"/>
  <c r="T137" i="1"/>
  <c r="T426" i="1"/>
  <c r="T33" i="1"/>
  <c r="T461" i="1"/>
  <c r="T128" i="1"/>
  <c r="T111" i="1"/>
  <c r="T333" i="1"/>
  <c r="T188" i="1"/>
  <c r="T468" i="1"/>
  <c r="T318" i="1"/>
  <c r="T360" i="1"/>
  <c r="T122" i="1"/>
  <c r="T174" i="1"/>
  <c r="T143" i="1"/>
  <c r="T489" i="1"/>
  <c r="T118" i="1"/>
  <c r="T339" i="1"/>
  <c r="T503" i="1"/>
  <c r="T284" i="1"/>
  <c r="T311" i="1"/>
  <c r="T261" i="1"/>
  <c r="T340" i="1"/>
  <c r="T465" i="1"/>
  <c r="T358" i="1"/>
  <c r="T328" i="1"/>
  <c r="T483" i="1"/>
  <c r="T171" i="1"/>
  <c r="T506" i="1"/>
  <c r="T67" i="1"/>
  <c r="T54" i="1"/>
  <c r="T157" i="1"/>
  <c r="T115" i="1"/>
  <c r="T396" i="1"/>
  <c r="T484" i="1"/>
  <c r="T43" i="1"/>
  <c r="T172" i="1"/>
  <c r="T82" i="1"/>
  <c r="T203" i="1"/>
  <c r="T277" i="1"/>
  <c r="T492" i="1"/>
  <c r="T49" i="1"/>
  <c r="T91" i="1"/>
  <c r="T276" i="1"/>
  <c r="T448" i="1"/>
  <c r="T227" i="1"/>
  <c r="T58" i="1"/>
  <c r="T87" i="1"/>
  <c r="T101" i="1"/>
  <c r="T428" i="1"/>
  <c r="T36" i="1"/>
  <c r="T393" i="1"/>
  <c r="T479" i="1"/>
  <c r="T8" i="1"/>
  <c r="T499" i="1"/>
  <c r="T404" i="1"/>
  <c r="T149" i="1"/>
  <c r="T248" i="1"/>
  <c r="T94" i="1"/>
  <c r="T417" i="1"/>
  <c r="T136" i="1"/>
  <c r="T332" i="1"/>
  <c r="T46" i="1"/>
  <c r="T211" i="1"/>
  <c r="T173" i="1"/>
  <c r="T421" i="1"/>
  <c r="T398" i="1"/>
  <c r="T367" i="1"/>
  <c r="T255" i="1"/>
  <c r="T24" i="1"/>
  <c r="T305" i="1"/>
  <c r="T88" i="1"/>
  <c r="T411" i="1"/>
  <c r="T476" i="1"/>
  <c r="T19" i="1"/>
  <c r="T181" i="1"/>
  <c r="T131" i="1"/>
  <c r="T425" i="1"/>
  <c r="T108" i="1"/>
  <c r="T61" i="1"/>
  <c r="T204" i="1"/>
  <c r="T447" i="1"/>
  <c r="T37" i="1"/>
  <c r="T100" i="1"/>
  <c r="T445" i="1"/>
  <c r="T57" i="1"/>
  <c r="T386" i="1"/>
  <c r="T282" i="1"/>
  <c r="T399" i="1"/>
  <c r="T485" i="1"/>
  <c r="T109" i="1"/>
  <c r="T161" i="1"/>
  <c r="T234" i="1"/>
  <c r="T208" i="1"/>
  <c r="T86" i="1"/>
  <c r="T415" i="1"/>
  <c r="T32" i="1"/>
  <c r="T275" i="1"/>
  <c r="T477" i="1"/>
  <c r="T90" i="1"/>
  <c r="T121" i="1"/>
  <c r="T317" i="1"/>
  <c r="T129" i="1"/>
  <c r="T346" i="1"/>
  <c r="T28" i="1"/>
  <c r="T429" i="1"/>
  <c r="T495" i="1"/>
  <c r="T406" i="1"/>
  <c r="T350" i="1"/>
  <c r="T418" i="1"/>
  <c r="T453" i="1"/>
  <c r="T71" i="1"/>
  <c r="T278" i="1"/>
  <c r="T359" i="1"/>
  <c r="T437" i="1"/>
  <c r="T21" i="1"/>
  <c r="T226" i="1"/>
  <c r="T361" i="1"/>
  <c r="T20" i="1"/>
  <c r="T25" i="1"/>
  <c r="T18" i="1"/>
  <c r="T79" i="1"/>
  <c r="T102" i="1"/>
  <c r="T215" i="1"/>
  <c r="T377" i="1"/>
  <c r="T388" i="1"/>
  <c r="T104" i="1"/>
  <c r="T176" i="1"/>
  <c r="T156" i="1"/>
  <c r="T274" i="1"/>
  <c r="T23" i="1"/>
  <c r="T287" i="1"/>
  <c r="T154" i="1"/>
  <c r="T316" i="1"/>
  <c r="T376" i="1"/>
  <c r="T347" i="1"/>
  <c r="T256" i="1"/>
  <c r="T271" i="1"/>
  <c r="T491" i="1"/>
  <c r="T14" i="1"/>
  <c r="T132" i="1"/>
  <c r="T151" i="1"/>
  <c r="T408" i="1"/>
  <c r="T441" i="1"/>
  <c r="T304" i="1"/>
  <c r="T65" i="1"/>
  <c r="T341" i="1"/>
  <c r="T387" i="1"/>
  <c r="T320" i="1"/>
  <c r="T334" i="1"/>
  <c r="T442" i="1"/>
  <c r="T240" i="1"/>
  <c r="T3" i="1"/>
  <c r="T145" i="1"/>
  <c r="T407" i="1"/>
  <c r="T363" i="1"/>
  <c r="T207" i="1"/>
  <c r="T371" i="1"/>
  <c r="T39" i="1"/>
  <c r="T330" i="1"/>
  <c r="T259" i="1"/>
  <c r="T50" i="1"/>
  <c r="T455" i="1"/>
  <c r="T293" i="1"/>
  <c r="T257" i="1"/>
  <c r="T365" i="1"/>
  <c r="T80" i="1"/>
  <c r="T472" i="1"/>
  <c r="T123" i="1"/>
  <c r="T303" i="1"/>
  <c r="T63" i="1"/>
  <c r="T405" i="1"/>
  <c r="T384" i="1"/>
  <c r="T272" i="1"/>
  <c r="T196" i="1"/>
  <c r="T354" i="1"/>
  <c r="T434" i="1"/>
  <c r="T420" i="1"/>
  <c r="T295" i="1"/>
  <c r="T413" i="1"/>
  <c r="T302" i="1"/>
  <c r="T134" i="1"/>
  <c r="T146" i="1"/>
  <c r="T507" i="1"/>
  <c r="U321" i="1"/>
  <c r="L321" i="1" s="1"/>
  <c r="U491" i="1"/>
  <c r="U214" i="1"/>
  <c r="U225" i="1"/>
  <c r="U294" i="1"/>
  <c r="L294" i="1" s="1"/>
  <c r="U226" i="1"/>
  <c r="L226" i="1" s="1"/>
  <c r="U164" i="1"/>
  <c r="U363" i="1"/>
  <c r="U357" i="1"/>
  <c r="U104" i="1"/>
  <c r="U167" i="1"/>
  <c r="U512" i="1"/>
  <c r="U126" i="1"/>
  <c r="U349" i="1"/>
  <c r="L349" i="1" s="1"/>
  <c r="U359" i="1"/>
  <c r="L359" i="1" s="1"/>
  <c r="U334" i="1"/>
  <c r="U221" i="1"/>
  <c r="L221" i="1" s="1"/>
  <c r="U30" i="1"/>
  <c r="U350" i="1"/>
  <c r="U7" i="1"/>
  <c r="L7" i="1" s="1"/>
  <c r="U107" i="1"/>
  <c r="U187" i="1"/>
  <c r="U4" i="1"/>
  <c r="U500" i="1"/>
  <c r="U330" i="1"/>
  <c r="Z298" i="1"/>
  <c r="U481" i="1"/>
  <c r="L481" i="1" s="1"/>
  <c r="U430" i="1"/>
  <c r="U124" i="1"/>
  <c r="L124" i="1" s="1"/>
  <c r="U191" i="1"/>
  <c r="L191" i="1" s="1"/>
  <c r="U127" i="1"/>
  <c r="L127" i="1" s="1"/>
  <c r="U337" i="1"/>
  <c r="L337" i="1" s="1"/>
  <c r="U144" i="1"/>
  <c r="U325" i="1"/>
  <c r="U53" i="1"/>
  <c r="U466" i="1"/>
  <c r="U243" i="1"/>
  <c r="Z248" i="1"/>
  <c r="Z176" i="1"/>
  <c r="Z37" i="1"/>
  <c r="Z494" i="1"/>
  <c r="Z21" i="1"/>
  <c r="Z474" i="1"/>
  <c r="Z94" i="1"/>
  <c r="Z473" i="1"/>
  <c r="Z120" i="1"/>
  <c r="Z346" i="1"/>
  <c r="Z190" i="1"/>
  <c r="Z14" i="1"/>
  <c r="Z415" i="1"/>
  <c r="Z92" i="1"/>
  <c r="Z460" i="1"/>
  <c r="Z74" i="1"/>
  <c r="Z489" i="1"/>
  <c r="Z312" i="1"/>
  <c r="Z448" i="1"/>
  <c r="Z48" i="1"/>
  <c r="Z282" i="1"/>
  <c r="Z310" i="1"/>
  <c r="Z215" i="1"/>
  <c r="Z130" i="1"/>
  <c r="Z330" i="1"/>
  <c r="Z486" i="1"/>
  <c r="Z256" i="1"/>
  <c r="Z86" i="1"/>
  <c r="Z244" i="1"/>
  <c r="Z385" i="1"/>
  <c r="Z140" i="1"/>
  <c r="Z398" i="1"/>
  <c r="Z27" i="1"/>
  <c r="Z49" i="1"/>
  <c r="Z45" i="1"/>
  <c r="Z445" i="1"/>
  <c r="Z258" i="1"/>
  <c r="Z18" i="1"/>
  <c r="Z375" i="1"/>
  <c r="Z207" i="1"/>
  <c r="Z316" i="1"/>
  <c r="Z390" i="1"/>
  <c r="Z163" i="1"/>
  <c r="Z20" i="1"/>
  <c r="Z279" i="1"/>
  <c r="Z344" i="1"/>
  <c r="Z383" i="1"/>
  <c r="Z261" i="1"/>
  <c r="Z424" i="1"/>
  <c r="Z318" i="1"/>
  <c r="Z145" i="1"/>
  <c r="Z468" i="1"/>
  <c r="Z108" i="1"/>
  <c r="Z229" i="1"/>
  <c r="Z44" i="1"/>
  <c r="Z483" i="1"/>
  <c r="Z46" i="1"/>
  <c r="Z186" i="1"/>
  <c r="Z115" i="1"/>
  <c r="Z268" i="1"/>
  <c r="Z181" i="1"/>
  <c r="Z233" i="1"/>
  <c r="Z71" i="1"/>
  <c r="Z362" i="1"/>
  <c r="Z387" i="1"/>
  <c r="Z287" i="1"/>
  <c r="Z422" i="1"/>
  <c r="Z423" i="1"/>
  <c r="Z379" i="1"/>
  <c r="Z465" i="1"/>
  <c r="Z319" i="1"/>
  <c r="Z479" i="1"/>
  <c r="Z270" i="1"/>
  <c r="Z315" i="1"/>
  <c r="Z277" i="1"/>
  <c r="Z461" i="1"/>
  <c r="Z147" i="1"/>
  <c r="Z278" i="1"/>
  <c r="Z8" i="1"/>
  <c r="Z476" i="1"/>
  <c r="Z208" i="1"/>
  <c r="Z408" i="1"/>
  <c r="Z205" i="1"/>
  <c r="Z213" i="1"/>
  <c r="Z243" i="1"/>
  <c r="Z355" i="1"/>
  <c r="Z294" i="1"/>
  <c r="Z442" i="1"/>
  <c r="Z199" i="1"/>
  <c r="Z170" i="1"/>
  <c r="Z281" i="1"/>
  <c r="Z350" i="1"/>
  <c r="Z304" i="1"/>
  <c r="Z40" i="1"/>
  <c r="Z192" i="1"/>
  <c r="Z77" i="1"/>
  <c r="Z311" i="1"/>
  <c r="Z428" i="1"/>
  <c r="Z467" i="1"/>
  <c r="Z234" i="1"/>
  <c r="Z301" i="1"/>
  <c r="Z497" i="1"/>
  <c r="Z188" i="1"/>
  <c r="Z439" i="1"/>
  <c r="Z240" i="1"/>
  <c r="Z17" i="1"/>
  <c r="Z214" i="1"/>
  <c r="Z323" i="1"/>
  <c r="Z305" i="1"/>
  <c r="Z87" i="1"/>
  <c r="Z376" i="1"/>
  <c r="Z361" i="1"/>
  <c r="Z33" i="1"/>
  <c r="Z217" i="1"/>
  <c r="Z437" i="1"/>
  <c r="Z154" i="1"/>
  <c r="Z508" i="1"/>
  <c r="Z367" i="1"/>
  <c r="Z411" i="1"/>
  <c r="Z265" i="1"/>
  <c r="Z197" i="1"/>
  <c r="Z23" i="1"/>
  <c r="Z168" i="1"/>
  <c r="Z24" i="1"/>
  <c r="Z505" i="1"/>
  <c r="Z429" i="1"/>
  <c r="Z394" i="1"/>
  <c r="Z151" i="1"/>
  <c r="Z149" i="1"/>
  <c r="Z125" i="1"/>
  <c r="Z9" i="1"/>
  <c r="Z141" i="1"/>
  <c r="Z339" i="1"/>
  <c r="Z202" i="1"/>
  <c r="Z58" i="1"/>
  <c r="Z335" i="1"/>
  <c r="Z485" i="1"/>
  <c r="Z300" i="1"/>
  <c r="Z388" i="1"/>
  <c r="Z150" i="1"/>
  <c r="U456" i="1"/>
  <c r="Z209" i="1"/>
  <c r="Z332" i="1"/>
  <c r="Z241" i="1"/>
  <c r="Z396" i="1"/>
  <c r="Z81" i="1"/>
  <c r="Z253" i="1"/>
  <c r="Z503" i="1"/>
  <c r="Z15" i="1"/>
  <c r="Z356" i="1"/>
  <c r="Z43" i="1"/>
  <c r="Z129" i="1"/>
  <c r="Z153" i="1"/>
  <c r="Z404" i="1"/>
  <c r="Z509" i="1"/>
  <c r="Z143" i="1"/>
  <c r="Z276" i="1"/>
  <c r="Z12" i="1"/>
  <c r="Z113" i="1"/>
  <c r="Z67" i="1"/>
  <c r="Z31" i="1"/>
  <c r="Z457" i="1"/>
  <c r="Z122" i="1"/>
  <c r="Z492" i="1"/>
  <c r="Z100" i="1"/>
  <c r="Z450" i="1"/>
  <c r="Z11" i="1"/>
  <c r="Z363" i="1"/>
  <c r="Z121" i="1"/>
  <c r="Z128" i="1"/>
  <c r="Z337" i="1"/>
  <c r="Z338" i="1"/>
  <c r="Z61" i="1"/>
  <c r="Z171" i="1"/>
  <c r="Z320" i="1"/>
  <c r="Z358" i="1"/>
  <c r="Z418" i="1"/>
  <c r="Z495" i="1"/>
  <c r="Z69" i="1"/>
  <c r="Z109" i="1"/>
  <c r="Z139" i="1"/>
  <c r="Z152" i="1"/>
  <c r="Z491" i="1"/>
  <c r="Z179" i="1"/>
  <c r="Z106" i="1"/>
  <c r="Z433" i="1"/>
  <c r="Z267" i="1"/>
  <c r="Z386" i="1"/>
  <c r="Z102" i="1"/>
  <c r="Z39" i="1"/>
  <c r="Z347" i="1"/>
  <c r="Z288" i="1"/>
  <c r="Z401" i="1"/>
  <c r="Z462" i="1"/>
  <c r="Z454" i="1"/>
  <c r="Z25" i="1"/>
  <c r="Z322" i="1"/>
  <c r="Z105" i="1"/>
  <c r="Z317" i="1"/>
  <c r="Z191" i="1"/>
  <c r="Z54" i="1"/>
  <c r="Z510" i="1"/>
  <c r="Z82" i="1"/>
  <c r="Z194" i="1"/>
  <c r="Z204" i="1"/>
  <c r="Z98" i="1"/>
  <c r="Z226" i="1"/>
  <c r="Z449" i="1"/>
  <c r="Z3" i="1"/>
  <c r="Z90" i="1"/>
  <c r="Z222" i="1"/>
  <c r="Z426" i="1"/>
  <c r="Z228" i="1"/>
  <c r="Z506" i="1"/>
  <c r="U346" i="1"/>
  <c r="U190" i="1"/>
  <c r="L190" i="1" s="1"/>
  <c r="U394" i="1"/>
  <c r="L394" i="1" s="1"/>
  <c r="U418" i="1"/>
  <c r="L418" i="1" s="1"/>
  <c r="U304" i="1"/>
  <c r="L304" i="1" s="1"/>
  <c r="U35" i="1"/>
  <c r="U139" i="1"/>
  <c r="U240" i="1"/>
  <c r="U12" i="1"/>
  <c r="U508" i="1"/>
  <c r="U162" i="1"/>
  <c r="L162" i="1" s="1"/>
  <c r="Z407" i="1"/>
  <c r="Z421" i="1"/>
  <c r="Z137" i="1"/>
  <c r="Z131" i="1"/>
  <c r="Z56" i="1"/>
  <c r="Z142" i="1"/>
  <c r="Z103" i="1"/>
  <c r="Z111" i="1"/>
  <c r="Z447" i="1"/>
  <c r="Z41" i="1"/>
  <c r="Z173" i="1"/>
  <c r="Z158" i="1"/>
  <c r="Z484" i="1"/>
  <c r="Z292" i="1"/>
  <c r="Z425" i="1"/>
  <c r="Z184" i="1"/>
  <c r="Z359" i="1"/>
  <c r="Z432" i="1"/>
  <c r="Z334" i="1"/>
  <c r="Z477" i="1"/>
  <c r="Z218" i="1"/>
  <c r="Z68" i="1"/>
  <c r="Z66" i="1"/>
  <c r="Z328" i="1"/>
  <c r="Z343" i="1"/>
  <c r="Z499" i="1"/>
  <c r="U256" i="1"/>
  <c r="U429" i="1"/>
  <c r="U406" i="1"/>
  <c r="L406" i="1" s="1"/>
  <c r="U408" i="1"/>
  <c r="U280" i="1"/>
  <c r="U273" i="1"/>
  <c r="L273" i="1" s="1"/>
  <c r="U229" i="1"/>
  <c r="L229" i="1" s="1"/>
  <c r="U242" i="1"/>
  <c r="L242" i="1" s="1"/>
  <c r="U79" i="1"/>
  <c r="L79" i="1" s="1"/>
  <c r="U313" i="1"/>
  <c r="L313" i="1" s="1"/>
  <c r="U231" i="1"/>
  <c r="Z392" i="1"/>
  <c r="Z22" i="1"/>
  <c r="Z211" i="1"/>
  <c r="Z157" i="1"/>
  <c r="Z65" i="1"/>
  <c r="Z36" i="1"/>
  <c r="Z333" i="1"/>
  <c r="Z498" i="1"/>
  <c r="Z480" i="1"/>
  <c r="Z89" i="1"/>
  <c r="Z512" i="1"/>
  <c r="Z19" i="1"/>
  <c r="Z10" i="1"/>
  <c r="Z393" i="1"/>
  <c r="Z430" i="1"/>
  <c r="Z366" i="1"/>
  <c r="Z360" i="1"/>
  <c r="Z216" i="1"/>
  <c r="Z172" i="1"/>
  <c r="Z235" i="1"/>
  <c r="Z381" i="1"/>
  <c r="Z469" i="1"/>
  <c r="Z458" i="1"/>
  <c r="Z414" i="1"/>
  <c r="Z345" i="1"/>
  <c r="Z219" i="1"/>
  <c r="Z203" i="1"/>
  <c r="Z255" i="1"/>
  <c r="Z453" i="1"/>
  <c r="Z341" i="1"/>
  <c r="Z382" i="1"/>
  <c r="Z155" i="1"/>
  <c r="Z340" i="1"/>
  <c r="Z488" i="1"/>
  <c r="Z112" i="1"/>
  <c r="Z487" i="1"/>
  <c r="Z83" i="1"/>
  <c r="Z32" i="1"/>
  <c r="Z325" i="1"/>
  <c r="Z496" i="1"/>
  <c r="Z500" i="1"/>
  <c r="Z161" i="1"/>
  <c r="Z274" i="1"/>
  <c r="U443" i="1"/>
  <c r="U289" i="1"/>
  <c r="U368" i="1"/>
  <c r="U220" i="1"/>
  <c r="U462" i="1"/>
  <c r="U344" i="1"/>
  <c r="U182" i="1"/>
  <c r="L182" i="1" s="1"/>
  <c r="U258" i="1"/>
  <c r="L258" i="1" s="1"/>
  <c r="U178" i="1"/>
  <c r="L178" i="1" s="1"/>
  <c r="U113" i="1"/>
  <c r="Z84" i="1"/>
  <c r="Z417" i="1"/>
  <c r="Z314" i="1"/>
  <c r="Z95" i="1"/>
  <c r="Z169" i="1"/>
  <c r="Z2" i="1"/>
  <c r="Z378" i="1"/>
  <c r="Z104" i="1"/>
  <c r="Z230" i="1"/>
  <c r="Z185" i="1"/>
  <c r="Z237" i="1"/>
  <c r="Z62" i="1"/>
  <c r="Z275" i="1"/>
  <c r="Z4" i="1"/>
  <c r="Z321" i="1"/>
  <c r="Z88" i="1"/>
  <c r="Z406" i="1"/>
  <c r="Z441" i="1"/>
  <c r="Z200" i="1"/>
  <c r="Z284" i="1"/>
  <c r="Z101" i="1"/>
  <c r="Z357" i="1"/>
  <c r="Z124" i="1"/>
  <c r="Z28" i="1"/>
  <c r="Z490" i="1"/>
  <c r="Z132" i="1"/>
  <c r="Z331" i="1"/>
  <c r="Z180" i="1"/>
  <c r="Z35" i="1"/>
  <c r="Z118" i="1"/>
  <c r="Z42" i="1"/>
  <c r="Z444" i="1"/>
  <c r="Z399" i="1"/>
  <c r="Z466" i="1"/>
  <c r="Z377" i="1"/>
  <c r="Z456" i="1"/>
  <c r="Z34" i="1"/>
  <c r="Z271" i="1"/>
  <c r="Z156" i="1"/>
  <c r="Z5" i="1"/>
  <c r="Z342" i="1"/>
  <c r="Z349" i="1"/>
  <c r="Z174" i="1"/>
  <c r="Z273" i="1"/>
  <c r="Z91" i="1"/>
  <c r="Z246" i="1"/>
  <c r="Z57" i="1"/>
  <c r="Z400" i="1"/>
  <c r="Z79" i="1"/>
  <c r="Z493" i="1"/>
  <c r="Z371" i="1"/>
  <c r="Z136" i="1"/>
  <c r="U474" i="1"/>
  <c r="L474" i="1" s="1"/>
  <c r="U511" i="1"/>
  <c r="U285" i="1"/>
  <c r="L285" i="1" s="1"/>
  <c r="U175" i="1"/>
  <c r="L175" i="1" s="1"/>
  <c r="U213" i="1"/>
  <c r="U184" i="1"/>
  <c r="U437" i="1"/>
  <c r="L437" i="1" s="1"/>
  <c r="U299" i="1"/>
  <c r="U480" i="1"/>
  <c r="L480" i="1" s="1"/>
  <c r="U114" i="1"/>
  <c r="U377" i="1"/>
  <c r="L377" i="1" s="1"/>
  <c r="U112" i="1"/>
  <c r="L112" i="1" s="1"/>
  <c r="S180" i="1"/>
  <c r="S460" i="1"/>
  <c r="S509" i="1"/>
  <c r="S385" i="1"/>
  <c r="S497" i="1"/>
  <c r="S56" i="1"/>
  <c r="S342" i="1"/>
  <c r="S457" i="1"/>
  <c r="S241" i="1"/>
  <c r="S315" i="1"/>
  <c r="S81" i="1"/>
  <c r="S141" i="1"/>
  <c r="S349" i="1"/>
  <c r="S230" i="1"/>
  <c r="S152" i="1"/>
  <c r="S4" i="1"/>
  <c r="S77" i="1"/>
  <c r="S69" i="1"/>
  <c r="S106" i="1"/>
  <c r="S401" i="1"/>
  <c r="S22" i="1"/>
  <c r="S474" i="1"/>
  <c r="S228" i="1"/>
  <c r="S458" i="1"/>
  <c r="S74" i="1"/>
  <c r="S379" i="1"/>
  <c r="S35" i="1"/>
  <c r="S191" i="1"/>
  <c r="S508" i="1"/>
  <c r="S325" i="1"/>
  <c r="S140" i="1"/>
  <c r="S41" i="1"/>
  <c r="S218" i="1"/>
  <c r="S472" i="1"/>
  <c r="S212" i="1"/>
  <c r="S326" i="1"/>
  <c r="S443" i="1"/>
  <c r="S266" i="1"/>
  <c r="S403" i="1"/>
  <c r="S289" i="1"/>
  <c r="S286" i="1"/>
  <c r="S380" i="1"/>
  <c r="S347" i="1"/>
  <c r="S49" i="1"/>
  <c r="S8" i="1"/>
  <c r="S105" i="1"/>
  <c r="S271" i="1"/>
  <c r="S453" i="1"/>
  <c r="S437" i="1"/>
  <c r="S20" i="1"/>
  <c r="S18" i="1"/>
  <c r="S102" i="1"/>
  <c r="S377" i="1"/>
  <c r="S104" i="1"/>
  <c r="S251" i="1"/>
  <c r="S163" i="1"/>
  <c r="S14" i="1"/>
  <c r="S151" i="1"/>
  <c r="S441" i="1"/>
  <c r="S65" i="1"/>
  <c r="S387" i="1"/>
  <c r="S334" i="1"/>
  <c r="S240" i="1"/>
  <c r="S145" i="1"/>
  <c r="S363" i="1"/>
  <c r="S371" i="1"/>
  <c r="S330" i="1"/>
  <c r="S92" i="1"/>
  <c r="S126" i="1"/>
  <c r="S61" i="1"/>
  <c r="S502" i="1"/>
  <c r="S244" i="1"/>
  <c r="S179" i="1"/>
  <c r="S331" i="1"/>
  <c r="S40" i="1"/>
  <c r="S382" i="1"/>
  <c r="S338" i="1"/>
  <c r="S390" i="1"/>
  <c r="S132" i="1"/>
  <c r="S506" i="1"/>
  <c r="S99" i="1"/>
  <c r="S107" i="1"/>
  <c r="S345" i="1"/>
  <c r="S257" i="1"/>
  <c r="S63" i="1"/>
  <c r="S196" i="1"/>
  <c r="S295" i="1"/>
  <c r="S302" i="1"/>
  <c r="S364" i="1"/>
  <c r="S408" i="1"/>
  <c r="S407" i="1"/>
  <c r="S436" i="1"/>
  <c r="S354" i="1"/>
  <c r="S482" i="1"/>
  <c r="S198" i="1"/>
  <c r="S438" i="1"/>
  <c r="S291" i="1"/>
  <c r="S255" i="1"/>
  <c r="S116" i="1"/>
  <c r="S396" i="1"/>
  <c r="S276" i="1"/>
  <c r="S476" i="1"/>
  <c r="S282" i="1"/>
  <c r="S350" i="1"/>
  <c r="S44" i="1"/>
  <c r="S80" i="1"/>
  <c r="S470" i="1"/>
  <c r="S52" i="1"/>
  <c r="S26" i="1"/>
  <c r="S369" i="1"/>
  <c r="S78" i="1"/>
  <c r="S250" i="1"/>
  <c r="S85" i="1"/>
  <c r="S412" i="1"/>
  <c r="S60" i="1"/>
  <c r="S210" i="1"/>
  <c r="S238" i="1"/>
  <c r="S353" i="1"/>
  <c r="S183" i="1"/>
  <c r="S442" i="1"/>
  <c r="S5" i="1"/>
  <c r="S422" i="1"/>
  <c r="S322" i="1"/>
  <c r="S405" i="1"/>
  <c r="S89" i="1"/>
  <c r="S329" i="1"/>
  <c r="S47" i="1"/>
  <c r="S427" i="1"/>
  <c r="S201" i="1"/>
  <c r="S165" i="1"/>
  <c r="S227" i="1"/>
  <c r="S28" i="1"/>
  <c r="S447" i="1"/>
  <c r="S208" i="1"/>
  <c r="S495" i="1"/>
  <c r="S455" i="1"/>
  <c r="S17" i="1"/>
  <c r="S431" i="1"/>
  <c r="S123" i="1"/>
  <c r="S384" i="1"/>
  <c r="S146" i="1"/>
  <c r="S332" i="1"/>
  <c r="S373" i="1"/>
  <c r="S195" i="1"/>
  <c r="S224" i="1"/>
  <c r="S97" i="1"/>
  <c r="S501" i="1"/>
  <c r="S352" i="1"/>
  <c r="S463" i="1"/>
  <c r="S262" i="1"/>
  <c r="S264" i="1"/>
  <c r="S223" i="1"/>
  <c r="S119" i="1"/>
  <c r="S327" i="1"/>
  <c r="S320" i="1"/>
  <c r="S288" i="1"/>
  <c r="S147" i="1"/>
  <c r="S293" i="1"/>
  <c r="S272" i="1"/>
  <c r="S134" i="1"/>
  <c r="S135" i="1"/>
  <c r="S93" i="1"/>
  <c r="S24" i="1"/>
  <c r="S471" i="1"/>
  <c r="S38" i="1"/>
  <c r="S368" i="1"/>
  <c r="S249" i="1"/>
  <c r="S43" i="1"/>
  <c r="S87" i="1"/>
  <c r="S57" i="1"/>
  <c r="S278" i="1"/>
  <c r="S222" i="1"/>
  <c r="S269" i="1"/>
  <c r="S434" i="1"/>
  <c r="S157" i="1"/>
  <c r="S475" i="1"/>
  <c r="S6" i="1"/>
  <c r="S127" i="1"/>
  <c r="S309" i="1"/>
  <c r="S451" i="1"/>
  <c r="S59" i="1"/>
  <c r="S182" i="1"/>
  <c r="S242" i="1"/>
  <c r="S297" i="1"/>
  <c r="S254" i="1"/>
  <c r="S252" i="1"/>
  <c r="S162" i="1"/>
  <c r="S304" i="1"/>
  <c r="S39" i="1"/>
  <c r="S125" i="1"/>
  <c r="S365" i="1"/>
  <c r="S16" i="1"/>
  <c r="S491" i="1"/>
  <c r="S207" i="1"/>
  <c r="S366" i="1"/>
  <c r="S185" i="1"/>
  <c r="S303" i="1"/>
  <c r="S507" i="1"/>
  <c r="S370" i="1"/>
  <c r="S133" i="1"/>
  <c r="S367" i="1"/>
  <c r="S29" i="1"/>
  <c r="S72" i="1"/>
  <c r="S96" i="1"/>
  <c r="S285" i="1"/>
  <c r="S440" i="1"/>
  <c r="S51" i="1"/>
  <c r="S82" i="1"/>
  <c r="S393" i="1"/>
  <c r="S181" i="1"/>
  <c r="S100" i="1"/>
  <c r="S161" i="1"/>
  <c r="S305" i="1"/>
  <c r="S376" i="1"/>
  <c r="S263" i="1"/>
  <c r="S206" i="1"/>
  <c r="S283" i="1"/>
  <c r="S397" i="1"/>
  <c r="S247" i="1"/>
  <c r="S299" i="1"/>
  <c r="S307" i="1"/>
  <c r="S504" i="1"/>
  <c r="S306" i="1"/>
  <c r="S296" i="1"/>
  <c r="S231" i="1"/>
  <c r="S346" i="1"/>
  <c r="S115" i="1"/>
  <c r="S484" i="1"/>
  <c r="S172" i="1"/>
  <c r="S203" i="1"/>
  <c r="S492" i="1"/>
  <c r="S91" i="1"/>
  <c r="S448" i="1"/>
  <c r="S58" i="1"/>
  <c r="S101" i="1"/>
  <c r="S36" i="1"/>
  <c r="S479" i="1"/>
  <c r="S499" i="1"/>
  <c r="S341" i="1"/>
  <c r="S324" i="1"/>
  <c r="S413" i="1"/>
  <c r="S260" i="1"/>
  <c r="S138" i="1"/>
  <c r="S64" i="1"/>
  <c r="S164" i="1"/>
  <c r="S88" i="1"/>
  <c r="S50" i="1"/>
  <c r="S3" i="1"/>
  <c r="S253" i="1"/>
  <c r="S420" i="1"/>
  <c r="S75" i="1"/>
  <c r="S73" i="1"/>
  <c r="S317" i="1"/>
  <c r="S280" i="1"/>
  <c r="S55" i="1"/>
  <c r="S351" i="1"/>
  <c r="S129" i="1"/>
  <c r="S178" i="1"/>
  <c r="S277" i="1"/>
  <c r="S428" i="1"/>
  <c r="S425" i="1"/>
  <c r="S485" i="1"/>
  <c r="S259" i="1"/>
  <c r="S226" i="1"/>
  <c r="S256" i="1"/>
  <c r="S411" i="1"/>
  <c r="S19" i="1"/>
  <c r="S131" i="1"/>
  <c r="S108" i="1"/>
  <c r="S204" i="1"/>
  <c r="S37" i="1"/>
  <c r="S445" i="1"/>
  <c r="S386" i="1"/>
  <c r="S399" i="1"/>
  <c r="S109" i="1"/>
  <c r="S234" i="1"/>
  <c r="S112" i="1"/>
  <c r="S498" i="1"/>
  <c r="S429" i="1"/>
  <c r="S406" i="1"/>
  <c r="S418" i="1"/>
  <c r="S71" i="1"/>
  <c r="S359" i="1"/>
  <c r="S21" i="1"/>
  <c r="S361" i="1"/>
  <c r="S25" i="1"/>
  <c r="S79" i="1"/>
  <c r="S215" i="1"/>
  <c r="S388" i="1"/>
  <c r="S167" i="1"/>
  <c r="S511" i="1"/>
  <c r="S177" i="1"/>
  <c r="S30" i="1"/>
  <c r="S348" i="1"/>
  <c r="S175" i="1"/>
  <c r="S372" i="1"/>
  <c r="S220" i="1"/>
  <c r="S225" i="1"/>
  <c r="S464" i="1"/>
  <c r="S391" i="1"/>
  <c r="S144" i="1"/>
  <c r="S13" i="1"/>
  <c r="S395" i="1"/>
  <c r="S187" i="1"/>
  <c r="S160" i="1"/>
  <c r="S389" i="1"/>
  <c r="S221" i="1"/>
  <c r="S459" i="1"/>
  <c r="S114" i="1"/>
  <c r="S166" i="1"/>
  <c r="S419" i="1"/>
  <c r="S245" i="1"/>
  <c r="S239" i="1"/>
  <c r="S336" i="1"/>
  <c r="Z259" i="1"/>
  <c r="Z257" i="1"/>
  <c r="Z80" i="1"/>
  <c r="Z472" i="1"/>
  <c r="Z123" i="1"/>
  <c r="Z303" i="1"/>
  <c r="Z63" i="1"/>
  <c r="Z405" i="1"/>
  <c r="Z384" i="1"/>
  <c r="Z272" i="1"/>
  <c r="Z196" i="1"/>
  <c r="Z354" i="1"/>
  <c r="Z434" i="1"/>
  <c r="Z420" i="1"/>
  <c r="Z295" i="1"/>
  <c r="Z413" i="1"/>
  <c r="Z302" i="1"/>
  <c r="Z134" i="1"/>
  <c r="Z146" i="1"/>
  <c r="Z507" i="1"/>
  <c r="Z364" i="1"/>
  <c r="S416" i="1"/>
  <c r="S409" i="1"/>
  <c r="S189" i="1"/>
  <c r="S290" i="1"/>
  <c r="S159" i="1"/>
  <c r="S117" i="1"/>
  <c r="S148" i="1"/>
  <c r="S374" i="1"/>
  <c r="S76" i="1"/>
  <c r="S7" i="1"/>
  <c r="S446" i="1"/>
  <c r="S435" i="1"/>
  <c r="S232" i="1"/>
  <c r="S478" i="1"/>
  <c r="S452" i="1"/>
  <c r="S193" i="1"/>
  <c r="S236" i="1"/>
  <c r="S308" i="1"/>
  <c r="S53" i="1"/>
  <c r="S110" i="1"/>
  <c r="S70" i="1"/>
  <c r="S481" i="1"/>
  <c r="S313" i="1"/>
  <c r="S402" i="1"/>
  <c r="S410" i="1"/>
  <c r="S84" i="1"/>
  <c r="U362" i="1"/>
  <c r="L362" i="1" s="1"/>
  <c r="U454" i="1"/>
  <c r="U193" i="1"/>
  <c r="U389" i="1"/>
  <c r="U297" i="1"/>
  <c r="U254" i="1"/>
  <c r="U296" i="1"/>
  <c r="U84" i="1"/>
  <c r="Z50" i="1"/>
  <c r="Z324" i="1"/>
  <c r="Z75" i="1"/>
  <c r="Z370" i="1"/>
  <c r="Z78" i="1"/>
  <c r="Z482" i="1"/>
  <c r="Z85" i="1"/>
  <c r="Z329" i="1"/>
  <c r="Z412" i="1"/>
  <c r="Z135" i="1"/>
  <c r="Z60" i="1"/>
  <c r="Z326" i="1"/>
  <c r="Z210" i="1"/>
  <c r="Z16" i="1"/>
  <c r="Z238" i="1"/>
  <c r="Z198" i="1"/>
  <c r="Z353" i="1"/>
  <c r="Z133" i="1"/>
  <c r="Z183" i="1"/>
  <c r="S383" i="1"/>
  <c r="S512" i="1"/>
  <c r="S186" i="1"/>
  <c r="S235" i="1"/>
  <c r="S158" i="1"/>
  <c r="S355" i="1"/>
  <c r="S494" i="1"/>
  <c r="S510" i="1"/>
  <c r="S213" i="1"/>
  <c r="S337" i="1"/>
  <c r="S462" i="1"/>
  <c r="S27" i="1"/>
  <c r="S273" i="1"/>
  <c r="S433" i="1"/>
  <c r="S312" i="1"/>
  <c r="S42" i="1"/>
  <c r="S202" i="1"/>
  <c r="S103" i="1"/>
  <c r="S496" i="1"/>
  <c r="S168" i="1"/>
  <c r="S2" i="1"/>
  <c r="S488" i="1"/>
  <c r="S319" i="1"/>
  <c r="S95" i="1"/>
  <c r="S343" i="1"/>
  <c r="S170" i="1"/>
  <c r="U98" i="1"/>
  <c r="L98" i="1" s="1"/>
  <c r="U42" i="1"/>
  <c r="U458" i="1"/>
  <c r="U504" i="1"/>
  <c r="U306" i="1"/>
  <c r="U241" i="1"/>
  <c r="L241" i="1" s="1"/>
  <c r="U270" i="1"/>
  <c r="Z293" i="1"/>
  <c r="Z126" i="1"/>
  <c r="Z250" i="1"/>
  <c r="Z502" i="1"/>
  <c r="Z436" i="1"/>
  <c r="Z52" i="1"/>
  <c r="Z99" i="1"/>
  <c r="Z195" i="1"/>
  <c r="Z47" i="1"/>
  <c r="Z224" i="1"/>
  <c r="Z138" i="1"/>
  <c r="Z97" i="1"/>
  <c r="Z266" i="1"/>
  <c r="Z501" i="1"/>
  <c r="Z438" i="1"/>
  <c r="Z352" i="1"/>
  <c r="Z29" i="1"/>
  <c r="Z463" i="1"/>
  <c r="Z93" i="1"/>
  <c r="Z262" i="1"/>
  <c r="Z403" i="1"/>
  <c r="Z264" i="1"/>
  <c r="Z427" i="1"/>
  <c r="Z223" i="1"/>
  <c r="Z73" i="1"/>
  <c r="Z119" i="1"/>
  <c r="Z72" i="1"/>
  <c r="Z327" i="1"/>
  <c r="S414" i="1"/>
  <c r="S430" i="1"/>
  <c r="S281" i="1"/>
  <c r="S169" i="1"/>
  <c r="S237" i="1"/>
  <c r="S268" i="1"/>
  <c r="S314" i="1"/>
  <c r="S292" i="1"/>
  <c r="S217" i="1"/>
  <c r="S439" i="1"/>
  <c r="S194" i="1"/>
  <c r="S15" i="1"/>
  <c r="S216" i="1"/>
  <c r="S454" i="1"/>
  <c r="S45" i="1"/>
  <c r="S246" i="1"/>
  <c r="S267" i="1"/>
  <c r="S48" i="1"/>
  <c r="S444" i="1"/>
  <c r="S335" i="1"/>
  <c r="S219" i="1"/>
  <c r="S500" i="1"/>
  <c r="S467" i="1"/>
  <c r="S323" i="1"/>
  <c r="S321" i="1"/>
  <c r="S270" i="1"/>
  <c r="U41" i="1"/>
  <c r="U431" i="1"/>
  <c r="U487" i="1"/>
  <c r="U494" i="1"/>
  <c r="U140" i="1"/>
  <c r="U440" i="1"/>
  <c r="L440" i="1" s="1"/>
  <c r="U341" i="1"/>
  <c r="L341" i="1" s="1"/>
  <c r="U432" i="1"/>
  <c r="U246" i="1"/>
  <c r="U308" i="1"/>
  <c r="U459" i="1"/>
  <c r="U166" i="1"/>
  <c r="U402" i="1"/>
  <c r="U301" i="1"/>
  <c r="S66" i="1"/>
  <c r="S243" i="1"/>
  <c r="Z455" i="1"/>
  <c r="Z365" i="1"/>
  <c r="Z251" i="1"/>
  <c r="Z431" i="1"/>
  <c r="Z26" i="1"/>
  <c r="Z369" i="1"/>
  <c r="Z260" i="1"/>
  <c r="Z269" i="1"/>
  <c r="Z212" i="1"/>
  <c r="Z373" i="1"/>
  <c r="Z289" i="1"/>
  <c r="Z6" i="1"/>
  <c r="Z291" i="1"/>
  <c r="Z127" i="1"/>
  <c r="Z201" i="1"/>
  <c r="Z309" i="1"/>
  <c r="Z280" i="1"/>
  <c r="Z451" i="1"/>
  <c r="Z96" i="1"/>
  <c r="Z59" i="1"/>
  <c r="Z471" i="1"/>
  <c r="Z182" i="1"/>
  <c r="Z55" i="1"/>
  <c r="Z242" i="1"/>
  <c r="Z64" i="1"/>
  <c r="Z297" i="1"/>
  <c r="Z286" i="1"/>
  <c r="Z254" i="1"/>
  <c r="Z351" i="1"/>
  <c r="Z252" i="1"/>
  <c r="Z38" i="1"/>
  <c r="Z162" i="1"/>
  <c r="S120" i="1"/>
  <c r="S124" i="1"/>
  <c r="S505" i="1"/>
  <c r="S142" i="1"/>
  <c r="S487" i="1"/>
  <c r="S265" i="1"/>
  <c r="S214" i="1"/>
  <c r="S62" i="1"/>
  <c r="S233" i="1"/>
  <c r="S381" i="1"/>
  <c r="S184" i="1"/>
  <c r="S294" i="1"/>
  <c r="S279" i="1"/>
  <c r="S98" i="1"/>
  <c r="S139" i="1"/>
  <c r="S209" i="1"/>
  <c r="S450" i="1"/>
  <c r="S258" i="1"/>
  <c r="S400" i="1"/>
  <c r="S12" i="1"/>
  <c r="S310" i="1"/>
  <c r="S466" i="1"/>
  <c r="S300" i="1"/>
  <c r="S205" i="1"/>
  <c r="S357" i="1"/>
  <c r="S301" i="1"/>
  <c r="U409" i="1"/>
  <c r="L409" i="1" s="1"/>
  <c r="U373" i="1"/>
  <c r="U490" i="1"/>
  <c r="U314" i="1"/>
  <c r="L314" i="1" s="1"/>
  <c r="U76" i="1"/>
  <c r="L76" i="1" s="1"/>
  <c r="U464" i="1"/>
  <c r="L464" i="1" s="1"/>
  <c r="U96" i="1"/>
  <c r="U21" i="1"/>
  <c r="U209" i="1"/>
  <c r="L209" i="1" s="1"/>
  <c r="U103" i="1"/>
  <c r="L103" i="1" s="1"/>
  <c r="U379" i="1"/>
  <c r="L379" i="1" s="1"/>
  <c r="U66" i="1"/>
  <c r="U323" i="1"/>
  <c r="L323" i="1" s="1"/>
  <c r="U150" i="1"/>
  <c r="Z470" i="1"/>
  <c r="Z443" i="1"/>
  <c r="Z475" i="1"/>
  <c r="Z285" i="1"/>
  <c r="Z263" i="1"/>
  <c r="Z368" i="1"/>
  <c r="Z206" i="1"/>
  <c r="Z165" i="1"/>
  <c r="Z283" i="1"/>
  <c r="Z440" i="1"/>
  <c r="Z397" i="1"/>
  <c r="Z107" i="1"/>
  <c r="Z247" i="1"/>
  <c r="Z116" i="1"/>
  <c r="Z299" i="1"/>
  <c r="Z51" i="1"/>
  <c r="Z307" i="1"/>
  <c r="Z164" i="1"/>
  <c r="Z504" i="1"/>
  <c r="Z178" i="1"/>
  <c r="Z306" i="1"/>
  <c r="Z380" i="1"/>
  <c r="Z296" i="1"/>
  <c r="Z249" i="1"/>
  <c r="Z231" i="1"/>
  <c r="S486" i="1"/>
  <c r="S34" i="1"/>
  <c r="S153" i="1"/>
  <c r="S190" i="1"/>
  <c r="S490" i="1"/>
  <c r="S394" i="1"/>
  <c r="S378" i="1"/>
  <c r="S83" i="1"/>
  <c r="S197" i="1"/>
  <c r="S473" i="1"/>
  <c r="S10" i="1"/>
  <c r="S362" i="1"/>
  <c r="S344" i="1"/>
  <c r="S432" i="1"/>
  <c r="S229" i="1"/>
  <c r="S298" i="1"/>
  <c r="S449" i="1"/>
  <c r="S480" i="1"/>
  <c r="S392" i="1"/>
  <c r="S11" i="1"/>
  <c r="S375" i="1"/>
  <c r="S493" i="1"/>
  <c r="S113" i="1"/>
  <c r="S130" i="1"/>
  <c r="S456" i="1"/>
  <c r="S150" i="1"/>
  <c r="Z167" i="1"/>
  <c r="Z511" i="1"/>
  <c r="Z177" i="1"/>
  <c r="Z30" i="1"/>
  <c r="Z348" i="1"/>
  <c r="Z175" i="1"/>
  <c r="Z372" i="1"/>
  <c r="Z220" i="1"/>
  <c r="Z225" i="1"/>
  <c r="Z464" i="1"/>
  <c r="Z391" i="1"/>
  <c r="Z144" i="1"/>
  <c r="Z13" i="1"/>
  <c r="Z395" i="1"/>
  <c r="Z187" i="1"/>
  <c r="Z160" i="1"/>
  <c r="Z389" i="1"/>
  <c r="Z221" i="1"/>
  <c r="Z459" i="1"/>
  <c r="Z114" i="1"/>
  <c r="Z166" i="1"/>
  <c r="Z419" i="1"/>
  <c r="Z245" i="1"/>
  <c r="Z239" i="1"/>
  <c r="Z336" i="1"/>
  <c r="S111" i="1"/>
  <c r="S176" i="1"/>
  <c r="S31" i="1"/>
  <c r="S86" i="1"/>
  <c r="S156" i="1"/>
  <c r="S404" i="1"/>
  <c r="S415" i="1"/>
  <c r="S274" i="1"/>
  <c r="S149" i="1"/>
  <c r="S333" i="1"/>
  <c r="S32" i="1"/>
  <c r="S23" i="1"/>
  <c r="S248" i="1"/>
  <c r="S275" i="1"/>
  <c r="S287" i="1"/>
  <c r="S94" i="1"/>
  <c r="S477" i="1"/>
  <c r="S154" i="1"/>
  <c r="S417" i="1"/>
  <c r="S90" i="1"/>
  <c r="S356" i="1"/>
  <c r="S188" i="1"/>
  <c r="S121" i="1"/>
  <c r="S316" i="1"/>
  <c r="S136" i="1"/>
  <c r="S67" i="1"/>
  <c r="S9" i="1"/>
  <c r="S424" i="1"/>
  <c r="S200" i="1"/>
  <c r="S192" i="1"/>
  <c r="S155" i="1"/>
  <c r="S423" i="1"/>
  <c r="S469" i="1"/>
  <c r="S68" i="1"/>
  <c r="S199" i="1"/>
  <c r="S137" i="1"/>
  <c r="S426" i="1"/>
  <c r="S33" i="1"/>
  <c r="S461" i="1"/>
  <c r="S128" i="1"/>
  <c r="Z416" i="1"/>
  <c r="Z409" i="1"/>
  <c r="Z189" i="1"/>
  <c r="Z290" i="1"/>
  <c r="Z159" i="1"/>
  <c r="Z117" i="1"/>
  <c r="Z148" i="1"/>
  <c r="Z374" i="1"/>
  <c r="Z76" i="1"/>
  <c r="Z7" i="1"/>
  <c r="Z446" i="1"/>
  <c r="Z435" i="1"/>
  <c r="Z232" i="1"/>
  <c r="Z478" i="1"/>
  <c r="Z452" i="1"/>
  <c r="Z193" i="1"/>
  <c r="Z236" i="1"/>
  <c r="Z308" i="1"/>
  <c r="Z53" i="1"/>
  <c r="Z110" i="1"/>
  <c r="Z70" i="1"/>
  <c r="Z481" i="1"/>
  <c r="Z313" i="1"/>
  <c r="Z402" i="1"/>
  <c r="Z410" i="1"/>
  <c r="S46" i="1"/>
  <c r="S211" i="1"/>
  <c r="S173" i="1"/>
  <c r="S468" i="1"/>
  <c r="S421" i="1"/>
  <c r="S54" i="1"/>
  <c r="S318" i="1"/>
  <c r="S360" i="1"/>
  <c r="S122" i="1"/>
  <c r="S398" i="1"/>
  <c r="S174" i="1"/>
  <c r="S143" i="1"/>
  <c r="S489" i="1"/>
  <c r="S118" i="1"/>
  <c r="S339" i="1"/>
  <c r="S503" i="1"/>
  <c r="S284" i="1"/>
  <c r="S311" i="1"/>
  <c r="S261" i="1"/>
  <c r="S340" i="1"/>
  <c r="S465" i="1"/>
  <c r="S358" i="1"/>
  <c r="S328" i="1"/>
  <c r="S483" i="1"/>
  <c r="S171" i="1"/>
  <c r="U34" i="1"/>
  <c r="U290" i="1"/>
  <c r="U263" i="1"/>
  <c r="U151" i="1"/>
  <c r="U197" i="1"/>
  <c r="L197" i="1" s="1"/>
  <c r="U194" i="1"/>
  <c r="L194" i="1" s="1"/>
  <c r="U232" i="1"/>
  <c r="L232" i="1" s="1"/>
  <c r="U395" i="1"/>
  <c r="U55" i="1"/>
  <c r="L55" i="1" s="1"/>
  <c r="U25" i="1"/>
  <c r="L25" i="1" s="1"/>
  <c r="U11" i="1"/>
  <c r="L11" i="1" s="1"/>
  <c r="U493" i="1"/>
  <c r="U39" i="1"/>
  <c r="L39" i="1" s="1"/>
  <c r="U499" i="1"/>
  <c r="U419" i="1"/>
  <c r="U245" i="1"/>
  <c r="U239" i="1"/>
  <c r="L239" i="1" s="1"/>
  <c r="U336" i="1"/>
  <c r="L336" i="1" s="1"/>
  <c r="U168" i="1"/>
  <c r="U2" i="1"/>
  <c r="U488" i="1"/>
  <c r="L488" i="1" s="1"/>
  <c r="U319" i="1"/>
  <c r="L319" i="1" s="1"/>
  <c r="U95" i="1"/>
  <c r="U343" i="1"/>
  <c r="U170" i="1"/>
  <c r="U111" i="1"/>
  <c r="L111" i="1" s="1"/>
  <c r="U176" i="1"/>
  <c r="L176" i="1" s="1"/>
  <c r="U31" i="1"/>
  <c r="U86" i="1"/>
  <c r="U156" i="1"/>
  <c r="U404" i="1"/>
  <c r="L404" i="1" s="1"/>
  <c r="U415" i="1"/>
  <c r="L415" i="1" s="1"/>
  <c r="U274" i="1"/>
  <c r="U149" i="1"/>
  <c r="U333" i="1"/>
  <c r="U32" i="1"/>
  <c r="U23" i="1"/>
  <c r="U248" i="1"/>
  <c r="U275" i="1"/>
  <c r="U287" i="1"/>
  <c r="U94" i="1"/>
  <c r="U477" i="1"/>
  <c r="L477" i="1" s="1"/>
  <c r="U154" i="1"/>
  <c r="L154" i="1" s="1"/>
  <c r="U417" i="1"/>
  <c r="L417" i="1" s="1"/>
  <c r="U90" i="1"/>
  <c r="L90" i="1" s="1"/>
  <c r="U356" i="1"/>
  <c r="L356" i="1" s="1"/>
  <c r="U188" i="1"/>
  <c r="L188" i="1" s="1"/>
  <c r="U121" i="1"/>
  <c r="U316" i="1"/>
  <c r="U136" i="1"/>
  <c r="U67" i="1"/>
  <c r="L67" i="1" s="1"/>
  <c r="U89" i="1"/>
  <c r="L89" i="1" s="1"/>
  <c r="U332" i="1"/>
  <c r="L332" i="1" s="1"/>
  <c r="U317" i="1"/>
  <c r="L317" i="1" s="1"/>
  <c r="U376" i="1"/>
  <c r="U497" i="1"/>
  <c r="U457" i="1"/>
  <c r="U385" i="1"/>
  <c r="U342" i="1"/>
  <c r="U509" i="1"/>
  <c r="U460" i="1"/>
  <c r="L460" i="1" s="1"/>
  <c r="U180" i="1"/>
  <c r="U9" i="1"/>
  <c r="U424" i="1"/>
  <c r="U200" i="1"/>
  <c r="U192" i="1"/>
  <c r="L192" i="1" s="1"/>
  <c r="U56" i="1"/>
  <c r="L56" i="1" s="1"/>
  <c r="U155" i="1"/>
  <c r="U423" i="1"/>
  <c r="U469" i="1"/>
  <c r="U68" i="1"/>
  <c r="U199" i="1"/>
  <c r="L199" i="1" s="1"/>
  <c r="U137" i="1"/>
  <c r="L137" i="1" s="1"/>
  <c r="U426" i="1"/>
  <c r="L426" i="1" s="1"/>
  <c r="U33" i="1"/>
  <c r="U461" i="1"/>
  <c r="U128" i="1"/>
  <c r="U211" i="1"/>
  <c r="U173" i="1"/>
  <c r="L173" i="1" s="1"/>
  <c r="U468" i="1"/>
  <c r="L468" i="1" s="1"/>
  <c r="U421" i="1"/>
  <c r="L421" i="1" s="1"/>
  <c r="U54" i="1"/>
  <c r="L54" i="1" s="1"/>
  <c r="U318" i="1"/>
  <c r="U360" i="1"/>
  <c r="U122" i="1"/>
  <c r="U398" i="1"/>
  <c r="L398" i="1" s="1"/>
  <c r="U174" i="1"/>
  <c r="L174" i="1" s="1"/>
  <c r="U143" i="1"/>
  <c r="U489" i="1"/>
  <c r="U118" i="1"/>
  <c r="U339" i="1"/>
  <c r="L339" i="1" s="1"/>
  <c r="U503" i="1"/>
  <c r="L503" i="1" s="1"/>
  <c r="U284" i="1"/>
  <c r="L284" i="1" s="1"/>
  <c r="U311" i="1"/>
  <c r="U261" i="1"/>
  <c r="U340" i="1"/>
  <c r="U465" i="1"/>
  <c r="L465" i="1" s="1"/>
  <c r="U358" i="1"/>
  <c r="U328" i="1"/>
  <c r="L328" i="1" s="1"/>
  <c r="U483" i="1"/>
  <c r="L483" i="1" s="1"/>
  <c r="U171" i="1"/>
  <c r="L171" i="1" s="1"/>
  <c r="U506" i="1"/>
  <c r="L506" i="1" s="1"/>
  <c r="U46" i="1"/>
  <c r="L46" i="1" s="1"/>
  <c r="U367" i="1"/>
  <c r="U157" i="1"/>
  <c r="U255" i="1"/>
  <c r="L255" i="1" s="1"/>
  <c r="U115" i="1"/>
  <c r="L115" i="1" s="1"/>
  <c r="U396" i="1"/>
  <c r="U484" i="1"/>
  <c r="U43" i="1"/>
  <c r="U172" i="1"/>
  <c r="L172" i="1" s="1"/>
  <c r="U82" i="1"/>
  <c r="L82" i="1" s="1"/>
  <c r="U203" i="1"/>
  <c r="L203" i="1" s="1"/>
  <c r="U277" i="1"/>
  <c r="U492" i="1"/>
  <c r="U49" i="1"/>
  <c r="U91" i="1"/>
  <c r="L91" i="1" s="1"/>
  <c r="U276" i="1"/>
  <c r="U448" i="1"/>
  <c r="L448" i="1" s="1"/>
  <c r="U227" i="1"/>
  <c r="L227" i="1" s="1"/>
  <c r="U58" i="1"/>
  <c r="L58" i="1" s="1"/>
  <c r="U87" i="1"/>
  <c r="L87" i="1" s="1"/>
  <c r="U101" i="1"/>
  <c r="U428" i="1"/>
  <c r="U36" i="1"/>
  <c r="U393" i="1"/>
  <c r="L393" i="1" s="1"/>
  <c r="U479" i="1"/>
  <c r="L479" i="1" s="1"/>
  <c r="U8" i="1"/>
  <c r="U24" i="1"/>
  <c r="L24" i="1" s="1"/>
  <c r="U305" i="1"/>
  <c r="L305" i="1" s="1"/>
  <c r="U88" i="1"/>
  <c r="L88" i="1" s="1"/>
  <c r="U411" i="1"/>
  <c r="L411" i="1" s="1"/>
  <c r="U476" i="1"/>
  <c r="L476" i="1" s="1"/>
  <c r="U19" i="1"/>
  <c r="L19" i="1" s="1"/>
  <c r="U181" i="1"/>
  <c r="L181" i="1" s="1"/>
  <c r="U131" i="1"/>
  <c r="L131" i="1" s="1"/>
  <c r="U425" i="1"/>
  <c r="L425" i="1" s="1"/>
  <c r="U108" i="1"/>
  <c r="L108" i="1" s="1"/>
  <c r="U61" i="1"/>
  <c r="L61" i="1" s="1"/>
  <c r="U204" i="1"/>
  <c r="L204" i="1" s="1"/>
  <c r="U447" i="1"/>
  <c r="L447" i="1" s="1"/>
  <c r="U37" i="1"/>
  <c r="L37" i="1" s="1"/>
  <c r="U100" i="1"/>
  <c r="L100" i="1" s="1"/>
  <c r="U445" i="1"/>
  <c r="L445" i="1" s="1"/>
  <c r="U57" i="1"/>
  <c r="L57" i="1" s="1"/>
  <c r="U386" i="1"/>
  <c r="L386" i="1" s="1"/>
  <c r="U282" i="1"/>
  <c r="L282" i="1" s="1"/>
  <c r="U399" i="1"/>
  <c r="L399" i="1" s="1"/>
  <c r="U485" i="1"/>
  <c r="L485" i="1" s="1"/>
  <c r="U109" i="1"/>
  <c r="L109" i="1" s="1"/>
  <c r="U161" i="1"/>
  <c r="L161" i="1" s="1"/>
  <c r="U234" i="1"/>
  <c r="L234" i="1" s="1"/>
  <c r="U208" i="1"/>
  <c r="L208" i="1" s="1"/>
  <c r="U105" i="1"/>
  <c r="U498" i="1"/>
  <c r="U163" i="1"/>
  <c r="U288" i="1"/>
  <c r="U244" i="1"/>
  <c r="U5" i="1"/>
  <c r="L5" i="1" s="1"/>
  <c r="U179" i="1"/>
  <c r="U92" i="1"/>
  <c r="L92" i="1" s="1"/>
  <c r="U331" i="1"/>
  <c r="L331" i="1" s="1"/>
  <c r="U125" i="1"/>
  <c r="L125" i="1" s="1"/>
  <c r="U345" i="1"/>
  <c r="L345" i="1" s="1"/>
  <c r="U366" i="1"/>
  <c r="L366" i="1" s="1"/>
  <c r="U40" i="1"/>
  <c r="L40" i="1" s="1"/>
  <c r="U253" i="1"/>
  <c r="U382" i="1"/>
  <c r="L382" i="1" s="1"/>
  <c r="U422" i="1"/>
  <c r="L422" i="1" s="1"/>
  <c r="U17" i="1"/>
  <c r="L17" i="1" s="1"/>
  <c r="U218" i="1"/>
  <c r="L218" i="1" s="1"/>
  <c r="U44" i="1"/>
  <c r="L44" i="1" s="1"/>
  <c r="U147" i="1"/>
  <c r="L147" i="1" s="1"/>
  <c r="U222" i="1"/>
  <c r="U185" i="1"/>
  <c r="L185" i="1" s="1"/>
  <c r="U338" i="1"/>
  <c r="L338" i="1" s="1"/>
  <c r="U322" i="1"/>
  <c r="U390" i="1"/>
  <c r="U259" i="1"/>
  <c r="L259" i="1" s="1"/>
  <c r="U50" i="1"/>
  <c r="L50" i="1" s="1"/>
  <c r="U455" i="1"/>
  <c r="L455" i="1" s="1"/>
  <c r="U293" i="1"/>
  <c r="L293" i="1" s="1"/>
  <c r="U257" i="1"/>
  <c r="L257" i="1" s="1"/>
  <c r="U365" i="1"/>
  <c r="L365" i="1" s="1"/>
  <c r="U80" i="1"/>
  <c r="U472" i="1"/>
  <c r="L472" i="1" s="1"/>
  <c r="U123" i="1"/>
  <c r="U303" i="1"/>
  <c r="L303" i="1" s="1"/>
  <c r="U63" i="1"/>
  <c r="L63" i="1" s="1"/>
  <c r="U405" i="1"/>
  <c r="U384" i="1"/>
  <c r="L384" i="1" s="1"/>
  <c r="U272" i="1"/>
  <c r="L272" i="1" s="1"/>
  <c r="U196" i="1"/>
  <c r="L196" i="1" s="1"/>
  <c r="U354" i="1"/>
  <c r="U434" i="1"/>
  <c r="U420" i="1"/>
  <c r="U295" i="1"/>
  <c r="L295" i="1" s="1"/>
  <c r="U413" i="1"/>
  <c r="U302" i="1"/>
  <c r="U134" i="1"/>
  <c r="U146" i="1"/>
  <c r="U507" i="1"/>
  <c r="L507" i="1" s="1"/>
  <c r="U364" i="1"/>
  <c r="L364" i="1" s="1"/>
  <c r="U26" i="1"/>
  <c r="L26" i="1" s="1"/>
  <c r="U75" i="1"/>
  <c r="L75" i="1" s="1"/>
  <c r="U369" i="1"/>
  <c r="L369" i="1" s="1"/>
  <c r="U370" i="1"/>
  <c r="U78" i="1"/>
  <c r="U260" i="1"/>
  <c r="L260" i="1" s="1"/>
  <c r="U250" i="1"/>
  <c r="L250" i="1" s="1"/>
  <c r="U482" i="1"/>
  <c r="L482" i="1" s="1"/>
  <c r="U85" i="1"/>
  <c r="U329" i="1"/>
  <c r="L329" i="1" s="1"/>
  <c r="U412" i="1"/>
  <c r="U135" i="1"/>
  <c r="L135" i="1" s="1"/>
  <c r="U60" i="1"/>
  <c r="U326" i="1"/>
  <c r="L326" i="1" s="1"/>
  <c r="U210" i="1"/>
  <c r="U16" i="1"/>
  <c r="U238" i="1"/>
  <c r="U198" i="1"/>
  <c r="L198" i="1" s="1"/>
  <c r="U353" i="1"/>
  <c r="L353" i="1" s="1"/>
  <c r="U133" i="1"/>
  <c r="U183" i="1"/>
  <c r="L183" i="1" s="1"/>
  <c r="U502" i="1"/>
  <c r="L502" i="1" s="1"/>
  <c r="U436" i="1"/>
  <c r="L436" i="1" s="1"/>
  <c r="U52" i="1"/>
  <c r="L52" i="1" s="1"/>
  <c r="U99" i="1"/>
  <c r="L99" i="1" s="1"/>
  <c r="U195" i="1"/>
  <c r="L195" i="1" s="1"/>
  <c r="U47" i="1"/>
  <c r="L47" i="1" s="1"/>
  <c r="U224" i="1"/>
  <c r="L224" i="1" s="1"/>
  <c r="U138" i="1"/>
  <c r="L138" i="1" s="1"/>
  <c r="U97" i="1"/>
  <c r="L97" i="1" s="1"/>
  <c r="U266" i="1"/>
  <c r="L266" i="1" s="1"/>
  <c r="U501" i="1"/>
  <c r="L501" i="1" s="1"/>
  <c r="U438" i="1"/>
  <c r="L438" i="1" s="1"/>
  <c r="U352" i="1"/>
  <c r="L352" i="1" s="1"/>
  <c r="U29" i="1"/>
  <c r="L29" i="1" s="1"/>
  <c r="U463" i="1"/>
  <c r="L463" i="1" s="1"/>
  <c r="U93" i="1"/>
  <c r="L93" i="1" s="1"/>
  <c r="U262" i="1"/>
  <c r="L262" i="1" s="1"/>
  <c r="U403" i="1"/>
  <c r="L403" i="1" s="1"/>
  <c r="U264" i="1"/>
  <c r="L264" i="1" s="1"/>
  <c r="U427" i="1"/>
  <c r="L427" i="1" s="1"/>
  <c r="U223" i="1"/>
  <c r="L223" i="1" s="1"/>
  <c r="U73" i="1"/>
  <c r="L73" i="1" s="1"/>
  <c r="U119" i="1"/>
  <c r="L119" i="1" s="1"/>
  <c r="U72" i="1"/>
  <c r="L72" i="1" s="1"/>
  <c r="L274" i="1" l="1"/>
  <c r="L139" i="1"/>
  <c r="L456" i="1"/>
  <c r="L30" i="1"/>
  <c r="L177" i="1"/>
  <c r="L206" i="1"/>
  <c r="L279" i="1"/>
  <c r="L441" i="1"/>
  <c r="L249" i="1"/>
  <c r="L466" i="1"/>
  <c r="L496" i="1"/>
  <c r="L462" i="1"/>
  <c r="L164" i="1"/>
  <c r="L180" i="1"/>
  <c r="L511" i="1"/>
  <c r="L228" i="1"/>
  <c r="L201" i="1"/>
  <c r="L268" i="1"/>
  <c r="L486" i="1"/>
  <c r="L118" i="1"/>
  <c r="L69" i="1"/>
  <c r="L71" i="1"/>
  <c r="L14" i="1"/>
  <c r="L487" i="1"/>
  <c r="L383" i="1"/>
  <c r="L43" i="1"/>
  <c r="L78" i="1"/>
  <c r="L200" i="1"/>
  <c r="L51" i="1"/>
  <c r="L380" i="1"/>
  <c r="L238" i="1"/>
  <c r="L2" i="1"/>
  <c r="L64" i="1"/>
  <c r="L128" i="1"/>
  <c r="L457" i="1"/>
  <c r="L459" i="1"/>
  <c r="L491" i="1"/>
  <c r="L374" i="1"/>
  <c r="L215" i="1"/>
  <c r="L60" i="1"/>
  <c r="L434" i="1"/>
  <c r="L222" i="1"/>
  <c r="L4" i="1"/>
  <c r="L471" i="1"/>
  <c r="L387" i="1"/>
  <c r="L292" i="1"/>
  <c r="L246" i="1"/>
  <c r="L85" i="1"/>
  <c r="L493" i="1"/>
  <c r="L66" i="1"/>
  <c r="L270" i="1"/>
  <c r="L35" i="1"/>
  <c r="L243" i="1"/>
  <c r="L315" i="1"/>
  <c r="L169" i="1"/>
  <c r="L235" i="1"/>
  <c r="L83" i="1"/>
  <c r="L145" i="1"/>
  <c r="L392" i="1"/>
  <c r="L114" i="1"/>
  <c r="L325" i="1"/>
  <c r="L316" i="1"/>
  <c r="L86" i="1"/>
  <c r="L8" i="1"/>
  <c r="L396" i="1"/>
  <c r="L143" i="1"/>
  <c r="L155" i="1"/>
  <c r="L121" i="1"/>
  <c r="L31" i="1"/>
  <c r="L21" i="1"/>
  <c r="L431" i="1"/>
  <c r="L280" i="1"/>
  <c r="L371" i="1"/>
  <c r="L213" i="1"/>
  <c r="L357" i="1"/>
  <c r="L148" i="1"/>
  <c r="L101" i="1"/>
  <c r="L318" i="1"/>
  <c r="L95" i="1"/>
  <c r="L263" i="1"/>
  <c r="L490" i="1"/>
  <c r="L363" i="1"/>
  <c r="L13" i="1"/>
  <c r="L470" i="1"/>
  <c r="L444" i="1"/>
  <c r="L402" i="1"/>
  <c r="L210" i="1"/>
  <c r="L413" i="1"/>
  <c r="L276" i="1"/>
  <c r="L358" i="1"/>
  <c r="L211" i="1"/>
  <c r="L385" i="1"/>
  <c r="L248" i="1"/>
  <c r="L254" i="1"/>
  <c r="L443" i="1"/>
  <c r="L214" i="1"/>
  <c r="L449" i="1"/>
  <c r="L322" i="1"/>
  <c r="L106" i="1"/>
  <c r="L381" i="1"/>
  <c r="L405" i="1"/>
  <c r="L469" i="1"/>
  <c r="L136" i="1"/>
  <c r="L156" i="1"/>
  <c r="L494" i="1"/>
  <c r="L306" i="1"/>
  <c r="L53" i="1"/>
  <c r="L400" i="1"/>
  <c r="L348" i="1"/>
  <c r="L423" i="1"/>
  <c r="L504" i="1"/>
  <c r="L65" i="1"/>
  <c r="L59" i="1"/>
  <c r="L473" i="1"/>
  <c r="L453" i="1"/>
  <c r="L140" i="1"/>
  <c r="L334" i="1"/>
  <c r="L391" i="1"/>
  <c r="L38" i="1"/>
  <c r="L489" i="1"/>
  <c r="L144" i="1"/>
  <c r="L126" i="1"/>
  <c r="L475" i="1"/>
  <c r="L335" i="1"/>
  <c r="L484" i="1"/>
  <c r="L395" i="1"/>
  <c r="L458" i="1"/>
  <c r="L370" i="1"/>
  <c r="L123" i="1"/>
  <c r="L253" i="1"/>
  <c r="L96" i="1"/>
  <c r="L41" i="1"/>
  <c r="L42" i="1"/>
  <c r="L299" i="1"/>
  <c r="L113" i="1"/>
  <c r="L408" i="1"/>
  <c r="L346" i="1"/>
  <c r="L512" i="1"/>
  <c r="L158" i="1"/>
  <c r="L416" i="1"/>
  <c r="L397" i="1"/>
  <c r="L15" i="1"/>
  <c r="L186" i="1"/>
  <c r="L205" i="1"/>
  <c r="L80" i="1"/>
  <c r="L157" i="1"/>
  <c r="L170" i="1"/>
  <c r="L428" i="1"/>
  <c r="L367" i="1"/>
  <c r="L360" i="1"/>
  <c r="L424" i="1"/>
  <c r="L343" i="1"/>
  <c r="L151" i="1"/>
  <c r="L256" i="1"/>
  <c r="L62" i="1"/>
  <c r="L130" i="1"/>
  <c r="L219" i="1"/>
  <c r="L36" i="1"/>
  <c r="L122" i="1"/>
  <c r="L184" i="1"/>
  <c r="L429" i="1"/>
  <c r="L104" i="1"/>
  <c r="L271" i="1"/>
  <c r="L233" i="1"/>
  <c r="L133" i="1"/>
  <c r="L9" i="1"/>
  <c r="L344" i="1"/>
  <c r="L430" i="1"/>
  <c r="L68" i="1"/>
  <c r="L220" i="1"/>
  <c r="L134" i="1"/>
  <c r="L509" i="1"/>
  <c r="L287" i="1"/>
  <c r="L301" i="1"/>
  <c r="L84" i="1"/>
  <c r="L368" i="1"/>
  <c r="L330" i="1"/>
  <c r="L351" i="1"/>
  <c r="L378" i="1"/>
  <c r="L160" i="1"/>
  <c r="L236" i="1"/>
  <c r="L442" i="1"/>
  <c r="L373" i="1"/>
  <c r="L179" i="1"/>
  <c r="L16" i="1"/>
  <c r="L302" i="1"/>
  <c r="L342" i="1"/>
  <c r="L275" i="1"/>
  <c r="L168" i="1"/>
  <c r="L296" i="1"/>
  <c r="L289" i="1"/>
  <c r="L500" i="1"/>
  <c r="L225" i="1"/>
  <c r="L116" i="1"/>
  <c r="L3" i="1"/>
  <c r="L300" i="1"/>
  <c r="L81" i="1"/>
  <c r="L298" i="1"/>
  <c r="L34" i="1"/>
  <c r="L244" i="1"/>
  <c r="L166" i="1"/>
  <c r="L505" i="1"/>
  <c r="L297" i="1"/>
  <c r="L187" i="1"/>
  <c r="L10" i="1"/>
  <c r="L207" i="1"/>
  <c r="L267" i="1"/>
  <c r="L265" i="1"/>
  <c r="L189" i="1"/>
  <c r="L420" i="1"/>
  <c r="L163" i="1"/>
  <c r="L49" i="1"/>
  <c r="L340" i="1"/>
  <c r="L461" i="1"/>
  <c r="L497" i="1"/>
  <c r="L32" i="1"/>
  <c r="L245" i="1"/>
  <c r="L308" i="1"/>
  <c r="L389" i="1"/>
  <c r="L508" i="1"/>
  <c r="L107" i="1"/>
  <c r="L159" i="1"/>
  <c r="L401" i="1"/>
  <c r="L48" i="1"/>
  <c r="L307" i="1"/>
  <c r="L283" i="1"/>
  <c r="L269" i="1"/>
  <c r="L216" i="1"/>
  <c r="L451" i="1"/>
  <c r="L217" i="1"/>
  <c r="L167" i="1"/>
  <c r="L390" i="1"/>
  <c r="L452" i="1"/>
  <c r="L495" i="1"/>
  <c r="L212" i="1"/>
  <c r="L288" i="1"/>
  <c r="L23" i="1"/>
  <c r="L498" i="1"/>
  <c r="L492" i="1"/>
  <c r="L261" i="1"/>
  <c r="L33" i="1"/>
  <c r="L376" i="1"/>
  <c r="L333" i="1"/>
  <c r="L419" i="1"/>
  <c r="L193" i="1"/>
  <c r="L12" i="1"/>
  <c r="L347" i="1"/>
  <c r="L142" i="1"/>
  <c r="L320" i="1"/>
  <c r="L433" i="1"/>
  <c r="L439" i="1"/>
  <c r="L18" i="1"/>
  <c r="L355" i="1"/>
  <c r="L410" i="1"/>
  <c r="L152" i="1"/>
  <c r="L327" i="1"/>
  <c r="L290" i="1"/>
  <c r="L146" i="1"/>
  <c r="L94" i="1"/>
  <c r="L230" i="1"/>
  <c r="L412" i="1"/>
  <c r="L354" i="1"/>
  <c r="L105" i="1"/>
  <c r="L277" i="1"/>
  <c r="L311" i="1"/>
  <c r="L149" i="1"/>
  <c r="L499" i="1"/>
  <c r="L150" i="1"/>
  <c r="L432" i="1"/>
  <c r="L454" i="1"/>
  <c r="L231" i="1"/>
  <c r="L240" i="1"/>
  <c r="L350" i="1"/>
  <c r="L375" i="1"/>
  <c r="L129" i="1"/>
  <c r="L446" i="1"/>
  <c r="L70" i="1"/>
  <c r="L252" i="1"/>
  <c r="L153" i="1"/>
  <c r="L309" i="1"/>
  <c r="L77" i="1"/>
  <c r="L361" i="1"/>
  <c r="J27" i="1"/>
  <c r="J324" i="1"/>
  <c r="J292" i="1"/>
  <c r="J276" i="1"/>
  <c r="J154" i="1"/>
  <c r="J213" i="1"/>
  <c r="J268" i="1"/>
  <c r="J251" i="1"/>
  <c r="J387" i="1"/>
  <c r="J225" i="1"/>
  <c r="J5" i="1"/>
  <c r="J128" i="1"/>
  <c r="J10" i="1"/>
  <c r="J182" i="1"/>
  <c r="J101" i="1"/>
  <c r="J263" i="1"/>
  <c r="J495" i="1"/>
  <c r="J237" i="1"/>
  <c r="J104" i="1"/>
  <c r="J278" i="1"/>
  <c r="J450" i="1"/>
  <c r="J428" i="1"/>
  <c r="J65" i="1"/>
  <c r="J294" i="1"/>
  <c r="J153" i="1"/>
  <c r="J207" i="1"/>
  <c r="J314" i="1"/>
  <c r="J111" i="1"/>
  <c r="J406" i="1"/>
  <c r="J299" i="1"/>
  <c r="J133" i="1"/>
  <c r="J396" i="1"/>
  <c r="J506" i="1"/>
  <c r="J209" i="1"/>
  <c r="J247" i="1"/>
  <c r="J370" i="1"/>
  <c r="J123" i="1"/>
  <c r="J183" i="1"/>
  <c r="J403" i="1"/>
  <c r="J236" i="1"/>
  <c r="J32" i="1"/>
  <c r="J446" i="1"/>
  <c r="J289" i="1"/>
  <c r="J390" i="1"/>
  <c r="J338" i="1"/>
  <c r="J134" i="1"/>
  <c r="J341" i="1"/>
  <c r="J372" i="1"/>
  <c r="J36" i="1"/>
  <c r="J210" i="1"/>
  <c r="J137" i="1"/>
  <c r="J270" i="1"/>
  <c r="J157" i="1"/>
  <c r="J320" i="1"/>
  <c r="J198" i="1"/>
  <c r="J442" i="1"/>
  <c r="J439" i="1"/>
  <c r="J287" i="1"/>
  <c r="J412" i="1"/>
  <c r="J331" i="1"/>
  <c r="J451" i="1"/>
  <c r="J290" i="1"/>
  <c r="J199" i="1"/>
  <c r="J184" i="1"/>
  <c r="J58" i="1"/>
  <c r="J456" i="1"/>
  <c r="J169" i="1"/>
  <c r="J317" i="1"/>
  <c r="J391" i="1"/>
  <c r="J244" i="1"/>
  <c r="J139" i="1"/>
  <c r="J492" i="1"/>
  <c r="J194" i="1"/>
  <c r="J414" i="1"/>
  <c r="J452" i="1"/>
  <c r="J204" i="1"/>
  <c r="J159" i="1"/>
  <c r="J252" i="1"/>
  <c r="J132" i="1"/>
  <c r="J358" i="1"/>
  <c r="J401" i="1"/>
  <c r="J211" i="1"/>
  <c r="J503" i="1"/>
  <c r="J29" i="1"/>
  <c r="J107" i="1"/>
  <c r="J336" i="1"/>
  <c r="J344" i="1"/>
  <c r="J273" i="1"/>
  <c r="J117" i="1"/>
  <c r="J425" i="1"/>
  <c r="J307" i="1"/>
  <c r="J146" i="1"/>
  <c r="J286" i="1"/>
  <c r="J22" i="1"/>
  <c r="J77" i="1"/>
  <c r="J239" i="1"/>
  <c r="J30" i="1"/>
  <c r="J477" i="1"/>
  <c r="J55" i="1"/>
  <c r="J130" i="1"/>
  <c r="J467" i="1"/>
  <c r="J281" i="1"/>
  <c r="J28" i="1"/>
  <c r="J382" i="1"/>
  <c r="J110" i="1"/>
  <c r="J376" i="1"/>
  <c r="J511" i="1"/>
  <c r="J18" i="1"/>
  <c r="J265" i="1"/>
  <c r="J388" i="1"/>
  <c r="J463" i="1"/>
  <c r="J420" i="1"/>
  <c r="J215" i="1"/>
  <c r="J48" i="1"/>
  <c r="J175" i="1"/>
  <c r="J327" i="1"/>
  <c r="J12" i="1"/>
  <c r="K441" i="1"/>
  <c r="J441" i="1"/>
  <c r="K351" i="1"/>
  <c r="J351" i="1"/>
  <c r="K326" i="1"/>
  <c r="J326" i="1"/>
  <c r="J170" i="1"/>
  <c r="K482" i="1"/>
  <c r="J482" i="1"/>
  <c r="J311" i="1"/>
  <c r="J121" i="1"/>
  <c r="K31" i="1"/>
  <c r="J31" i="1"/>
  <c r="K432" i="1"/>
  <c r="J432" i="1"/>
  <c r="J400" i="1"/>
  <c r="J216" i="1"/>
  <c r="K433" i="1"/>
  <c r="J433" i="1"/>
  <c r="K148" i="1"/>
  <c r="J148" i="1"/>
  <c r="K13" i="1"/>
  <c r="J13" i="1"/>
  <c r="J71" i="1"/>
  <c r="J485" i="1"/>
  <c r="K260" i="1"/>
  <c r="J260" i="1"/>
  <c r="J504" i="1"/>
  <c r="K93" i="1"/>
  <c r="J93" i="1"/>
  <c r="K332" i="1"/>
  <c r="J332" i="1"/>
  <c r="J422" i="1"/>
  <c r="J476" i="1"/>
  <c r="J334" i="1"/>
  <c r="J380" i="1"/>
  <c r="K474" i="1"/>
  <c r="J474" i="1"/>
  <c r="J460" i="1"/>
  <c r="K356" i="1"/>
  <c r="J356" i="1"/>
  <c r="K416" i="1"/>
  <c r="J416" i="1"/>
  <c r="K475" i="1"/>
  <c r="J475" i="1"/>
  <c r="J284" i="1"/>
  <c r="J188" i="1"/>
  <c r="J176" i="1"/>
  <c r="J258" i="1"/>
  <c r="J15" i="1"/>
  <c r="K84" i="1"/>
  <c r="J84" i="1"/>
  <c r="J144" i="1"/>
  <c r="J418" i="1"/>
  <c r="J413" i="1"/>
  <c r="J367" i="1"/>
  <c r="J59" i="1"/>
  <c r="K135" i="1"/>
  <c r="J135" i="1"/>
  <c r="J99" i="1"/>
  <c r="J180" i="1"/>
  <c r="K106" i="1"/>
  <c r="J106" i="1"/>
  <c r="K118" i="1"/>
  <c r="J118" i="1"/>
  <c r="K461" i="1"/>
  <c r="J461" i="1"/>
  <c r="J417" i="1"/>
  <c r="K473" i="1"/>
  <c r="J473" i="1"/>
  <c r="K217" i="1"/>
  <c r="J217" i="1"/>
  <c r="K337" i="1"/>
  <c r="J337" i="1"/>
  <c r="K313" i="1"/>
  <c r="J313" i="1"/>
  <c r="J189" i="1"/>
  <c r="K498" i="1"/>
  <c r="J498" i="1"/>
  <c r="J178" i="1"/>
  <c r="J499" i="1"/>
  <c r="J397" i="1"/>
  <c r="K507" i="1"/>
  <c r="J507" i="1"/>
  <c r="J127" i="1"/>
  <c r="K293" i="1"/>
  <c r="J293" i="1"/>
  <c r="J431" i="1"/>
  <c r="J353" i="1"/>
  <c r="K255" i="1"/>
  <c r="J255" i="1"/>
  <c r="J151" i="1"/>
  <c r="K266" i="1"/>
  <c r="J266" i="1"/>
  <c r="K69" i="1"/>
  <c r="J69" i="1"/>
  <c r="K402" i="1"/>
  <c r="J402" i="1"/>
  <c r="J429" i="1"/>
  <c r="K116" i="1"/>
  <c r="J116" i="1"/>
  <c r="J489" i="1"/>
  <c r="K33" i="1"/>
  <c r="J33" i="1"/>
  <c r="K197" i="1"/>
  <c r="J197" i="1"/>
  <c r="K98" i="1"/>
  <c r="J98" i="1"/>
  <c r="J481" i="1"/>
  <c r="J409" i="1"/>
  <c r="K220" i="1"/>
  <c r="J220" i="1"/>
  <c r="K112" i="1"/>
  <c r="J112" i="1"/>
  <c r="K129" i="1"/>
  <c r="J129" i="1"/>
  <c r="J479" i="1"/>
  <c r="K283" i="1"/>
  <c r="J283" i="1"/>
  <c r="J303" i="1"/>
  <c r="K6" i="1"/>
  <c r="J6" i="1"/>
  <c r="J147" i="1"/>
  <c r="J17" i="1"/>
  <c r="J238" i="1"/>
  <c r="J291" i="1"/>
  <c r="J14" i="1"/>
  <c r="K443" i="1"/>
  <c r="J443" i="1"/>
  <c r="J366" i="1"/>
  <c r="K60" i="1"/>
  <c r="J60" i="1"/>
  <c r="K40" i="1"/>
  <c r="J40" i="1"/>
  <c r="K163" i="1"/>
  <c r="J163" i="1"/>
  <c r="K355" i="1"/>
  <c r="J355" i="1"/>
  <c r="J472" i="1"/>
  <c r="J339" i="1"/>
  <c r="K464" i="1"/>
  <c r="J464" i="1"/>
  <c r="K455" i="1"/>
  <c r="J455" i="1"/>
  <c r="J53" i="1"/>
  <c r="J68" i="1"/>
  <c r="J275" i="1"/>
  <c r="K490" i="1"/>
  <c r="J490" i="1"/>
  <c r="J381" i="1"/>
  <c r="J323" i="1"/>
  <c r="J343" i="1"/>
  <c r="J158" i="1"/>
  <c r="J308" i="1"/>
  <c r="J386" i="1"/>
  <c r="K448" i="1"/>
  <c r="J448" i="1"/>
  <c r="J305" i="1"/>
  <c r="J491" i="1"/>
  <c r="J269" i="1"/>
  <c r="J119" i="1"/>
  <c r="J447" i="1"/>
  <c r="J85" i="1"/>
  <c r="J354" i="1"/>
  <c r="K179" i="1"/>
  <c r="J179" i="1"/>
  <c r="K377" i="1"/>
  <c r="J377" i="1"/>
  <c r="J218" i="1"/>
  <c r="J349" i="1"/>
  <c r="K426" i="1"/>
  <c r="J426" i="1"/>
  <c r="J348" i="1"/>
  <c r="K230" i="1"/>
  <c r="J230" i="1"/>
  <c r="J469" i="1"/>
  <c r="J190" i="1"/>
  <c r="J233" i="1"/>
  <c r="K95" i="1"/>
  <c r="J95" i="1"/>
  <c r="J235" i="1"/>
  <c r="J245" i="1"/>
  <c r="K177" i="1"/>
  <c r="J177" i="1"/>
  <c r="J445" i="1"/>
  <c r="J73" i="1"/>
  <c r="K91" i="1"/>
  <c r="J91" i="1"/>
  <c r="K161" i="1"/>
  <c r="J161" i="1"/>
  <c r="K16" i="1"/>
  <c r="J16" i="1"/>
  <c r="J222" i="1"/>
  <c r="J223" i="1"/>
  <c r="J250" i="1"/>
  <c r="J436" i="1"/>
  <c r="K102" i="1"/>
  <c r="J102" i="1"/>
  <c r="J41" i="1"/>
  <c r="J141" i="1"/>
  <c r="J384" i="1"/>
  <c r="K272" i="1"/>
  <c r="J272" i="1"/>
  <c r="K234" i="1"/>
  <c r="J234" i="1"/>
  <c r="K4" i="1"/>
  <c r="J4" i="1"/>
  <c r="J280" i="1"/>
  <c r="K23" i="1"/>
  <c r="J23" i="1"/>
  <c r="K500" i="1"/>
  <c r="J500" i="1"/>
  <c r="K430" i="1"/>
  <c r="J430" i="1"/>
  <c r="J319" i="1"/>
  <c r="J186" i="1"/>
  <c r="K193" i="1"/>
  <c r="J193" i="1"/>
  <c r="J419" i="1"/>
  <c r="K37" i="1"/>
  <c r="J37" i="1"/>
  <c r="J75" i="1"/>
  <c r="J100" i="1"/>
  <c r="J365" i="1"/>
  <c r="J264" i="1"/>
  <c r="J227" i="1"/>
  <c r="K78" i="1"/>
  <c r="J78" i="1"/>
  <c r="J407" i="1"/>
  <c r="J502" i="1"/>
  <c r="J140" i="1"/>
  <c r="J81" i="1"/>
  <c r="J150" i="1"/>
  <c r="J167" i="1"/>
  <c r="J181" i="1"/>
  <c r="J125" i="1"/>
  <c r="J57" i="1"/>
  <c r="J262" i="1"/>
  <c r="J165" i="1"/>
  <c r="J369" i="1"/>
  <c r="K408" i="1"/>
  <c r="J408" i="1"/>
  <c r="J61" i="1"/>
  <c r="J20" i="1"/>
  <c r="J325" i="1"/>
  <c r="K315" i="1"/>
  <c r="J315" i="1"/>
  <c r="K410" i="1"/>
  <c r="J410" i="1"/>
  <c r="J378" i="1"/>
  <c r="J113" i="1"/>
  <c r="J54" i="1"/>
  <c r="J172" i="1"/>
  <c r="J26" i="1"/>
  <c r="J126" i="1"/>
  <c r="J508" i="1"/>
  <c r="J510" i="1"/>
  <c r="J398" i="1"/>
  <c r="K321" i="1"/>
  <c r="J321" i="1"/>
  <c r="K208" i="1"/>
  <c r="J208" i="1"/>
  <c r="J219" i="1"/>
  <c r="K166" i="1"/>
  <c r="J166" i="1"/>
  <c r="J478" i="1"/>
  <c r="J437" i="1"/>
  <c r="J11" i="1"/>
  <c r="J444" i="1"/>
  <c r="J168" i="1"/>
  <c r="J232" i="1"/>
  <c r="J131" i="1"/>
  <c r="J3" i="1"/>
  <c r="J484" i="1"/>
  <c r="J82" i="1"/>
  <c r="J304" i="1"/>
  <c r="J43" i="1"/>
  <c r="K352" i="1"/>
  <c r="J352" i="1"/>
  <c r="J427" i="1"/>
  <c r="J52" i="1"/>
  <c r="J302" i="1"/>
  <c r="K92" i="1"/>
  <c r="J92" i="1"/>
  <c r="J453" i="1"/>
  <c r="J191" i="1"/>
  <c r="K457" i="1"/>
  <c r="J457" i="1"/>
  <c r="K143" i="1"/>
  <c r="J143" i="1"/>
  <c r="K279" i="1"/>
  <c r="J279" i="1"/>
  <c r="K438" i="1"/>
  <c r="J438" i="1"/>
  <c r="K174" i="1"/>
  <c r="J174" i="1"/>
  <c r="K494" i="1"/>
  <c r="J494" i="1"/>
  <c r="J399" i="1"/>
  <c r="J248" i="1"/>
  <c r="J243" i="1"/>
  <c r="K66" i="1"/>
  <c r="J66" i="1"/>
  <c r="J512" i="1"/>
  <c r="J171" i="1"/>
  <c r="K486" i="1"/>
  <c r="J486" i="1"/>
  <c r="J383" i="1"/>
  <c r="J393" i="1"/>
  <c r="J87" i="1"/>
  <c r="J364" i="1"/>
  <c r="J149" i="1"/>
  <c r="K357" i="1"/>
  <c r="J357" i="1"/>
  <c r="K459" i="1"/>
  <c r="J459" i="1"/>
  <c r="J328" i="1"/>
  <c r="K173" i="1"/>
  <c r="J173" i="1"/>
  <c r="J424" i="1"/>
  <c r="J274" i="1"/>
  <c r="J392" i="1"/>
  <c r="K205" i="1"/>
  <c r="J205" i="1"/>
  <c r="K142" i="1"/>
  <c r="J142" i="1"/>
  <c r="J496" i="1"/>
  <c r="J435" i="1"/>
  <c r="J221" i="1"/>
  <c r="J79" i="1"/>
  <c r="J19" i="1"/>
  <c r="J50" i="1"/>
  <c r="J115" i="1"/>
  <c r="J51" i="1"/>
  <c r="J162" i="1"/>
  <c r="J249" i="1"/>
  <c r="J501" i="1"/>
  <c r="J47" i="1"/>
  <c r="J470" i="1"/>
  <c r="J295" i="1"/>
  <c r="J330" i="1"/>
  <c r="J271" i="1"/>
  <c r="J35" i="1"/>
  <c r="J342" i="1"/>
  <c r="J277" i="1"/>
  <c r="K206" i="1"/>
  <c r="J206" i="1"/>
  <c r="K122" i="1"/>
  <c r="J122" i="1"/>
  <c r="J155" i="1"/>
  <c r="J333" i="1"/>
  <c r="K253" i="1"/>
  <c r="J253" i="1"/>
  <c r="J200" i="1"/>
  <c r="J415" i="1"/>
  <c r="J505" i="1"/>
  <c r="J267" i="1"/>
  <c r="J389" i="1"/>
  <c r="J25" i="1"/>
  <c r="J411" i="1"/>
  <c r="J88" i="1"/>
  <c r="J346" i="1"/>
  <c r="J440" i="1"/>
  <c r="J368" i="1"/>
  <c r="J97" i="1"/>
  <c r="J329" i="1"/>
  <c r="J80" i="1"/>
  <c r="J196" i="1"/>
  <c r="J371" i="1"/>
  <c r="J105" i="1"/>
  <c r="K379" i="1"/>
  <c r="J379" i="1"/>
  <c r="J56" i="1"/>
  <c r="K362" i="1"/>
  <c r="J362" i="1"/>
  <c r="K309" i="1"/>
  <c r="J309" i="1"/>
  <c r="K70" i="1"/>
  <c r="J70" i="1"/>
  <c r="K185" i="1"/>
  <c r="J185" i="1"/>
  <c r="J212" i="1"/>
  <c r="K318" i="1"/>
  <c r="J318" i="1"/>
  <c r="J62" i="1"/>
  <c r="J493" i="1"/>
  <c r="J421" i="1"/>
  <c r="K335" i="1"/>
  <c r="J335" i="1"/>
  <c r="K2" i="1"/>
  <c r="J2" i="1"/>
  <c r="J108" i="1"/>
  <c r="J39" i="1"/>
  <c r="K201" i="1"/>
  <c r="J201" i="1"/>
  <c r="J483" i="1"/>
  <c r="J103" i="1"/>
  <c r="J465" i="1"/>
  <c r="J404" i="1"/>
  <c r="J449" i="1"/>
  <c r="J466" i="1"/>
  <c r="J246" i="1"/>
  <c r="J202" i="1"/>
  <c r="J7" i="1"/>
  <c r="J160" i="1"/>
  <c r="J361" i="1"/>
  <c r="J256" i="1"/>
  <c r="J164" i="1"/>
  <c r="J231" i="1"/>
  <c r="J285" i="1"/>
  <c r="J254" i="1"/>
  <c r="J38" i="1"/>
  <c r="K224" i="1"/>
  <c r="J224" i="1"/>
  <c r="J89" i="1"/>
  <c r="J44" i="1"/>
  <c r="J63" i="1"/>
  <c r="J363" i="1"/>
  <c r="J8" i="1"/>
  <c r="J74" i="1"/>
  <c r="K497" i="1"/>
  <c r="J497" i="1"/>
  <c r="J90" i="1"/>
  <c r="K462" i="1"/>
  <c r="J462" i="1"/>
  <c r="K288" i="1"/>
  <c r="J288" i="1"/>
  <c r="J94" i="1"/>
  <c r="J152" i="1"/>
  <c r="J434" i="1"/>
  <c r="J423" i="1"/>
  <c r="K214" i="1"/>
  <c r="J214" i="1"/>
  <c r="J488" i="1"/>
  <c r="J203" i="1"/>
  <c r="J192" i="1"/>
  <c r="J301" i="1"/>
  <c r="J114" i="1"/>
  <c r="J468" i="1"/>
  <c r="J9" i="1"/>
  <c r="J480" i="1"/>
  <c r="K300" i="1"/>
  <c r="J300" i="1"/>
  <c r="J46" i="1"/>
  <c r="J67" i="1"/>
  <c r="J124" i="1"/>
  <c r="J340" i="1"/>
  <c r="J136" i="1"/>
  <c r="J156" i="1"/>
  <c r="J298" i="1"/>
  <c r="J310" i="1"/>
  <c r="J120" i="1"/>
  <c r="J45" i="1"/>
  <c r="J42" i="1"/>
  <c r="K76" i="1"/>
  <c r="J76" i="1"/>
  <c r="J187" i="1"/>
  <c r="J21" i="1"/>
  <c r="J226" i="1"/>
  <c r="J64" i="1"/>
  <c r="J296" i="1"/>
  <c r="J96" i="1"/>
  <c r="J297" i="1"/>
  <c r="J471" i="1"/>
  <c r="J195" i="1"/>
  <c r="J405" i="1"/>
  <c r="J350" i="1"/>
  <c r="J257" i="1"/>
  <c r="J145" i="1"/>
  <c r="J49" i="1"/>
  <c r="J458" i="1"/>
  <c r="J385" i="1"/>
  <c r="J83" i="1"/>
  <c r="J109" i="1"/>
  <c r="J394" i="1"/>
  <c r="K360" i="1"/>
  <c r="J360" i="1"/>
  <c r="J34" i="1"/>
  <c r="J375" i="1"/>
  <c r="J241" i="1"/>
  <c r="J487" i="1"/>
  <c r="J261" i="1"/>
  <c r="J316" i="1"/>
  <c r="J86" i="1"/>
  <c r="J229" i="1"/>
  <c r="J454" i="1"/>
  <c r="J312" i="1"/>
  <c r="J374" i="1"/>
  <c r="J395" i="1"/>
  <c r="J359" i="1"/>
  <c r="J259" i="1"/>
  <c r="J138" i="1"/>
  <c r="J306" i="1"/>
  <c r="J72" i="1"/>
  <c r="J242" i="1"/>
  <c r="J24" i="1"/>
  <c r="J373" i="1"/>
  <c r="J322" i="1"/>
  <c r="J282" i="1"/>
  <c r="J345" i="1"/>
  <c r="J240" i="1"/>
  <c r="J347" i="1"/>
  <c r="J228" i="1"/>
  <c r="J509" i="1"/>
  <c r="K178" i="1"/>
  <c r="K154" i="1"/>
  <c r="K292" i="1"/>
  <c r="K364" i="1"/>
  <c r="K483" i="1"/>
  <c r="K168" i="1"/>
  <c r="K52" i="1"/>
  <c r="K511" i="1"/>
  <c r="K62" i="1"/>
  <c r="K304" i="1"/>
  <c r="K358" i="1"/>
  <c r="K503" i="1"/>
  <c r="K27" i="1"/>
  <c r="K391" i="1"/>
  <c r="K396" i="1"/>
  <c r="K450" i="1"/>
  <c r="K428" i="1"/>
  <c r="K133" i="1"/>
  <c r="K328" i="1"/>
  <c r="K111" i="1"/>
  <c r="K442" i="1"/>
  <c r="K65" i="1"/>
  <c r="K289" i="1"/>
  <c r="K128" i="1"/>
  <c r="K429" i="1"/>
  <c r="K341" i="1"/>
  <c r="K139" i="1"/>
  <c r="K225" i="1"/>
  <c r="K147" i="1"/>
  <c r="K268" i="1"/>
  <c r="K263" i="1"/>
  <c r="K237" i="1"/>
  <c r="K210" i="1"/>
  <c r="K233" i="1"/>
  <c r="K445" i="1"/>
  <c r="K28" i="1"/>
  <c r="K365" i="1"/>
  <c r="K488" i="1"/>
  <c r="K512" i="1"/>
  <c r="K57" i="1"/>
  <c r="K227" i="1"/>
  <c r="K125" i="1"/>
  <c r="K257" i="1"/>
  <c r="K175" i="1"/>
  <c r="K188" i="1"/>
  <c r="K15" i="1"/>
  <c r="K117" i="1"/>
  <c r="K307" i="1"/>
  <c r="K146" i="1"/>
  <c r="K5" i="1"/>
  <c r="K22" i="1"/>
  <c r="K195" i="1"/>
  <c r="K194" i="1"/>
  <c r="K406" i="1"/>
  <c r="K324" i="1"/>
  <c r="K299" i="1"/>
  <c r="K451" i="1"/>
  <c r="K134" i="1"/>
  <c r="K384" i="1"/>
  <c r="K506" i="1"/>
  <c r="K401" i="1"/>
  <c r="K439" i="1"/>
  <c r="K123" i="1"/>
  <c r="K183" i="1"/>
  <c r="K132" i="1"/>
  <c r="K338" i="1"/>
  <c r="K101" i="1"/>
  <c r="K456" i="1"/>
  <c r="K317" i="1"/>
  <c r="K113" i="1"/>
  <c r="K492" i="1"/>
  <c r="K140" i="1"/>
  <c r="K81" i="1"/>
  <c r="K390" i="1"/>
  <c r="K219" i="1"/>
  <c r="K452" i="1"/>
  <c r="K397" i="1"/>
  <c r="K431" i="1"/>
  <c r="K151" i="1"/>
  <c r="K235" i="1"/>
  <c r="K436" i="1"/>
  <c r="K504" i="1"/>
  <c r="K182" i="1"/>
  <c r="K476" i="1"/>
  <c r="K418" i="1"/>
  <c r="K276" i="1"/>
  <c r="K286" i="1"/>
  <c r="K303" i="1"/>
  <c r="K381" i="1"/>
  <c r="K236" i="1"/>
  <c r="K319" i="1"/>
  <c r="K186" i="1"/>
  <c r="K419" i="1"/>
  <c r="K100" i="1"/>
  <c r="K502" i="1"/>
  <c r="K11" i="1"/>
  <c r="K487" i="1"/>
  <c r="K215" i="1"/>
  <c r="K114" i="1"/>
  <c r="K444" i="1"/>
  <c r="K51" i="1"/>
  <c r="K249" i="1"/>
  <c r="K501" i="1"/>
  <c r="K470" i="1"/>
  <c r="K468" i="1"/>
  <c r="K346" i="1"/>
  <c r="K211" i="1"/>
  <c r="K465" i="1"/>
  <c r="K466" i="1"/>
  <c r="K160" i="1"/>
  <c r="K89" i="1"/>
  <c r="K242" i="1"/>
  <c r="K127" i="1"/>
  <c r="K77" i="1"/>
  <c r="K36" i="1"/>
  <c r="K372" i="1"/>
  <c r="K46" i="1"/>
  <c r="K340" i="1"/>
  <c r="K311" i="1"/>
  <c r="K121" i="1"/>
  <c r="K485" i="1"/>
  <c r="K29" i="1"/>
  <c r="K107" i="1"/>
  <c r="K334" i="1"/>
  <c r="K380" i="1"/>
  <c r="K460" i="1"/>
  <c r="K499" i="1"/>
  <c r="K353" i="1"/>
  <c r="K398" i="1"/>
  <c r="K199" i="1"/>
  <c r="K323" i="1"/>
  <c r="K169" i="1"/>
  <c r="K343" i="1"/>
  <c r="K158" i="1"/>
  <c r="K30" i="1"/>
  <c r="K386" i="1"/>
  <c r="K305" i="1"/>
  <c r="K85" i="1"/>
  <c r="K218" i="1"/>
  <c r="K349" i="1"/>
  <c r="K130" i="1"/>
  <c r="K467" i="1"/>
  <c r="K281" i="1"/>
  <c r="K223" i="1"/>
  <c r="K244" i="1"/>
  <c r="K41" i="1"/>
  <c r="K141" i="1"/>
  <c r="K421" i="1"/>
  <c r="K265" i="1"/>
  <c r="K388" i="1"/>
  <c r="K44" i="1"/>
  <c r="K216" i="1"/>
  <c r="K71" i="1"/>
  <c r="K489" i="1"/>
  <c r="K213" i="1"/>
  <c r="K409" i="1"/>
  <c r="K479" i="1"/>
  <c r="K320" i="1"/>
  <c r="K251" i="1"/>
  <c r="K399" i="1"/>
  <c r="K75" i="1"/>
  <c r="K278" i="1"/>
  <c r="K264" i="1"/>
  <c r="K204" i="1"/>
  <c r="K427" i="1"/>
  <c r="K191" i="1"/>
  <c r="K496" i="1"/>
  <c r="K446" i="1"/>
  <c r="K440" i="1"/>
  <c r="K73" i="1"/>
  <c r="K96" i="1"/>
  <c r="K138" i="1"/>
  <c r="K176" i="1"/>
  <c r="K344" i="1"/>
  <c r="K258" i="1"/>
  <c r="K273" i="1"/>
  <c r="K367" i="1"/>
  <c r="K59" i="1"/>
  <c r="K387" i="1"/>
  <c r="K180" i="1"/>
  <c r="K159" i="1"/>
  <c r="K339" i="1"/>
  <c r="K10" i="1"/>
  <c r="K209" i="1"/>
  <c r="K290" i="1"/>
  <c r="K247" i="1"/>
  <c r="K370" i="1"/>
  <c r="K403" i="1"/>
  <c r="K137" i="1"/>
  <c r="K294" i="1"/>
  <c r="K270" i="1"/>
  <c r="K109" i="1"/>
  <c r="K55" i="1"/>
  <c r="K157" i="1"/>
  <c r="K495" i="1"/>
  <c r="K198" i="1"/>
  <c r="K212" i="1"/>
  <c r="K287" i="1"/>
  <c r="K184" i="1"/>
  <c r="K170" i="1"/>
  <c r="K53" i="1"/>
  <c r="K336" i="1"/>
  <c r="K348" i="1"/>
  <c r="K58" i="1"/>
  <c r="K207" i="1"/>
  <c r="K434" i="1"/>
  <c r="K327" i="1"/>
  <c r="K412" i="1"/>
  <c r="K331" i="1"/>
  <c r="K104" i="1"/>
  <c r="K472" i="1"/>
  <c r="K239" i="1"/>
  <c r="K155" i="1"/>
  <c r="K54" i="1"/>
  <c r="K32" i="1"/>
  <c r="K493" i="1"/>
  <c r="K414" i="1"/>
  <c r="K262" i="1"/>
  <c r="K165" i="1"/>
  <c r="K369" i="1"/>
  <c r="K325" i="1"/>
  <c r="K171" i="1"/>
  <c r="K333" i="1"/>
  <c r="K375" i="1"/>
  <c r="K301" i="1"/>
  <c r="K383" i="1"/>
  <c r="K172" i="1"/>
  <c r="K393" i="1"/>
  <c r="K87" i="1"/>
  <c r="K463" i="1"/>
  <c r="K26" i="1"/>
  <c r="K126" i="1"/>
  <c r="K241" i="1"/>
  <c r="K314" i="1"/>
  <c r="K9" i="1"/>
  <c r="K480" i="1"/>
  <c r="K505" i="1"/>
  <c r="K103" i="1"/>
  <c r="K389" i="1"/>
  <c r="K411" i="1"/>
  <c r="K252" i="1"/>
  <c r="K368" i="1"/>
  <c r="K97" i="1"/>
  <c r="K80" i="1"/>
  <c r="K246" i="1"/>
  <c r="K202" i="1"/>
  <c r="K424" i="1"/>
  <c r="K48" i="1"/>
  <c r="K124" i="1"/>
  <c r="K64" i="1"/>
  <c r="K296" i="1"/>
  <c r="K385" i="1"/>
  <c r="K153" i="1"/>
  <c r="K221" i="1"/>
  <c r="K342" i="1"/>
  <c r="K229" i="1"/>
  <c r="K454" i="1"/>
  <c r="K312" i="1"/>
  <c r="K374" i="1"/>
  <c r="K395" i="1"/>
  <c r="K306" i="1"/>
  <c r="K282" i="1"/>
  <c r="K345" i="1"/>
  <c r="K400" i="1"/>
  <c r="K422" i="1"/>
  <c r="K382" i="1"/>
  <c r="K284" i="1"/>
  <c r="K144" i="1"/>
  <c r="K425" i="1"/>
  <c r="K413" i="1"/>
  <c r="K99" i="1"/>
  <c r="K481" i="1"/>
  <c r="K17" i="1"/>
  <c r="K238" i="1"/>
  <c r="K291" i="1"/>
  <c r="K14" i="1"/>
  <c r="K189" i="1"/>
  <c r="K394" i="1"/>
  <c r="K280" i="1"/>
  <c r="K376" i="1"/>
  <c r="K277" i="1"/>
  <c r="K83" i="1"/>
  <c r="K68" i="1"/>
  <c r="K275" i="1"/>
  <c r="K308" i="1"/>
  <c r="K491" i="1"/>
  <c r="K269" i="1"/>
  <c r="K119" i="1"/>
  <c r="K447" i="1"/>
  <c r="K354" i="1"/>
  <c r="K94" i="1"/>
  <c r="K366" i="1"/>
  <c r="K245" i="1"/>
  <c r="K222" i="1"/>
  <c r="K250" i="1"/>
  <c r="K90" i="1"/>
  <c r="K378" i="1"/>
  <c r="K423" i="1"/>
  <c r="K243" i="1"/>
  <c r="K407" i="1"/>
  <c r="K18" i="1"/>
  <c r="K420" i="1"/>
  <c r="K61" i="1"/>
  <c r="K20" i="1"/>
  <c r="K477" i="1"/>
  <c r="K110" i="1"/>
  <c r="K469" i="1"/>
  <c r="K203" i="1"/>
  <c r="K437" i="1"/>
  <c r="K200" i="1"/>
  <c r="K149" i="1"/>
  <c r="K232" i="1"/>
  <c r="K131" i="1"/>
  <c r="K3" i="1"/>
  <c r="K484" i="1"/>
  <c r="K82" i="1"/>
  <c r="K43" i="1"/>
  <c r="K302" i="1"/>
  <c r="K453" i="1"/>
  <c r="K417" i="1"/>
  <c r="K248" i="1"/>
  <c r="K181" i="1"/>
  <c r="K478" i="1"/>
  <c r="K508" i="1"/>
  <c r="K274" i="1"/>
  <c r="K392" i="1"/>
  <c r="K435" i="1"/>
  <c r="K79" i="1"/>
  <c r="K19" i="1"/>
  <c r="K50" i="1"/>
  <c r="K115" i="1"/>
  <c r="K162" i="1"/>
  <c r="K47" i="1"/>
  <c r="K295" i="1"/>
  <c r="K330" i="1"/>
  <c r="K271" i="1"/>
  <c r="K35" i="1"/>
  <c r="K510" i="1"/>
  <c r="K167" i="1"/>
  <c r="K267" i="1"/>
  <c r="K25" i="1"/>
  <c r="K88" i="1"/>
  <c r="K329" i="1"/>
  <c r="K196" i="1"/>
  <c r="K371" i="1"/>
  <c r="K105" i="1"/>
  <c r="K56" i="1"/>
  <c r="K34" i="1"/>
  <c r="K192" i="1"/>
  <c r="K39" i="1"/>
  <c r="K415" i="1"/>
  <c r="K67" i="1"/>
  <c r="K404" i="1"/>
  <c r="K449" i="1"/>
  <c r="K7" i="1"/>
  <c r="K361" i="1"/>
  <c r="K256" i="1"/>
  <c r="K164" i="1"/>
  <c r="K231" i="1"/>
  <c r="K285" i="1"/>
  <c r="K254" i="1"/>
  <c r="K38" i="1"/>
  <c r="K63" i="1"/>
  <c r="K363" i="1"/>
  <c r="K8" i="1"/>
  <c r="K74" i="1"/>
  <c r="K108" i="1"/>
  <c r="K136" i="1"/>
  <c r="K156" i="1"/>
  <c r="K298" i="1"/>
  <c r="K310" i="1"/>
  <c r="K120" i="1"/>
  <c r="K45" i="1"/>
  <c r="K42" i="1"/>
  <c r="K187" i="1"/>
  <c r="K21" i="1"/>
  <c r="K226" i="1"/>
  <c r="K297" i="1"/>
  <c r="K471" i="1"/>
  <c r="K405" i="1"/>
  <c r="K350" i="1"/>
  <c r="K145" i="1"/>
  <c r="K49" i="1"/>
  <c r="K458" i="1"/>
  <c r="K152" i="1"/>
  <c r="K150" i="1"/>
  <c r="K190" i="1"/>
  <c r="K261" i="1"/>
  <c r="K316" i="1"/>
  <c r="K86" i="1"/>
  <c r="K12" i="1"/>
  <c r="K359" i="1"/>
  <c r="K259" i="1"/>
  <c r="K72" i="1"/>
  <c r="K24" i="1"/>
  <c r="K373" i="1"/>
  <c r="K322" i="1"/>
  <c r="K240" i="1"/>
  <c r="K347" i="1"/>
  <c r="K228" i="1"/>
  <c r="K509" i="1"/>
  <c r="N428" i="1"/>
  <c r="M428" i="1"/>
  <c r="N402" i="1"/>
  <c r="M402" i="1"/>
  <c r="N116" i="1"/>
  <c r="M116" i="1"/>
  <c r="N139" i="1"/>
  <c r="M139" i="1"/>
  <c r="N390" i="1"/>
  <c r="M390" i="1"/>
  <c r="N137" i="1"/>
  <c r="M137" i="1"/>
  <c r="N333" i="1"/>
  <c r="M333" i="1"/>
  <c r="N463" i="1"/>
  <c r="M463" i="1"/>
  <c r="N340" i="1"/>
  <c r="M340" i="1"/>
  <c r="N136" i="1"/>
  <c r="M136" i="1"/>
  <c r="N120" i="1"/>
  <c r="M120" i="1"/>
  <c r="N42" i="1"/>
  <c r="M42" i="1"/>
  <c r="N21" i="1"/>
  <c r="M21" i="1"/>
  <c r="N64" i="1"/>
  <c r="M64" i="1"/>
  <c r="N297" i="1"/>
  <c r="M297" i="1"/>
  <c r="N195" i="1"/>
  <c r="M195" i="1"/>
  <c r="N350" i="1"/>
  <c r="M350" i="1"/>
  <c r="N145" i="1"/>
  <c r="M145" i="1"/>
  <c r="N458" i="1"/>
  <c r="M458" i="1"/>
  <c r="N311" i="1"/>
  <c r="M311" i="1"/>
  <c r="N121" i="1"/>
  <c r="M121" i="1"/>
  <c r="N31" i="1"/>
  <c r="M31" i="1"/>
  <c r="N432" i="1"/>
  <c r="M432" i="1"/>
  <c r="N400" i="1"/>
  <c r="M400" i="1"/>
  <c r="N216" i="1"/>
  <c r="M216" i="1"/>
  <c r="N433" i="1"/>
  <c r="M433" i="1"/>
  <c r="N148" i="1"/>
  <c r="M148" i="1"/>
  <c r="N13" i="1"/>
  <c r="M13" i="1"/>
  <c r="N71" i="1"/>
  <c r="M71" i="1"/>
  <c r="N485" i="1"/>
  <c r="M485" i="1"/>
  <c r="N260" i="1"/>
  <c r="M260" i="1"/>
  <c r="N504" i="1"/>
  <c r="M504" i="1"/>
  <c r="N29" i="1"/>
  <c r="M29" i="1"/>
  <c r="N182" i="1"/>
  <c r="M182" i="1"/>
  <c r="N93" i="1"/>
  <c r="M93" i="1"/>
  <c r="N332" i="1"/>
  <c r="M332" i="1"/>
  <c r="N422" i="1"/>
  <c r="M422" i="1"/>
  <c r="N476" i="1"/>
  <c r="M476" i="1"/>
  <c r="N107" i="1"/>
  <c r="M107" i="1"/>
  <c r="N334" i="1"/>
  <c r="M334" i="1"/>
  <c r="N380" i="1"/>
  <c r="M380" i="1"/>
  <c r="N474" i="1"/>
  <c r="M474" i="1"/>
  <c r="N460" i="1"/>
  <c r="M460" i="1"/>
  <c r="N503" i="1"/>
  <c r="M503" i="1"/>
  <c r="N27" i="1"/>
  <c r="M27" i="1"/>
  <c r="N289" i="1"/>
  <c r="M289" i="1"/>
  <c r="N429" i="1"/>
  <c r="M429" i="1"/>
  <c r="N353" i="1"/>
  <c r="M353" i="1"/>
  <c r="N378" i="1"/>
  <c r="M378" i="1"/>
  <c r="N113" i="1"/>
  <c r="M113" i="1"/>
  <c r="N319" i="1"/>
  <c r="M319" i="1"/>
  <c r="N75" i="1"/>
  <c r="M75" i="1"/>
  <c r="N502" i="1"/>
  <c r="M502" i="1"/>
  <c r="N284" i="1"/>
  <c r="M284" i="1"/>
  <c r="N188" i="1"/>
  <c r="M188" i="1"/>
  <c r="N176" i="1"/>
  <c r="M176" i="1"/>
  <c r="N344" i="1"/>
  <c r="M344" i="1"/>
  <c r="N258" i="1"/>
  <c r="M258" i="1"/>
  <c r="N15" i="1"/>
  <c r="M15" i="1"/>
  <c r="N273" i="1"/>
  <c r="M273" i="1"/>
  <c r="N84" i="1"/>
  <c r="M84" i="1"/>
  <c r="N117" i="1"/>
  <c r="M117" i="1"/>
  <c r="N144" i="1"/>
  <c r="M144" i="1"/>
  <c r="N418" i="1"/>
  <c r="M418" i="1"/>
  <c r="N425" i="1"/>
  <c r="M425" i="1"/>
  <c r="N413" i="1"/>
  <c r="M413" i="1"/>
  <c r="N307" i="1"/>
  <c r="M307" i="1"/>
  <c r="N367" i="1"/>
  <c r="M367" i="1"/>
  <c r="N59" i="1"/>
  <c r="M59" i="1"/>
  <c r="N135" i="1"/>
  <c r="M135" i="1"/>
  <c r="N146" i="1"/>
  <c r="M146" i="1"/>
  <c r="N5" i="1"/>
  <c r="M5" i="1"/>
  <c r="N276" i="1"/>
  <c r="M276" i="1"/>
  <c r="N99" i="1"/>
  <c r="M99" i="1"/>
  <c r="N387" i="1"/>
  <c r="M387" i="1"/>
  <c r="M286" i="1"/>
  <c r="N286" i="1"/>
  <c r="N22" i="1"/>
  <c r="M22" i="1"/>
  <c r="N180" i="1"/>
  <c r="M180" i="1"/>
  <c r="N506" i="1"/>
  <c r="M506" i="1"/>
  <c r="N462" i="1"/>
  <c r="M462" i="1"/>
  <c r="N106" i="1"/>
  <c r="M106" i="1"/>
  <c r="N118" i="1"/>
  <c r="M118" i="1"/>
  <c r="N255" i="1"/>
  <c r="M255" i="1"/>
  <c r="N33" i="1"/>
  <c r="M33" i="1"/>
  <c r="N197" i="1"/>
  <c r="M197" i="1"/>
  <c r="N98" i="1"/>
  <c r="M98" i="1"/>
  <c r="N292" i="1"/>
  <c r="M292" i="1"/>
  <c r="N213" i="1"/>
  <c r="M213" i="1"/>
  <c r="N409" i="1"/>
  <c r="M409" i="1"/>
  <c r="N220" i="1"/>
  <c r="M220" i="1"/>
  <c r="N129" i="1"/>
  <c r="M129" i="1"/>
  <c r="N479" i="1"/>
  <c r="M479" i="1"/>
  <c r="N283" i="1"/>
  <c r="M283" i="1"/>
  <c r="N303" i="1"/>
  <c r="M303" i="1"/>
  <c r="N147" i="1"/>
  <c r="M147" i="1"/>
  <c r="N17" i="1"/>
  <c r="M17" i="1"/>
  <c r="N238" i="1"/>
  <c r="M238" i="1"/>
  <c r="N291" i="1"/>
  <c r="M291" i="1"/>
  <c r="N338" i="1"/>
  <c r="M338" i="1"/>
  <c r="N14" i="1"/>
  <c r="M14" i="1"/>
  <c r="N77" i="1"/>
  <c r="M77" i="1"/>
  <c r="N396" i="1"/>
  <c r="M396" i="1"/>
  <c r="N461" i="1"/>
  <c r="M461" i="1"/>
  <c r="N489" i="1"/>
  <c r="M489" i="1"/>
  <c r="N154" i="1"/>
  <c r="M154" i="1"/>
  <c r="N481" i="1"/>
  <c r="M481" i="1"/>
  <c r="N112" i="1"/>
  <c r="M112" i="1"/>
  <c r="N6" i="1"/>
  <c r="M6" i="1"/>
  <c r="N443" i="1"/>
  <c r="M443" i="1"/>
  <c r="N143" i="1"/>
  <c r="M143" i="1"/>
  <c r="N426" i="1"/>
  <c r="M426" i="1"/>
  <c r="N477" i="1"/>
  <c r="M477" i="1"/>
  <c r="N83" i="1"/>
  <c r="M83" i="1"/>
  <c r="N279" i="1"/>
  <c r="M279" i="1"/>
  <c r="N314" i="1"/>
  <c r="M314" i="1"/>
  <c r="N510" i="1"/>
  <c r="M510" i="1"/>
  <c r="N70" i="1"/>
  <c r="M70" i="1"/>
  <c r="N416" i="1"/>
  <c r="M416" i="1"/>
  <c r="N372" i="1"/>
  <c r="M372" i="1"/>
  <c r="N234" i="1"/>
  <c r="M234" i="1"/>
  <c r="N351" i="1"/>
  <c r="M351" i="1"/>
  <c r="N36" i="1"/>
  <c r="M36" i="1"/>
  <c r="N206" i="1"/>
  <c r="M206" i="1"/>
  <c r="N185" i="1"/>
  <c r="M185" i="1"/>
  <c r="N475" i="1"/>
  <c r="M475" i="1"/>
  <c r="N288" i="1"/>
  <c r="M288" i="1"/>
  <c r="N455" i="1"/>
  <c r="M455" i="1"/>
  <c r="N210" i="1"/>
  <c r="M210" i="1"/>
  <c r="N438" i="1"/>
  <c r="M438" i="1"/>
  <c r="N382" i="1"/>
  <c r="M382" i="1"/>
  <c r="N163" i="1"/>
  <c r="M163" i="1"/>
  <c r="N326" i="1"/>
  <c r="M326" i="1"/>
  <c r="N4" i="1"/>
  <c r="M4" i="1"/>
  <c r="N442" i="1"/>
  <c r="M442" i="1"/>
  <c r="N507" i="1"/>
  <c r="M507" i="1"/>
  <c r="N55" i="1"/>
  <c r="M55" i="1"/>
  <c r="N60" i="1"/>
  <c r="M60" i="1"/>
  <c r="N401" i="1"/>
  <c r="M401" i="1"/>
  <c r="N499" i="1"/>
  <c r="M499" i="1"/>
  <c r="N174" i="1"/>
  <c r="M174" i="1"/>
  <c r="N494" i="1"/>
  <c r="M494" i="1"/>
  <c r="N101" i="1"/>
  <c r="M101" i="1"/>
  <c r="N198" i="1"/>
  <c r="M198" i="1"/>
  <c r="N150" i="1"/>
  <c r="M150" i="1"/>
  <c r="N184" i="1"/>
  <c r="M184" i="1"/>
  <c r="N170" i="1"/>
  <c r="M170" i="1"/>
  <c r="N348" i="1"/>
  <c r="M348" i="1"/>
  <c r="N434" i="1"/>
  <c r="M434" i="1"/>
  <c r="N104" i="1"/>
  <c r="M104" i="1"/>
  <c r="N384" i="1"/>
  <c r="M384" i="1"/>
  <c r="N439" i="1"/>
  <c r="M439" i="1"/>
  <c r="N247" i="1"/>
  <c r="M247" i="1"/>
  <c r="N151" i="1"/>
  <c r="M151" i="1"/>
  <c r="N175" i="1"/>
  <c r="M175" i="1"/>
  <c r="N263" i="1"/>
  <c r="M263" i="1"/>
  <c r="N157" i="1"/>
  <c r="M157" i="1"/>
  <c r="N495" i="1"/>
  <c r="M495" i="1"/>
  <c r="N40" i="1"/>
  <c r="M40" i="1"/>
  <c r="N212" i="1"/>
  <c r="M212" i="1"/>
  <c r="N152" i="1"/>
  <c r="M152" i="1"/>
  <c r="N398" i="1"/>
  <c r="M398" i="1"/>
  <c r="N199" i="1"/>
  <c r="M199" i="1"/>
  <c r="N321" i="1"/>
  <c r="M321" i="1"/>
  <c r="N399" i="1"/>
  <c r="M399" i="1"/>
  <c r="N58" i="1"/>
  <c r="M58" i="1"/>
  <c r="N207" i="1"/>
  <c r="M207" i="1"/>
  <c r="N208" i="1"/>
  <c r="M208" i="1"/>
  <c r="N482" i="1"/>
  <c r="M482" i="1"/>
  <c r="N472" i="1"/>
  <c r="M472" i="1"/>
  <c r="N122" i="1"/>
  <c r="M122" i="1"/>
  <c r="N68" i="1"/>
  <c r="M68" i="1"/>
  <c r="N275" i="1"/>
  <c r="M275" i="1"/>
  <c r="N456" i="1"/>
  <c r="M456" i="1"/>
  <c r="N490" i="1"/>
  <c r="M490" i="1"/>
  <c r="N381" i="1"/>
  <c r="M381" i="1"/>
  <c r="N323" i="1"/>
  <c r="M323" i="1"/>
  <c r="N169" i="1"/>
  <c r="M169" i="1"/>
  <c r="N343" i="1"/>
  <c r="M343" i="1"/>
  <c r="N158" i="1"/>
  <c r="M158" i="1"/>
  <c r="N308" i="1"/>
  <c r="M308" i="1"/>
  <c r="N239" i="1"/>
  <c r="M239" i="1"/>
  <c r="N30" i="1"/>
  <c r="M30" i="1"/>
  <c r="N386" i="1"/>
  <c r="M386" i="1"/>
  <c r="N317" i="1"/>
  <c r="M317" i="1"/>
  <c r="N448" i="1"/>
  <c r="M448" i="1"/>
  <c r="N305" i="1"/>
  <c r="M305" i="1"/>
  <c r="N491" i="1"/>
  <c r="M491" i="1"/>
  <c r="N269" i="1"/>
  <c r="M269" i="1"/>
  <c r="N119" i="1"/>
  <c r="M119" i="1"/>
  <c r="N447" i="1"/>
  <c r="M447" i="1"/>
  <c r="N85" i="1"/>
  <c r="M85" i="1"/>
  <c r="N354" i="1"/>
  <c r="M354" i="1"/>
  <c r="N179" i="1"/>
  <c r="M179" i="1"/>
  <c r="N377" i="1"/>
  <c r="M377" i="1"/>
  <c r="N218" i="1"/>
  <c r="M218" i="1"/>
  <c r="N349" i="1"/>
  <c r="M349" i="1"/>
  <c r="N111" i="1"/>
  <c r="M111" i="1"/>
  <c r="N10" i="1"/>
  <c r="M10" i="1"/>
  <c r="N403" i="1"/>
  <c r="M403" i="1"/>
  <c r="N69" i="1"/>
  <c r="M69" i="1"/>
  <c r="N270" i="1"/>
  <c r="M270" i="1"/>
  <c r="N110" i="1"/>
  <c r="M110" i="1"/>
  <c r="N109" i="1"/>
  <c r="M109" i="1"/>
  <c r="N366" i="1"/>
  <c r="M366" i="1"/>
  <c r="N320" i="1"/>
  <c r="M320" i="1"/>
  <c r="N251" i="1"/>
  <c r="M251" i="1"/>
  <c r="N287" i="1"/>
  <c r="M287" i="1"/>
  <c r="N394" i="1"/>
  <c r="M394" i="1"/>
  <c r="N237" i="1"/>
  <c r="M237" i="1"/>
  <c r="N355" i="1"/>
  <c r="M355" i="1"/>
  <c r="N53" i="1"/>
  <c r="M53" i="1"/>
  <c r="N336" i="1"/>
  <c r="M336" i="1"/>
  <c r="N280" i="1"/>
  <c r="M280" i="1"/>
  <c r="N376" i="1"/>
  <c r="M376" i="1"/>
  <c r="N327" i="1"/>
  <c r="M327" i="1"/>
  <c r="N412" i="1"/>
  <c r="M412" i="1"/>
  <c r="N331" i="1"/>
  <c r="M331" i="1"/>
  <c r="N230" i="1"/>
  <c r="M230" i="1"/>
  <c r="N360" i="1"/>
  <c r="M360" i="1"/>
  <c r="N469" i="1"/>
  <c r="M469" i="1"/>
  <c r="N248" i="1"/>
  <c r="M248" i="1"/>
  <c r="N130" i="1"/>
  <c r="M130" i="1"/>
  <c r="N190" i="1"/>
  <c r="M190" i="1"/>
  <c r="N233" i="1"/>
  <c r="M233" i="1"/>
  <c r="N467" i="1"/>
  <c r="M467" i="1"/>
  <c r="N281" i="1"/>
  <c r="M281" i="1"/>
  <c r="N95" i="1"/>
  <c r="M95" i="1"/>
  <c r="N235" i="1"/>
  <c r="M235" i="1"/>
  <c r="N236" i="1"/>
  <c r="M236" i="1"/>
  <c r="N245" i="1"/>
  <c r="M245" i="1"/>
  <c r="N177" i="1"/>
  <c r="M177" i="1"/>
  <c r="N445" i="1"/>
  <c r="M445" i="1"/>
  <c r="N73" i="1"/>
  <c r="M73" i="1"/>
  <c r="N91" i="1"/>
  <c r="M91" i="1"/>
  <c r="N161" i="1"/>
  <c r="M161" i="1"/>
  <c r="N16" i="1"/>
  <c r="M16" i="1"/>
  <c r="N222" i="1"/>
  <c r="M222" i="1"/>
  <c r="N223" i="1"/>
  <c r="M223" i="1"/>
  <c r="N28" i="1"/>
  <c r="M28" i="1"/>
  <c r="N250" i="1"/>
  <c r="M250" i="1"/>
  <c r="N436" i="1"/>
  <c r="M436" i="1"/>
  <c r="N244" i="1"/>
  <c r="M244" i="1"/>
  <c r="N102" i="1"/>
  <c r="M102" i="1"/>
  <c r="N41" i="1"/>
  <c r="M41" i="1"/>
  <c r="N141" i="1"/>
  <c r="M141" i="1"/>
  <c r="N133" i="1"/>
  <c r="M133" i="1"/>
  <c r="N309" i="1"/>
  <c r="M309" i="1"/>
  <c r="N473" i="1"/>
  <c r="M473" i="1"/>
  <c r="N217" i="1"/>
  <c r="M217" i="1"/>
  <c r="N431" i="1"/>
  <c r="M431" i="1"/>
  <c r="N268" i="1"/>
  <c r="M268" i="1"/>
  <c r="N243" i="1"/>
  <c r="M243" i="1"/>
  <c r="N193" i="1"/>
  <c r="M193" i="1"/>
  <c r="N492" i="1"/>
  <c r="M492" i="1"/>
  <c r="N365" i="1"/>
  <c r="M365" i="1"/>
  <c r="N278" i="1"/>
  <c r="M278" i="1"/>
  <c r="N227" i="1"/>
  <c r="M227" i="1"/>
  <c r="N78" i="1"/>
  <c r="M78" i="1"/>
  <c r="N18" i="1"/>
  <c r="M18" i="1"/>
  <c r="N134" i="1"/>
  <c r="M134" i="1"/>
  <c r="N397" i="1"/>
  <c r="M397" i="1"/>
  <c r="N23" i="1"/>
  <c r="M23" i="1"/>
  <c r="N100" i="1"/>
  <c r="M100" i="1"/>
  <c r="N264" i="1"/>
  <c r="M264" i="1"/>
  <c r="N407" i="1"/>
  <c r="M407" i="1"/>
  <c r="N54" i="1"/>
  <c r="M54" i="1"/>
  <c r="N155" i="1"/>
  <c r="M155" i="1"/>
  <c r="N32" i="1"/>
  <c r="M32" i="1"/>
  <c r="N493" i="1"/>
  <c r="M493" i="1"/>
  <c r="N34" i="1"/>
  <c r="M34" i="1"/>
  <c r="N214" i="1"/>
  <c r="M214" i="1"/>
  <c r="N66" i="1"/>
  <c r="M66" i="1"/>
  <c r="N219" i="1"/>
  <c r="M219" i="1"/>
  <c r="N414" i="1"/>
  <c r="M414" i="1"/>
  <c r="N488" i="1"/>
  <c r="M488" i="1"/>
  <c r="N512" i="1"/>
  <c r="M512" i="1"/>
  <c r="N452" i="1"/>
  <c r="M452" i="1"/>
  <c r="N166" i="1"/>
  <c r="M166" i="1"/>
  <c r="N167" i="1"/>
  <c r="M167" i="1"/>
  <c r="N204" i="1"/>
  <c r="M204" i="1"/>
  <c r="N420" i="1"/>
  <c r="M420" i="1"/>
  <c r="N203" i="1"/>
  <c r="M203" i="1"/>
  <c r="N181" i="1"/>
  <c r="M181" i="1"/>
  <c r="N125" i="1"/>
  <c r="M125" i="1"/>
  <c r="N57" i="1"/>
  <c r="M57" i="1"/>
  <c r="N262" i="1"/>
  <c r="M262" i="1"/>
  <c r="N165" i="1"/>
  <c r="M165" i="1"/>
  <c r="N369" i="1"/>
  <c r="M369" i="1"/>
  <c r="N408" i="1"/>
  <c r="M408" i="1"/>
  <c r="N61" i="1"/>
  <c r="M61" i="1"/>
  <c r="N20" i="1"/>
  <c r="M20" i="1"/>
  <c r="N325" i="1"/>
  <c r="M325" i="1"/>
  <c r="N315" i="1"/>
  <c r="M315" i="1"/>
  <c r="N194" i="1"/>
  <c r="M194" i="1"/>
  <c r="N299" i="1"/>
  <c r="M299" i="1"/>
  <c r="N441" i="1"/>
  <c r="M441" i="1"/>
  <c r="N293" i="1"/>
  <c r="M293" i="1"/>
  <c r="N153" i="1"/>
  <c r="M153" i="1"/>
  <c r="N419" i="1"/>
  <c r="M419" i="1"/>
  <c r="N81" i="1"/>
  <c r="M81" i="1"/>
  <c r="N301" i="1"/>
  <c r="M301" i="1"/>
  <c r="N2" i="1"/>
  <c r="M2" i="1"/>
  <c r="N108" i="1"/>
  <c r="M108" i="1"/>
  <c r="N201" i="1"/>
  <c r="M201" i="1"/>
  <c r="N241" i="1"/>
  <c r="M241" i="1"/>
  <c r="N362" i="1"/>
  <c r="M362" i="1"/>
  <c r="N290" i="1"/>
  <c r="M290" i="1"/>
  <c r="N132" i="1"/>
  <c r="M132" i="1"/>
  <c r="N225" i="1"/>
  <c r="M225" i="1"/>
  <c r="N294" i="1"/>
  <c r="M294" i="1"/>
  <c r="N500" i="1"/>
  <c r="M500" i="1"/>
  <c r="N421" i="1"/>
  <c r="M421" i="1"/>
  <c r="N388" i="1"/>
  <c r="M388" i="1"/>
  <c r="N39" i="1"/>
  <c r="M39" i="1"/>
  <c r="N508" i="1"/>
  <c r="M508" i="1"/>
  <c r="N468" i="1"/>
  <c r="M468" i="1"/>
  <c r="N149" i="1"/>
  <c r="M149" i="1"/>
  <c r="N131" i="1"/>
  <c r="M131" i="1"/>
  <c r="N304" i="1"/>
  <c r="M304" i="1"/>
  <c r="N302" i="1"/>
  <c r="M302" i="1"/>
  <c r="N457" i="1"/>
  <c r="M457" i="1"/>
  <c r="N406" i="1"/>
  <c r="M406" i="1"/>
  <c r="N90" i="1"/>
  <c r="M90" i="1"/>
  <c r="N277" i="1"/>
  <c r="M277" i="1"/>
  <c r="N272" i="1"/>
  <c r="M272" i="1"/>
  <c r="N498" i="1"/>
  <c r="M498" i="1"/>
  <c r="N375" i="1"/>
  <c r="M375" i="1"/>
  <c r="N383" i="1"/>
  <c r="M383" i="1"/>
  <c r="N87" i="1"/>
  <c r="M87" i="1"/>
  <c r="N483" i="1"/>
  <c r="M483" i="1"/>
  <c r="N200" i="1"/>
  <c r="M200" i="1"/>
  <c r="N11" i="1"/>
  <c r="M11" i="1"/>
  <c r="N357" i="1"/>
  <c r="M357" i="1"/>
  <c r="N487" i="1"/>
  <c r="M487" i="1"/>
  <c r="N444" i="1"/>
  <c r="M444" i="1"/>
  <c r="N168" i="1"/>
  <c r="M168" i="1"/>
  <c r="N232" i="1"/>
  <c r="M232" i="1"/>
  <c r="N459" i="1"/>
  <c r="M459" i="1"/>
  <c r="N215" i="1"/>
  <c r="M215" i="1"/>
  <c r="N3" i="1"/>
  <c r="M3" i="1"/>
  <c r="N484" i="1"/>
  <c r="M484" i="1"/>
  <c r="N82" i="1"/>
  <c r="M82" i="1"/>
  <c r="N43" i="1"/>
  <c r="M43" i="1"/>
  <c r="N352" i="1"/>
  <c r="M352" i="1"/>
  <c r="N427" i="1"/>
  <c r="M427" i="1"/>
  <c r="N52" i="1"/>
  <c r="M52" i="1"/>
  <c r="N92" i="1"/>
  <c r="M92" i="1"/>
  <c r="N453" i="1"/>
  <c r="M453" i="1"/>
  <c r="N191" i="1"/>
  <c r="M191" i="1"/>
  <c r="N328" i="1"/>
  <c r="M328" i="1"/>
  <c r="N173" i="1"/>
  <c r="M173" i="1"/>
  <c r="N424" i="1"/>
  <c r="M424" i="1"/>
  <c r="N274" i="1"/>
  <c r="M274" i="1"/>
  <c r="N392" i="1"/>
  <c r="M392" i="1"/>
  <c r="N205" i="1"/>
  <c r="M205" i="1"/>
  <c r="N142" i="1"/>
  <c r="M142" i="1"/>
  <c r="N48" i="1"/>
  <c r="M48" i="1"/>
  <c r="N496" i="1"/>
  <c r="M496" i="1"/>
  <c r="N435" i="1"/>
  <c r="M435" i="1"/>
  <c r="N221" i="1"/>
  <c r="M221" i="1"/>
  <c r="N79" i="1"/>
  <c r="M79" i="1"/>
  <c r="N19" i="1"/>
  <c r="M19" i="1"/>
  <c r="N50" i="1"/>
  <c r="M50" i="1"/>
  <c r="N115" i="1"/>
  <c r="M115" i="1"/>
  <c r="N51" i="1"/>
  <c r="M51" i="1"/>
  <c r="N162" i="1"/>
  <c r="M162" i="1"/>
  <c r="N249" i="1"/>
  <c r="M249" i="1"/>
  <c r="N501" i="1"/>
  <c r="M501" i="1"/>
  <c r="N47" i="1"/>
  <c r="M47" i="1"/>
  <c r="N470" i="1"/>
  <c r="M470" i="1"/>
  <c r="N295" i="1"/>
  <c r="M295" i="1"/>
  <c r="N330" i="1"/>
  <c r="M330" i="1"/>
  <c r="N271" i="1"/>
  <c r="M271" i="1"/>
  <c r="N35" i="1"/>
  <c r="M35" i="1"/>
  <c r="N342" i="1"/>
  <c r="M342" i="1"/>
  <c r="N450" i="1"/>
  <c r="M450" i="1"/>
  <c r="N410" i="1"/>
  <c r="M410" i="1"/>
  <c r="N65" i="1"/>
  <c r="M65" i="1"/>
  <c r="N209" i="1"/>
  <c r="M209" i="1"/>
  <c r="N370" i="1"/>
  <c r="M370" i="1"/>
  <c r="N189" i="1"/>
  <c r="M189" i="1"/>
  <c r="N127" i="1"/>
  <c r="M127" i="1"/>
  <c r="N266" i="1"/>
  <c r="M266" i="1"/>
  <c r="N62" i="1"/>
  <c r="M62" i="1"/>
  <c r="N511" i="1"/>
  <c r="M511" i="1"/>
  <c r="N192" i="1"/>
  <c r="M192" i="1"/>
  <c r="N393" i="1"/>
  <c r="M393" i="1"/>
  <c r="N437" i="1"/>
  <c r="M437" i="1"/>
  <c r="N356" i="1"/>
  <c r="M356" i="1"/>
  <c r="N159" i="1"/>
  <c r="M159" i="1"/>
  <c r="N451" i="1"/>
  <c r="M451" i="1"/>
  <c r="N341" i="1"/>
  <c r="M341" i="1"/>
  <c r="N337" i="1"/>
  <c r="M337" i="1"/>
  <c r="N486" i="1"/>
  <c r="M486" i="1"/>
  <c r="N335" i="1"/>
  <c r="M335" i="1"/>
  <c r="N478" i="1"/>
  <c r="M478" i="1"/>
  <c r="N253" i="1"/>
  <c r="M253" i="1"/>
  <c r="N26" i="1"/>
  <c r="M26" i="1"/>
  <c r="N358" i="1"/>
  <c r="M358" i="1"/>
  <c r="N211" i="1"/>
  <c r="M211" i="1"/>
  <c r="N9" i="1"/>
  <c r="M9" i="1"/>
  <c r="N415" i="1"/>
  <c r="M415" i="1"/>
  <c r="N480" i="1"/>
  <c r="M480" i="1"/>
  <c r="N300" i="1"/>
  <c r="M300" i="1"/>
  <c r="N505" i="1"/>
  <c r="M505" i="1"/>
  <c r="N267" i="1"/>
  <c r="M267" i="1"/>
  <c r="N103" i="1"/>
  <c r="M103" i="1"/>
  <c r="N446" i="1"/>
  <c r="M446" i="1"/>
  <c r="N389" i="1"/>
  <c r="M389" i="1"/>
  <c r="N25" i="1"/>
  <c r="M25" i="1"/>
  <c r="N411" i="1"/>
  <c r="M411" i="1"/>
  <c r="N88" i="1"/>
  <c r="M88" i="1"/>
  <c r="N346" i="1"/>
  <c r="M346" i="1"/>
  <c r="N440" i="1"/>
  <c r="M440" i="1"/>
  <c r="N252" i="1"/>
  <c r="M252" i="1"/>
  <c r="N368" i="1"/>
  <c r="M368" i="1"/>
  <c r="N97" i="1"/>
  <c r="M97" i="1"/>
  <c r="N329" i="1"/>
  <c r="M329" i="1"/>
  <c r="N80" i="1"/>
  <c r="M80" i="1"/>
  <c r="N196" i="1"/>
  <c r="M196" i="1"/>
  <c r="N371" i="1"/>
  <c r="M371" i="1"/>
  <c r="N105" i="1"/>
  <c r="M105" i="1"/>
  <c r="N379" i="1"/>
  <c r="M379" i="1"/>
  <c r="N56" i="1"/>
  <c r="M56" i="1"/>
  <c r="N465" i="1"/>
  <c r="M465" i="1"/>
  <c r="N46" i="1"/>
  <c r="M46" i="1"/>
  <c r="N67" i="1"/>
  <c r="M67" i="1"/>
  <c r="N404" i="1"/>
  <c r="M404" i="1"/>
  <c r="N449" i="1"/>
  <c r="M449" i="1"/>
  <c r="N466" i="1"/>
  <c r="M466" i="1"/>
  <c r="N124" i="1"/>
  <c r="M124" i="1"/>
  <c r="N246" i="1"/>
  <c r="M246" i="1"/>
  <c r="N202" i="1"/>
  <c r="M202" i="1"/>
  <c r="N7" i="1"/>
  <c r="M7" i="1"/>
  <c r="N160" i="1"/>
  <c r="M160" i="1"/>
  <c r="N361" i="1"/>
  <c r="M361" i="1"/>
  <c r="N256" i="1"/>
  <c r="M256" i="1"/>
  <c r="N164" i="1"/>
  <c r="M164" i="1"/>
  <c r="N231" i="1"/>
  <c r="M231" i="1"/>
  <c r="N285" i="1"/>
  <c r="M285" i="1"/>
  <c r="N254" i="1"/>
  <c r="M254" i="1"/>
  <c r="N38" i="1"/>
  <c r="M38" i="1"/>
  <c r="N224" i="1"/>
  <c r="M224" i="1"/>
  <c r="N89" i="1"/>
  <c r="M89" i="1"/>
  <c r="N44" i="1"/>
  <c r="M44" i="1"/>
  <c r="N63" i="1"/>
  <c r="M63" i="1"/>
  <c r="N363" i="1"/>
  <c r="M363" i="1"/>
  <c r="N8" i="1"/>
  <c r="M8" i="1"/>
  <c r="N74" i="1"/>
  <c r="M74" i="1"/>
  <c r="N497" i="1"/>
  <c r="M497" i="1"/>
  <c r="N391" i="1"/>
  <c r="M391" i="1"/>
  <c r="N339" i="1"/>
  <c r="M339" i="1"/>
  <c r="N464" i="1"/>
  <c r="M464" i="1"/>
  <c r="N183" i="1"/>
  <c r="M183" i="1"/>
  <c r="N417" i="1"/>
  <c r="M417" i="1"/>
  <c r="N178" i="1"/>
  <c r="M178" i="1"/>
  <c r="N423" i="1"/>
  <c r="M423" i="1"/>
  <c r="N430" i="1"/>
  <c r="M430" i="1"/>
  <c r="N37" i="1"/>
  <c r="M37" i="1"/>
  <c r="N140" i="1"/>
  <c r="M140" i="1"/>
  <c r="N172" i="1"/>
  <c r="M172" i="1"/>
  <c r="N126" i="1"/>
  <c r="M126" i="1"/>
  <c r="N45" i="1"/>
  <c r="M45" i="1"/>
  <c r="N296" i="1"/>
  <c r="M296" i="1"/>
  <c r="N324" i="1"/>
  <c r="M324" i="1"/>
  <c r="N128" i="1"/>
  <c r="M128" i="1"/>
  <c r="N123" i="1"/>
  <c r="M123" i="1"/>
  <c r="N313" i="1"/>
  <c r="M313" i="1"/>
  <c r="N94" i="1"/>
  <c r="M94" i="1"/>
  <c r="N318" i="1"/>
  <c r="M318" i="1"/>
  <c r="N186" i="1"/>
  <c r="M186" i="1"/>
  <c r="N171" i="1"/>
  <c r="M171" i="1"/>
  <c r="N265" i="1"/>
  <c r="M265" i="1"/>
  <c r="N114" i="1"/>
  <c r="M114" i="1"/>
  <c r="N364" i="1"/>
  <c r="M364" i="1"/>
  <c r="N156" i="1"/>
  <c r="M156" i="1"/>
  <c r="N298" i="1"/>
  <c r="M298" i="1"/>
  <c r="N310" i="1"/>
  <c r="M310" i="1"/>
  <c r="N76" i="1"/>
  <c r="M76" i="1"/>
  <c r="N187" i="1"/>
  <c r="M187" i="1"/>
  <c r="N226" i="1"/>
  <c r="M226" i="1"/>
  <c r="N96" i="1"/>
  <c r="M96" i="1"/>
  <c r="N471" i="1"/>
  <c r="M471" i="1"/>
  <c r="N405" i="1"/>
  <c r="M405" i="1"/>
  <c r="N257" i="1"/>
  <c r="M257" i="1"/>
  <c r="N49" i="1"/>
  <c r="M49" i="1"/>
  <c r="N385" i="1"/>
  <c r="M385" i="1"/>
  <c r="N261" i="1"/>
  <c r="M261" i="1"/>
  <c r="N316" i="1"/>
  <c r="M316" i="1"/>
  <c r="N86" i="1"/>
  <c r="M86" i="1"/>
  <c r="N229" i="1"/>
  <c r="M229" i="1"/>
  <c r="N12" i="1"/>
  <c r="M12" i="1"/>
  <c r="N454" i="1"/>
  <c r="M454" i="1"/>
  <c r="N312" i="1"/>
  <c r="M312" i="1"/>
  <c r="N374" i="1"/>
  <c r="M374" i="1"/>
  <c r="N395" i="1"/>
  <c r="M395" i="1"/>
  <c r="N359" i="1"/>
  <c r="M359" i="1"/>
  <c r="N259" i="1"/>
  <c r="M259" i="1"/>
  <c r="N138" i="1"/>
  <c r="M138" i="1"/>
  <c r="N306" i="1"/>
  <c r="M306" i="1"/>
  <c r="N72" i="1"/>
  <c r="M72" i="1"/>
  <c r="N242" i="1"/>
  <c r="M242" i="1"/>
  <c r="N24" i="1"/>
  <c r="M24" i="1"/>
  <c r="N373" i="1"/>
  <c r="M373" i="1"/>
  <c r="N322" i="1"/>
  <c r="M322" i="1"/>
  <c r="N282" i="1"/>
  <c r="M282" i="1"/>
  <c r="N345" i="1"/>
  <c r="M345" i="1"/>
  <c r="N240" i="1"/>
  <c r="M240" i="1"/>
  <c r="N347" i="1"/>
  <c r="M347" i="1"/>
  <c r="N228" i="1"/>
  <c r="M228" i="1"/>
  <c r="N509" i="1"/>
  <c r="M509" i="1"/>
</calcChain>
</file>

<file path=xl/sharedStrings.xml><?xml version="1.0" encoding="utf-8"?>
<sst xmlns="http://schemas.openxmlformats.org/spreadsheetml/2006/main" count="2276" uniqueCount="1088">
  <si>
    <t>id</t>
  </si>
  <si>
    <t>age</t>
  </si>
  <si>
    <t>team</t>
  </si>
  <si>
    <t>positions</t>
  </si>
  <si>
    <t>name</t>
  </si>
  <si>
    <t>surname</t>
  </si>
  <si>
    <t>AVG_shp</t>
  </si>
  <si>
    <t>AVG_PPP</t>
  </si>
  <si>
    <t>AVG_blocks</t>
  </si>
  <si>
    <t>AVG_hits</t>
  </si>
  <si>
    <t>AVG_faceoffWins</t>
  </si>
  <si>
    <t>gp</t>
  </si>
  <si>
    <t>goals</t>
  </si>
  <si>
    <t>assists</t>
  </si>
  <si>
    <t>points</t>
  </si>
  <si>
    <t>fanPts</t>
  </si>
  <si>
    <t>shp</t>
  </si>
  <si>
    <t>PPP</t>
  </si>
  <si>
    <t>shots</t>
  </si>
  <si>
    <t>faceoffWins</t>
  </si>
  <si>
    <t>blocks</t>
  </si>
  <si>
    <t>hits</t>
  </si>
  <si>
    <t>ANA</t>
  </si>
  <si>
    <t>CLR</t>
  </si>
  <si>
    <t>Mikael Granlund</t>
  </si>
  <si>
    <t>Granlund</t>
  </si>
  <si>
    <t>C</t>
  </si>
  <si>
    <t>Jansen Harkins</t>
  </si>
  <si>
    <t>Harkins</t>
  </si>
  <si>
    <t>L</t>
  </si>
  <si>
    <t>Ross Johnston</t>
  </si>
  <si>
    <t>Johnston</t>
  </si>
  <si>
    <t>Alex Killorn</t>
  </si>
  <si>
    <t>Killorn</t>
  </si>
  <si>
    <t>Chris Kreider</t>
  </si>
  <si>
    <t>Kreider</t>
  </si>
  <si>
    <t>Mason McTavish</t>
  </si>
  <si>
    <t>McTavish</t>
  </si>
  <si>
    <t>Ryan Poehling</t>
  </si>
  <si>
    <t>Poehling</t>
  </si>
  <si>
    <t>Ryan Strome</t>
  </si>
  <si>
    <t>Strome</t>
  </si>
  <si>
    <t>R</t>
  </si>
  <si>
    <t>Troy Terry</t>
  </si>
  <si>
    <t>Terry</t>
  </si>
  <si>
    <t>CL</t>
  </si>
  <si>
    <t>Frank Vatrano</t>
  </si>
  <si>
    <t>Vatrano</t>
  </si>
  <si>
    <t>D</t>
  </si>
  <si>
    <t>Radko Gudas</t>
  </si>
  <si>
    <t>Gudas</t>
  </si>
  <si>
    <t>Jackson LaCombe</t>
  </si>
  <si>
    <t>LaCombe</t>
  </si>
  <si>
    <t>Jacob Trouba</t>
  </si>
  <si>
    <t>Trouba</t>
  </si>
  <si>
    <t>BOS</t>
  </si>
  <si>
    <t>LR</t>
  </si>
  <si>
    <t>Viktor Arvidsson</t>
  </si>
  <si>
    <t>Arvidsson</t>
  </si>
  <si>
    <t>Michael Eyssimont</t>
  </si>
  <si>
    <t>Eyssimont</t>
  </si>
  <si>
    <t>Morgan Geekie</t>
  </si>
  <si>
    <t>Geekie</t>
  </si>
  <si>
    <t>Tanner Jeannot</t>
  </si>
  <si>
    <t>Jeannot</t>
  </si>
  <si>
    <t>CR</t>
  </si>
  <si>
    <t>Mark Kastelic</t>
  </si>
  <si>
    <t>Kastelic</t>
  </si>
  <si>
    <t>Sean Kuraly</t>
  </si>
  <si>
    <t>Kuraly</t>
  </si>
  <si>
    <t>Elias Lindholm</t>
  </si>
  <si>
    <t>Lindholm</t>
  </si>
  <si>
    <t>Casey Mittelstadt</t>
  </si>
  <si>
    <t>Mittelstadt</t>
  </si>
  <si>
    <t>David Pastrnak</t>
  </si>
  <si>
    <t>Pastrnak</t>
  </si>
  <si>
    <t>Pavel Zacha</t>
  </si>
  <si>
    <t>Zacha</t>
  </si>
  <si>
    <t>Henri Jokiharju</t>
  </si>
  <si>
    <t>Jokiharju</t>
  </si>
  <si>
    <t>Charlie McAvoy</t>
  </si>
  <si>
    <t>McAvoy</t>
  </si>
  <si>
    <t>Andrew Peeke</t>
  </si>
  <si>
    <t>Peeke</t>
  </si>
  <si>
    <t>Nikita Zadorov</t>
  </si>
  <si>
    <t>Zadorov</t>
  </si>
  <si>
    <t>BUF</t>
  </si>
  <si>
    <t>Justin Danforth</t>
  </si>
  <si>
    <t>Danforth</t>
  </si>
  <si>
    <t>Peyton Krebs</t>
  </si>
  <si>
    <t>Krebs</t>
  </si>
  <si>
    <t>Beck Malenstyn</t>
  </si>
  <si>
    <t>Malenstyn</t>
  </si>
  <si>
    <t>Ryan McLeod</t>
  </si>
  <si>
    <t>McLeod</t>
  </si>
  <si>
    <t>Josh Norris</t>
  </si>
  <si>
    <t>Norris</t>
  </si>
  <si>
    <t>Jack Quinn</t>
  </si>
  <si>
    <t>Quinn</t>
  </si>
  <si>
    <t>Tage Thompson</t>
  </si>
  <si>
    <t>Thompson</t>
  </si>
  <si>
    <t>Alex Tuch</t>
  </si>
  <si>
    <t>Tuch</t>
  </si>
  <si>
    <t>Jason Zucker</t>
  </si>
  <si>
    <t>Zucker</t>
  </si>
  <si>
    <t>Jacob Bryson</t>
  </si>
  <si>
    <t>Bryson</t>
  </si>
  <si>
    <t>Bowen Byram</t>
  </si>
  <si>
    <t>Byram</t>
  </si>
  <si>
    <t>Rasmus Dahlin</t>
  </si>
  <si>
    <t>Dahlin</t>
  </si>
  <si>
    <t>Michael Kesselring</t>
  </si>
  <si>
    <t>Kesselring</t>
  </si>
  <si>
    <t>Owen Power</t>
  </si>
  <si>
    <t>Power</t>
  </si>
  <si>
    <t>Mattias Samuelsson</t>
  </si>
  <si>
    <t>Samuelsson</t>
  </si>
  <si>
    <t>Conor Timmins</t>
  </si>
  <si>
    <t>Timmins</t>
  </si>
  <si>
    <t>CAR</t>
  </si>
  <si>
    <t>Sebastian Aho</t>
  </si>
  <si>
    <t>Aho</t>
  </si>
  <si>
    <t>William Carrier</t>
  </si>
  <si>
    <t>Carrier</t>
  </si>
  <si>
    <t>Nikolaj Ehlers</t>
  </si>
  <si>
    <t>Ehlers</t>
  </si>
  <si>
    <t>Taylor Hall</t>
  </si>
  <si>
    <t>Hall</t>
  </si>
  <si>
    <t>Mark Jankowski</t>
  </si>
  <si>
    <t>Jankowski</t>
  </si>
  <si>
    <t>Seth Jarvis</t>
  </si>
  <si>
    <t>Jarvis</t>
  </si>
  <si>
    <t>NSH</t>
  </si>
  <si>
    <t>Tyson Jost</t>
  </si>
  <si>
    <t>Jost</t>
  </si>
  <si>
    <t>Jesperi Kotkaniemi</t>
  </si>
  <si>
    <t>Kotkaniemi</t>
  </si>
  <si>
    <t>Jordan Martinook</t>
  </si>
  <si>
    <t>Martinook</t>
  </si>
  <si>
    <t>Eric Robinson</t>
  </si>
  <si>
    <t>Robinson</t>
  </si>
  <si>
    <t>Jordan Staal</t>
  </si>
  <si>
    <t>Staal</t>
  </si>
  <si>
    <t>Andrei Svechnikov</t>
  </si>
  <si>
    <t>Svechnikov</t>
  </si>
  <si>
    <t>Jalen Chatfield</t>
  </si>
  <si>
    <t>Chatfield</t>
  </si>
  <si>
    <t>Shayne Gostisbehere</t>
  </si>
  <si>
    <t>Gostisbehere</t>
  </si>
  <si>
    <t>K'Andre Miller</t>
  </si>
  <si>
    <t>Miller</t>
  </si>
  <si>
    <t>Jaccob Slavin</t>
  </si>
  <si>
    <t>Slavin</t>
  </si>
  <si>
    <t>Sean Walker</t>
  </si>
  <si>
    <t>Walker</t>
  </si>
  <si>
    <t>CBJ</t>
  </si>
  <si>
    <t>Charlie Coyle</t>
  </si>
  <si>
    <t>Coyle</t>
  </si>
  <si>
    <t>Hudson Fasching</t>
  </si>
  <si>
    <t>Fasching</t>
  </si>
  <si>
    <t>Kent Johnson</t>
  </si>
  <si>
    <t>Johnson</t>
  </si>
  <si>
    <t>Isac Lundestrom</t>
  </si>
  <si>
    <t>Lundestrom</t>
  </si>
  <si>
    <t>Kirill Marchenko</t>
  </si>
  <si>
    <t>Marchenko</t>
  </si>
  <si>
    <t>Sean Monahan</t>
  </si>
  <si>
    <t>Monahan</t>
  </si>
  <si>
    <t>Mathieu Olivier</t>
  </si>
  <si>
    <t>Olivier</t>
  </si>
  <si>
    <t>Mikael Pyyhtia</t>
  </si>
  <si>
    <t>Pyyhtia</t>
  </si>
  <si>
    <t>Cole Sillinger</t>
  </si>
  <si>
    <t>Sillinger</t>
  </si>
  <si>
    <t>Miles Wood</t>
  </si>
  <si>
    <t>Wood</t>
  </si>
  <si>
    <t>Jake Christiansen</t>
  </si>
  <si>
    <t>Christiansen</t>
  </si>
  <si>
    <t>Dante Fabbro</t>
  </si>
  <si>
    <t>Fabbro</t>
  </si>
  <si>
    <t>Ivan Provorov</t>
  </si>
  <si>
    <t>Provorov</t>
  </si>
  <si>
    <t>Damon Severson</t>
  </si>
  <si>
    <t>Severson</t>
  </si>
  <si>
    <t>Zach Werenski</t>
  </si>
  <si>
    <t>Werenski</t>
  </si>
  <si>
    <t>CGY</t>
  </si>
  <si>
    <t>Mikael Backlund</t>
  </si>
  <si>
    <t>Backlund</t>
  </si>
  <si>
    <t>Blake Coleman</t>
  </si>
  <si>
    <t>Coleman</t>
  </si>
  <si>
    <t>Matt Coronato</t>
  </si>
  <si>
    <t>Coronato</t>
  </si>
  <si>
    <t>Joel Farabee</t>
  </si>
  <si>
    <t>Farabee</t>
  </si>
  <si>
    <t>Morgan Frost</t>
  </si>
  <si>
    <t>Frost</t>
  </si>
  <si>
    <t>Jonathan Huberdeau</t>
  </si>
  <si>
    <t>Huberdeau</t>
  </si>
  <si>
    <t>Nazem Kadri</t>
  </si>
  <si>
    <t>Kadri</t>
  </si>
  <si>
    <t>Ryan Lomberg</t>
  </si>
  <si>
    <t>Lomberg</t>
  </si>
  <si>
    <t>Yegor Sharangovich</t>
  </si>
  <si>
    <t>Sharangovich</t>
  </si>
  <si>
    <t>Rasmus Andersson</t>
  </si>
  <si>
    <t>Andersson</t>
  </si>
  <si>
    <t>Kevin Bahl</t>
  </si>
  <si>
    <t>Bahl</t>
  </si>
  <si>
    <t>Jake Bean</t>
  </si>
  <si>
    <t>Bean</t>
  </si>
  <si>
    <t>Joel Hanley</t>
  </si>
  <si>
    <t>Hanley</t>
  </si>
  <si>
    <t>Daniil Miromanov</t>
  </si>
  <si>
    <t>Miromanov</t>
  </si>
  <si>
    <t>Brayden Pachal</t>
  </si>
  <si>
    <t>Pachal</t>
  </si>
  <si>
    <t>MacKenzie Weegar</t>
  </si>
  <si>
    <t>Weegar</t>
  </si>
  <si>
    <t>CHI</t>
  </si>
  <si>
    <t>Tyler Bertuzzi</t>
  </si>
  <si>
    <t>Bertuzzi</t>
  </si>
  <si>
    <t>Andre Burakovsky</t>
  </si>
  <si>
    <t>Burakovsky</t>
  </si>
  <si>
    <t>Jason Dickinson</t>
  </si>
  <si>
    <t>Dickinson</t>
  </si>
  <si>
    <t>Ryan Donato</t>
  </si>
  <si>
    <t>Donato</t>
  </si>
  <si>
    <t>Nick Foligno</t>
  </si>
  <si>
    <t>Foligno</t>
  </si>
  <si>
    <t>Sam Lafferty</t>
  </si>
  <si>
    <t>Lafferty</t>
  </si>
  <si>
    <t>Ilya Mikheyev</t>
  </si>
  <si>
    <t>Mikheyev</t>
  </si>
  <si>
    <t>Lukas Reichel</t>
  </si>
  <si>
    <t>Reichel</t>
  </si>
  <si>
    <t>Teuvo Teravainen</t>
  </si>
  <si>
    <t>Teravainen</t>
  </si>
  <si>
    <t>Wyatt Kaiser</t>
  </si>
  <si>
    <t>Kaiser</t>
  </si>
  <si>
    <t>Connor Murphy</t>
  </si>
  <si>
    <t>Murphy</t>
  </si>
  <si>
    <t>Alex Vlasic</t>
  </si>
  <si>
    <t>Vlasic</t>
  </si>
  <si>
    <t>COL</t>
  </si>
  <si>
    <t>Ross Colton</t>
  </si>
  <si>
    <t>Colton</t>
  </si>
  <si>
    <t>Jack Drury</t>
  </si>
  <si>
    <t>Drury</t>
  </si>
  <si>
    <t>Parker Kelly</t>
  </si>
  <si>
    <t>Kelly</t>
  </si>
  <si>
    <t>Joel Kiviranta</t>
  </si>
  <si>
    <t>Kiviranta</t>
  </si>
  <si>
    <t>Artturi Lehkonen</t>
  </si>
  <si>
    <t>Lehkonen</t>
  </si>
  <si>
    <t>Nathan MacKinnon</t>
  </si>
  <si>
    <t>MacKinnon</t>
  </si>
  <si>
    <t>Martin Necas</t>
  </si>
  <si>
    <t>Necas</t>
  </si>
  <si>
    <t>Brock Nelson</t>
  </si>
  <si>
    <t>Nelson</t>
  </si>
  <si>
    <t>Valeri Nichushkin</t>
  </si>
  <si>
    <t>Nichushkin</t>
  </si>
  <si>
    <t>Victor Olofsson</t>
  </si>
  <si>
    <t>Olofsson</t>
  </si>
  <si>
    <t>Brent Burns</t>
  </si>
  <si>
    <t>Burns</t>
  </si>
  <si>
    <t>Samuel Girard</t>
  </si>
  <si>
    <t>Girard</t>
  </si>
  <si>
    <t>Cale Makar</t>
  </si>
  <si>
    <t>Makar</t>
  </si>
  <si>
    <t>Josh Manson</t>
  </si>
  <si>
    <t>Manson</t>
  </si>
  <si>
    <t>Devon Toews</t>
  </si>
  <si>
    <t>Toews</t>
  </si>
  <si>
    <t>DAL</t>
  </si>
  <si>
    <t>Nathan Bastian</t>
  </si>
  <si>
    <t>Bastian</t>
  </si>
  <si>
    <t>Jamie Benn</t>
  </si>
  <si>
    <t>Benn</t>
  </si>
  <si>
    <t>Colin Blackwell</t>
  </si>
  <si>
    <t>Blackwell</t>
  </si>
  <si>
    <t>Matt Duchene</t>
  </si>
  <si>
    <t>Duchene</t>
  </si>
  <si>
    <t>Radek Faksa</t>
  </si>
  <si>
    <t>Faksa</t>
  </si>
  <si>
    <t>Roope Hintz</t>
  </si>
  <si>
    <t>Hintz</t>
  </si>
  <si>
    <t>Wyatt Johnston</t>
  </si>
  <si>
    <t>Mikko Rantanen</t>
  </si>
  <si>
    <t>Rantanen</t>
  </si>
  <si>
    <t>Jason Robertson</t>
  </si>
  <si>
    <t>Robertson</t>
  </si>
  <si>
    <t>Sam Steel</t>
  </si>
  <si>
    <t>Steel</t>
  </si>
  <si>
    <t>Thomas Harley</t>
  </si>
  <si>
    <t>Harley</t>
  </si>
  <si>
    <t>Miro Heiskanen</t>
  </si>
  <si>
    <t>Heiskanen</t>
  </si>
  <si>
    <t>Esa Lindell</t>
  </si>
  <si>
    <t>Lindell</t>
  </si>
  <si>
    <t>Nils Lundkvist</t>
  </si>
  <si>
    <t>Lundkvist</t>
  </si>
  <si>
    <t>Ilya Lyubushkin</t>
  </si>
  <si>
    <t>Lyubushkin</t>
  </si>
  <si>
    <t>DET</t>
  </si>
  <si>
    <t>Mason Appleton</t>
  </si>
  <si>
    <t>Appleton</t>
  </si>
  <si>
    <t>Jonatan Berggren</t>
  </si>
  <si>
    <t>Berggren</t>
  </si>
  <si>
    <t>J.T. Compher</t>
  </si>
  <si>
    <t>Compher</t>
  </si>
  <si>
    <t>Andrew Copp</t>
  </si>
  <si>
    <t>Copp</t>
  </si>
  <si>
    <t>Alex DeBrincat</t>
  </si>
  <si>
    <t>DeBrincat</t>
  </si>
  <si>
    <t>Patrick Kane</t>
  </si>
  <si>
    <t>Kane</t>
  </si>
  <si>
    <t>Dylan Larkin</t>
  </si>
  <si>
    <t>Larkin</t>
  </si>
  <si>
    <t>Michael Rasmussen</t>
  </si>
  <si>
    <t>Rasmussen</t>
  </si>
  <si>
    <t>Lucas Raymond</t>
  </si>
  <si>
    <t>Raymond</t>
  </si>
  <si>
    <t>James van Riemsdyk</t>
  </si>
  <si>
    <t>van Riemsdyk</t>
  </si>
  <si>
    <t>Jacob Bernard-Docker</t>
  </si>
  <si>
    <t>Bernard-Docker</t>
  </si>
  <si>
    <t>Ben Chiarot</t>
  </si>
  <si>
    <t>Chiarot</t>
  </si>
  <si>
    <t>Simon Edvinsson</t>
  </si>
  <si>
    <t>Edvinsson</t>
  </si>
  <si>
    <t>Erik Gustafsson</t>
  </si>
  <si>
    <t>Gustafsson</t>
  </si>
  <si>
    <t>Travis Hamonic</t>
  </si>
  <si>
    <t>Hamonic</t>
  </si>
  <si>
    <t>Justin Holl</t>
  </si>
  <si>
    <t>Holl</t>
  </si>
  <si>
    <t>Moritz Seider</t>
  </si>
  <si>
    <t>Seider</t>
  </si>
  <si>
    <t>EDM</t>
  </si>
  <si>
    <t>Leon Draisaitl</t>
  </si>
  <si>
    <t>Draisaitl</t>
  </si>
  <si>
    <t>Trent Frederic</t>
  </si>
  <si>
    <t>Frederic</t>
  </si>
  <si>
    <t>Adam Henrique</t>
  </si>
  <si>
    <t>Henrique</t>
  </si>
  <si>
    <t>Zach Hyman</t>
  </si>
  <si>
    <t>Hyman</t>
  </si>
  <si>
    <t>Mattias Janmark</t>
  </si>
  <si>
    <t>Janmark</t>
  </si>
  <si>
    <t>Kasperi Kapanen</t>
  </si>
  <si>
    <t>Kapanen</t>
  </si>
  <si>
    <t>Curtis Lazar</t>
  </si>
  <si>
    <t>Lazar</t>
  </si>
  <si>
    <t>Andrew Mangiapane</t>
  </si>
  <si>
    <t>Mangiapane</t>
  </si>
  <si>
    <t>Connor McDavid</t>
  </si>
  <si>
    <t>McDavid</t>
  </si>
  <si>
    <t>Ryan Nugent-Hopkins</t>
  </si>
  <si>
    <t>Nugent-Hopkins</t>
  </si>
  <si>
    <t>Vasily Podkolzin</t>
  </si>
  <si>
    <t>Podkolzin</t>
  </si>
  <si>
    <t>Evan Bouchard</t>
  </si>
  <si>
    <t>Bouchard</t>
  </si>
  <si>
    <t>Mattias Ekholm</t>
  </si>
  <si>
    <t>Ekholm</t>
  </si>
  <si>
    <t>Brett Kulak</t>
  </si>
  <si>
    <t>Kulak</t>
  </si>
  <si>
    <t>Darnell Nurse</t>
  </si>
  <si>
    <t>Nurse</t>
  </si>
  <si>
    <t>Troy Stecher</t>
  </si>
  <si>
    <t>Stecher</t>
  </si>
  <si>
    <t>Jake Walman</t>
  </si>
  <si>
    <t>Walman</t>
  </si>
  <si>
    <t>FLA</t>
  </si>
  <si>
    <t>Aleksander Barkov</t>
  </si>
  <si>
    <t>Barkov</t>
  </si>
  <si>
    <t>Sam Bennett</t>
  </si>
  <si>
    <t>Bennett</t>
  </si>
  <si>
    <t>Jesper Boqvist</t>
  </si>
  <si>
    <t>Boqvist</t>
  </si>
  <si>
    <t>Jonah Gadjovich</t>
  </si>
  <si>
    <t>Gadjovich</t>
  </si>
  <si>
    <t>A.J. Greer</t>
  </si>
  <si>
    <t>Greer</t>
  </si>
  <si>
    <t>Luke Kunin</t>
  </si>
  <si>
    <t>Kunin</t>
  </si>
  <si>
    <t>Anton Lundell</t>
  </si>
  <si>
    <t>Lundell</t>
  </si>
  <si>
    <t>Eetu Luostarinen</t>
  </si>
  <si>
    <t>Luostarinen</t>
  </si>
  <si>
    <t>Brad Marchand</t>
  </si>
  <si>
    <t>Marchand</t>
  </si>
  <si>
    <t>Tomas Nosek</t>
  </si>
  <si>
    <t>Nosek</t>
  </si>
  <si>
    <t>Sam Reinhart</t>
  </si>
  <si>
    <t>Reinhart</t>
  </si>
  <si>
    <t>Evan Rodrigues</t>
  </si>
  <si>
    <t>Rodrigues</t>
  </si>
  <si>
    <t>Matthew Tkachuk</t>
  </si>
  <si>
    <t>Tkachuk</t>
  </si>
  <si>
    <t>Carter Verhaeghe</t>
  </si>
  <si>
    <t>Verhaeghe</t>
  </si>
  <si>
    <t>Aaron Ekblad</t>
  </si>
  <si>
    <t>Ekblad</t>
  </si>
  <si>
    <t>Gustav Forsling</t>
  </si>
  <si>
    <t>Forsling</t>
  </si>
  <si>
    <t>Seth Jones</t>
  </si>
  <si>
    <t>Jones</t>
  </si>
  <si>
    <t>Dmitry Kulikov</t>
  </si>
  <si>
    <t>Kulikov</t>
  </si>
  <si>
    <t>Niko Mikkola</t>
  </si>
  <si>
    <t>Mikkola</t>
  </si>
  <si>
    <t>Jeff Petry</t>
  </si>
  <si>
    <t>Petry</t>
  </si>
  <si>
    <t>LAK</t>
  </si>
  <si>
    <t>Joel Armia</t>
  </si>
  <si>
    <t>Armia</t>
  </si>
  <si>
    <t>Quinton Byfield</t>
  </si>
  <si>
    <t>Byfield</t>
  </si>
  <si>
    <t>Phillip Danault</t>
  </si>
  <si>
    <t>Danault</t>
  </si>
  <si>
    <t>Kevin Fiala</t>
  </si>
  <si>
    <t>Fiala</t>
  </si>
  <si>
    <t>Warren Foegele</t>
  </si>
  <si>
    <t>Foegele</t>
  </si>
  <si>
    <t>Adrian Kempe</t>
  </si>
  <si>
    <t>Kempe</t>
  </si>
  <si>
    <t>Anze Kopitar</t>
  </si>
  <si>
    <t>Kopitar</t>
  </si>
  <si>
    <t>Andrei Kuzmenko</t>
  </si>
  <si>
    <t>Kuzmenko</t>
  </si>
  <si>
    <t>Trevor Moore</t>
  </si>
  <si>
    <t>Moore</t>
  </si>
  <si>
    <t>Alex Turcotte</t>
  </si>
  <si>
    <t>Turcotte</t>
  </si>
  <si>
    <t>Mikey Anderson</t>
  </si>
  <si>
    <t>Anderson</t>
  </si>
  <si>
    <t>Cody Ceci</t>
  </si>
  <si>
    <t>Ceci</t>
  </si>
  <si>
    <t>Brandt Clarke</t>
  </si>
  <si>
    <t>Clarke</t>
  </si>
  <si>
    <t>Brian Dumoulin</t>
  </si>
  <si>
    <t>Dumoulin</t>
  </si>
  <si>
    <t>Joel Edmundson</t>
  </si>
  <si>
    <t>Edmundson</t>
  </si>
  <si>
    <t>Jacob Moverare</t>
  </si>
  <si>
    <t>Moverare</t>
  </si>
  <si>
    <t>MIN</t>
  </si>
  <si>
    <t>Matt Boldy</t>
  </si>
  <si>
    <t>Boldy</t>
  </si>
  <si>
    <t>Joel Eriksson Ek</t>
  </si>
  <si>
    <t>Eriksson Ek</t>
  </si>
  <si>
    <t>Marcus Foligno</t>
  </si>
  <si>
    <t>Ryan Hartman</t>
  </si>
  <si>
    <t>Hartman</t>
  </si>
  <si>
    <t>Marcus Johansson</t>
  </si>
  <si>
    <t>Johansson</t>
  </si>
  <si>
    <t>Kirill Kaprizov</t>
  </si>
  <si>
    <t>Kaprizov</t>
  </si>
  <si>
    <t>Marco Rossi</t>
  </si>
  <si>
    <t>Rossi</t>
  </si>
  <si>
    <t>Nico Sturm</t>
  </si>
  <si>
    <t>Sturm</t>
  </si>
  <si>
    <t>Vladimir Tarasenko</t>
  </si>
  <si>
    <t>Tarasenko</t>
  </si>
  <si>
    <t>Yakov Trenin</t>
  </si>
  <si>
    <t>Trenin</t>
  </si>
  <si>
    <t>Mats Zuccarello</t>
  </si>
  <si>
    <t>Zuccarello</t>
  </si>
  <si>
    <t>Zach Bogosian</t>
  </si>
  <si>
    <t>Bogosian</t>
  </si>
  <si>
    <t>Jonas Brodin</t>
  </si>
  <si>
    <t>Brodin</t>
  </si>
  <si>
    <t>Brock Faber</t>
  </si>
  <si>
    <t>Faber</t>
  </si>
  <si>
    <t>Jake Middleton</t>
  </si>
  <si>
    <t>Middleton</t>
  </si>
  <si>
    <t>Jared Spurgeon</t>
  </si>
  <si>
    <t>Spurgeon</t>
  </si>
  <si>
    <t>MTL</t>
  </si>
  <si>
    <t>Josh Anderson</t>
  </si>
  <si>
    <t>Cole Caufield</t>
  </si>
  <si>
    <t>Caufield</t>
  </si>
  <si>
    <t>Kirby Dach</t>
  </si>
  <si>
    <t>Dach</t>
  </si>
  <si>
    <t>Jake Evans</t>
  </si>
  <si>
    <t>Evans</t>
  </si>
  <si>
    <t>Brendan Gallagher</t>
  </si>
  <si>
    <t>Gallagher</t>
  </si>
  <si>
    <t>Patrik Laine</t>
  </si>
  <si>
    <t>Laine</t>
  </si>
  <si>
    <t>Alex Newhook</t>
  </si>
  <si>
    <t>Newhook</t>
  </si>
  <si>
    <t>Juraj Slafkovsky</t>
  </si>
  <si>
    <t>Slafkovsky</t>
  </si>
  <si>
    <t>Nick Suzuki</t>
  </si>
  <si>
    <t>Suzuki</t>
  </si>
  <si>
    <t>Joe Veleno</t>
  </si>
  <si>
    <t>Veleno</t>
  </si>
  <si>
    <t>Alexandre Carrier</t>
  </si>
  <si>
    <t>Noah Dobson</t>
  </si>
  <si>
    <t>Dobson</t>
  </si>
  <si>
    <t>Kaiden Guhle</t>
  </si>
  <si>
    <t>Guhle</t>
  </si>
  <si>
    <t>Mike Matheson</t>
  </si>
  <si>
    <t>Matheson</t>
  </si>
  <si>
    <t>Arber Xhekaj</t>
  </si>
  <si>
    <t>Xhekaj</t>
  </si>
  <si>
    <t>NJD</t>
  </si>
  <si>
    <t>Jesper Bratt</t>
  </si>
  <si>
    <t>Bratt</t>
  </si>
  <si>
    <t>Connor Brown</t>
  </si>
  <si>
    <t>Brown</t>
  </si>
  <si>
    <t>Paul Cotter</t>
  </si>
  <si>
    <t>Cotter</t>
  </si>
  <si>
    <t>Evgenii Dadonov</t>
  </si>
  <si>
    <t>Dadonov</t>
  </si>
  <si>
    <t>Cody Glass</t>
  </si>
  <si>
    <t>Glass</t>
  </si>
  <si>
    <t>Nico Hischier</t>
  </si>
  <si>
    <t>Hischier</t>
  </si>
  <si>
    <t>Jack Hughes</t>
  </si>
  <si>
    <t>Hughes</t>
  </si>
  <si>
    <t>Timo Meier</t>
  </si>
  <si>
    <t>Meier</t>
  </si>
  <si>
    <t>Dawson Mercer</t>
  </si>
  <si>
    <t>Mercer</t>
  </si>
  <si>
    <t>Stefan Noesen</t>
  </si>
  <si>
    <t>Noesen</t>
  </si>
  <si>
    <t>Ondrej Palat</t>
  </si>
  <si>
    <t>Palat</t>
  </si>
  <si>
    <t>Brenden Dillon</t>
  </si>
  <si>
    <t>Dillon</t>
  </si>
  <si>
    <t>Dougie Hamilton</t>
  </si>
  <si>
    <t>Hamilton</t>
  </si>
  <si>
    <t>Johnathan Kovacevic</t>
  </si>
  <si>
    <t>Kovacevic</t>
  </si>
  <si>
    <t>Brett Pesce</t>
  </si>
  <si>
    <t>Pesce</t>
  </si>
  <si>
    <t>Jonas Siegenthaler</t>
  </si>
  <si>
    <t>Siegenthaler</t>
  </si>
  <si>
    <t>Michael Bunting</t>
  </si>
  <si>
    <t>Bunting</t>
  </si>
  <si>
    <t>Filip Forsberg</t>
  </si>
  <si>
    <t>Forsberg</t>
  </si>
  <si>
    <t>Erik Haula</t>
  </si>
  <si>
    <t>Haula</t>
  </si>
  <si>
    <t>Jonathan Marchessault</t>
  </si>
  <si>
    <t>Marchessault</t>
  </si>
  <si>
    <t>Michael McCarron</t>
  </si>
  <si>
    <t>McCarron</t>
  </si>
  <si>
    <t>Ryan O'Reilly</t>
  </si>
  <si>
    <t>O'Reilly</t>
  </si>
  <si>
    <t>Cole Smith</t>
  </si>
  <si>
    <t>Smith</t>
  </si>
  <si>
    <t>Steven Stamkos</t>
  </si>
  <si>
    <t>Stamkos</t>
  </si>
  <si>
    <t>Justin Barron</t>
  </si>
  <si>
    <t>Barron</t>
  </si>
  <si>
    <t>Nick Blankenburg</t>
  </si>
  <si>
    <t>Blankenburg</t>
  </si>
  <si>
    <t>Nicolas Hague</t>
  </si>
  <si>
    <t>Hague</t>
  </si>
  <si>
    <t>Roman Josi</t>
  </si>
  <si>
    <t>Josi</t>
  </si>
  <si>
    <t>Jordan Oesterle</t>
  </si>
  <si>
    <t>Oesterle</t>
  </si>
  <si>
    <t>Nick Perbix</t>
  </si>
  <si>
    <t>Perbix</t>
  </si>
  <si>
    <t>Brady Skjei</t>
  </si>
  <si>
    <t>Skjei</t>
  </si>
  <si>
    <t>NYI</t>
  </si>
  <si>
    <t>Casey Cizikas</t>
  </si>
  <si>
    <t>Cizikas</t>
  </si>
  <si>
    <t>Jonathan Drouin</t>
  </si>
  <si>
    <t>Drouin</t>
  </si>
  <si>
    <t>Anthony Duclair</t>
  </si>
  <si>
    <t>Duclair</t>
  </si>
  <si>
    <t>Pierre Engvall</t>
  </si>
  <si>
    <t>Engvall</t>
  </si>
  <si>
    <t>Simon Holmstrom</t>
  </si>
  <si>
    <t>Holmstrom</t>
  </si>
  <si>
    <t>Bo Horvat</t>
  </si>
  <si>
    <t>Horvat</t>
  </si>
  <si>
    <t>Anders Lee</t>
  </si>
  <si>
    <t>Lee</t>
  </si>
  <si>
    <t>Jean-Gabriel Pageau</t>
  </si>
  <si>
    <t>Pageau</t>
  </si>
  <si>
    <t>Kyle Palmieri</t>
  </si>
  <si>
    <t>Palmieri</t>
  </si>
  <si>
    <t>Scott Mayfield</t>
  </si>
  <si>
    <t>Mayfield</t>
  </si>
  <si>
    <t>Adam Pelech</t>
  </si>
  <si>
    <t>Pelech</t>
  </si>
  <si>
    <t>Ryan Pulock</t>
  </si>
  <si>
    <t>Pulock</t>
  </si>
  <si>
    <t>Alexander Romanov</t>
  </si>
  <si>
    <t>Romanov</t>
  </si>
  <si>
    <t>NYR</t>
  </si>
  <si>
    <t>Jonny Brodzinski</t>
  </si>
  <si>
    <t>Brodzinski</t>
  </si>
  <si>
    <t>Sam Carrick</t>
  </si>
  <si>
    <t>Carrick</t>
  </si>
  <si>
    <t>Will Cuylle</t>
  </si>
  <si>
    <t>Cuylle</t>
  </si>
  <si>
    <t>Justin Dowling</t>
  </si>
  <si>
    <t>Dowling</t>
  </si>
  <si>
    <t>Alexis Lafreniere</t>
  </si>
  <si>
    <t>Lafreniere</t>
  </si>
  <si>
    <t>J.T. Miller</t>
  </si>
  <si>
    <t>Artemi Panarin</t>
  </si>
  <si>
    <t>Panarin</t>
  </si>
  <si>
    <t>Juuso Parssinen</t>
  </si>
  <si>
    <t>Parssinen</t>
  </si>
  <si>
    <t>Taylor Raddysh</t>
  </si>
  <si>
    <t>Raddysh</t>
  </si>
  <si>
    <t>Vincent Trocheck</t>
  </si>
  <si>
    <t>Trocheck</t>
  </si>
  <si>
    <t>Mika Zibanejad</t>
  </si>
  <si>
    <t>Zibanejad</t>
  </si>
  <si>
    <t>Will Borgen</t>
  </si>
  <si>
    <t>Borgen</t>
  </si>
  <si>
    <t>Adam Fox</t>
  </si>
  <si>
    <t>Fox</t>
  </si>
  <si>
    <t>Vladislav Gavrikov</t>
  </si>
  <si>
    <t>Gavrikov</t>
  </si>
  <si>
    <t>Braden Schneider</t>
  </si>
  <si>
    <t>Schneider</t>
  </si>
  <si>
    <t>Carson Soucy</t>
  </si>
  <si>
    <t>Soucy</t>
  </si>
  <si>
    <t>Urho Vaakanainen</t>
  </si>
  <si>
    <t>Vaakanainen</t>
  </si>
  <si>
    <t>OTT</t>
  </si>
  <si>
    <t>Michael Amadio</t>
  </si>
  <si>
    <t>Amadio</t>
  </si>
  <si>
    <t>Drake Batherson</t>
  </si>
  <si>
    <t>Batherson</t>
  </si>
  <si>
    <t>Nick Cousins</t>
  </si>
  <si>
    <t>Cousins</t>
  </si>
  <si>
    <t>Dylan Cozens</t>
  </si>
  <si>
    <t>Cozens</t>
  </si>
  <si>
    <t>Lars Eller</t>
  </si>
  <si>
    <t>Eller</t>
  </si>
  <si>
    <t>Claude Giroux</t>
  </si>
  <si>
    <t>Giroux</t>
  </si>
  <si>
    <t>Ridly Greig</t>
  </si>
  <si>
    <t>Greig</t>
  </si>
  <si>
    <t>David Perron</t>
  </si>
  <si>
    <t>Perron</t>
  </si>
  <si>
    <t>Shane Pinto</t>
  </si>
  <si>
    <t>Pinto</t>
  </si>
  <si>
    <t>Tim Stutzle</t>
  </si>
  <si>
    <t>Stutzle</t>
  </si>
  <si>
    <t>Brady Tkachuk</t>
  </si>
  <si>
    <t>Fabian Zetterlund</t>
  </si>
  <si>
    <t>Zetterlund</t>
  </si>
  <si>
    <t>Thomas Chabot</t>
  </si>
  <si>
    <t>Chabot</t>
  </si>
  <si>
    <t>Nick Jensen</t>
  </si>
  <si>
    <t>Jensen</t>
  </si>
  <si>
    <t>Tyler Kleven</t>
  </si>
  <si>
    <t>Kleven</t>
  </si>
  <si>
    <t>Jake Sanderson</t>
  </si>
  <si>
    <t>Sanderson</t>
  </si>
  <si>
    <t>Jordan Spence</t>
  </si>
  <si>
    <t>Spence</t>
  </si>
  <si>
    <t>Artem Zub</t>
  </si>
  <si>
    <t>Zub</t>
  </si>
  <si>
    <t>PHI</t>
  </si>
  <si>
    <t>Bobby Brink</t>
  </si>
  <si>
    <t>Brink</t>
  </si>
  <si>
    <t>Noah Cates</t>
  </si>
  <si>
    <t>Cates</t>
  </si>
  <si>
    <t>Sean Couturier</t>
  </si>
  <si>
    <t>Couturier</t>
  </si>
  <si>
    <t>Christian Dvorak</t>
  </si>
  <si>
    <t>Dvorak</t>
  </si>
  <si>
    <t>Tyson Foerster</t>
  </si>
  <si>
    <t>Foerster</t>
  </si>
  <si>
    <t>Garnet Hathaway</t>
  </si>
  <si>
    <t>Hathaway</t>
  </si>
  <si>
    <t>Travis Konecny</t>
  </si>
  <si>
    <t>Konecny</t>
  </si>
  <si>
    <t>Owen Tippett</t>
  </si>
  <si>
    <t>Tippett</t>
  </si>
  <si>
    <t>Trevor Zegras</t>
  </si>
  <si>
    <t>Zegras</t>
  </si>
  <si>
    <t>Jamie Drysdale</t>
  </si>
  <si>
    <t>Drysdale</t>
  </si>
  <si>
    <t>Rasmus Ristolainen</t>
  </si>
  <si>
    <t>Ristolainen</t>
  </si>
  <si>
    <t>Travis Sanheim</t>
  </si>
  <si>
    <t>Sanheim</t>
  </si>
  <si>
    <t>Nick Seeler</t>
  </si>
  <si>
    <t>Seeler</t>
  </si>
  <si>
    <t>Cam York</t>
  </si>
  <si>
    <t>York</t>
  </si>
  <si>
    <t>Egor Zamula</t>
  </si>
  <si>
    <t>Zamula</t>
  </si>
  <si>
    <t>PIT</t>
  </si>
  <si>
    <t>Noel Acciari</t>
  </si>
  <si>
    <t>Acciari</t>
  </si>
  <si>
    <t>Sidney Crosby</t>
  </si>
  <si>
    <t>Crosby</t>
  </si>
  <si>
    <t>Connor Dewar</t>
  </si>
  <si>
    <t>Dewar</t>
  </si>
  <si>
    <t>Kevin Hayes</t>
  </si>
  <si>
    <t>Hayes</t>
  </si>
  <si>
    <t>Danton Heinen</t>
  </si>
  <si>
    <t>Heinen</t>
  </si>
  <si>
    <t>Blake Lizotte</t>
  </si>
  <si>
    <t>Lizotte</t>
  </si>
  <si>
    <t>Evgeni Malkin</t>
  </si>
  <si>
    <t>Malkin</t>
  </si>
  <si>
    <t>Rickard Rakell</t>
  </si>
  <si>
    <t>Rakell</t>
  </si>
  <si>
    <t>Bryan Rust</t>
  </si>
  <si>
    <t>Rust</t>
  </si>
  <si>
    <t>Philip Tomasino</t>
  </si>
  <si>
    <t>Tomasino</t>
  </si>
  <si>
    <t>Connor Clifton</t>
  </si>
  <si>
    <t>Clifton</t>
  </si>
  <si>
    <t>Mathew Dumba</t>
  </si>
  <si>
    <t>Dumba</t>
  </si>
  <si>
    <t>Ryan Graves</t>
  </si>
  <si>
    <t>Graves</t>
  </si>
  <si>
    <t>Erik Karlsson</t>
  </si>
  <si>
    <t>Karlsson</t>
  </si>
  <si>
    <t>Kris Letang</t>
  </si>
  <si>
    <t>Letang</t>
  </si>
  <si>
    <t>Parker Wotherspoon</t>
  </si>
  <si>
    <t>Wotherspoon</t>
  </si>
  <si>
    <t>SEA</t>
  </si>
  <si>
    <t>Matty Beniers</t>
  </si>
  <si>
    <t>Beniers</t>
  </si>
  <si>
    <t>Jordan Eberle</t>
  </si>
  <si>
    <t>Eberle</t>
  </si>
  <si>
    <t>Frederick Gaudreau</t>
  </si>
  <si>
    <t>Gaudreau</t>
  </si>
  <si>
    <t>Kaapo Kakko</t>
  </si>
  <si>
    <t>Kakko</t>
  </si>
  <si>
    <t>Mason Marchment</t>
  </si>
  <si>
    <t>Marchment</t>
  </si>
  <si>
    <t>Jared McCann</t>
  </si>
  <si>
    <t>McCann</t>
  </si>
  <si>
    <t>Jaden Schwartz</t>
  </si>
  <si>
    <t>Schwartz</t>
  </si>
  <si>
    <t>Chandler Stephenson</t>
  </si>
  <si>
    <t>Stephenson</t>
  </si>
  <si>
    <t>Eeli Tolvanen</t>
  </si>
  <si>
    <t>Tolvanen</t>
  </si>
  <si>
    <t>Shane Wright</t>
  </si>
  <si>
    <t>Wright</t>
  </si>
  <si>
    <t>Vince Dunn</t>
  </si>
  <si>
    <t>Dunn</t>
  </si>
  <si>
    <t>Adam Larsson</t>
  </si>
  <si>
    <t>Larsson</t>
  </si>
  <si>
    <t>Ryan Lindgren</t>
  </si>
  <si>
    <t>Lindgren</t>
  </si>
  <si>
    <t>Brandon Montour</t>
  </si>
  <si>
    <t>Montour</t>
  </si>
  <si>
    <t>Jamie Oleksiak</t>
  </si>
  <si>
    <t>Oleksiak</t>
  </si>
  <si>
    <t>SJS</t>
  </si>
  <si>
    <t>Ty Dellandrea</t>
  </si>
  <si>
    <t>Dellandrea</t>
  </si>
  <si>
    <t>William Eklund</t>
  </si>
  <si>
    <t>Eklund</t>
  </si>
  <si>
    <t>Adam Gaudette</t>
  </si>
  <si>
    <t>Gaudette</t>
  </si>
  <si>
    <t>Barclay Goodrow</t>
  </si>
  <si>
    <t>Goodrow</t>
  </si>
  <si>
    <t>Carl Grundstrom</t>
  </si>
  <si>
    <t>Grundstrom</t>
  </si>
  <si>
    <t>Philipp Kurashev</t>
  </si>
  <si>
    <t>Kurashev</t>
  </si>
  <si>
    <t>Jeff Skinner</t>
  </si>
  <si>
    <t>Skinner</t>
  </si>
  <si>
    <t>Tyler Toffoli</t>
  </si>
  <si>
    <t>Toffoli</t>
  </si>
  <si>
    <t>Alexander Wennberg</t>
  </si>
  <si>
    <t>Wennberg</t>
  </si>
  <si>
    <t>Vincent Desharnais</t>
  </si>
  <si>
    <t>Desharnais</t>
  </si>
  <si>
    <t>Mario Ferraro</t>
  </si>
  <si>
    <t>Ferraro</t>
  </si>
  <si>
    <t>Timothy Liljegren</t>
  </si>
  <si>
    <t>Liljegren</t>
  </si>
  <si>
    <t>Dmitry Orlov</t>
  </si>
  <si>
    <t>Orlov</t>
  </si>
  <si>
    <t>STL</t>
  </si>
  <si>
    <t>Nick Bjugstad</t>
  </si>
  <si>
    <t>Bjugstad</t>
  </si>
  <si>
    <t>Pavel Buchnevich</t>
  </si>
  <si>
    <t>Buchnevich</t>
  </si>
  <si>
    <t>Dylan Holloway</t>
  </si>
  <si>
    <t>Holloway</t>
  </si>
  <si>
    <t>Mathieu Joseph</t>
  </si>
  <si>
    <t>Joseph</t>
  </si>
  <si>
    <t>Jordan Kyrou</t>
  </si>
  <si>
    <t>Kyrou</t>
  </si>
  <si>
    <t>Jake Neighbours</t>
  </si>
  <si>
    <t>Neighbours</t>
  </si>
  <si>
    <t>Brayden Schenn</t>
  </si>
  <si>
    <t>Schenn</t>
  </si>
  <si>
    <t>Oskar Sundqvist</t>
  </si>
  <si>
    <t>Sundqvist</t>
  </si>
  <si>
    <t>Pius Suter</t>
  </si>
  <si>
    <t>Suter</t>
  </si>
  <si>
    <t>Robert Thomas</t>
  </si>
  <si>
    <t>Thomas</t>
  </si>
  <si>
    <t>Alexey Toropchenko</t>
  </si>
  <si>
    <t>Toropchenko</t>
  </si>
  <si>
    <t>Nathan Walker</t>
  </si>
  <si>
    <t>Philip Broberg</t>
  </si>
  <si>
    <t>Broberg</t>
  </si>
  <si>
    <t>Justin Faulk</t>
  </si>
  <si>
    <t>Faulk</t>
  </si>
  <si>
    <t>Cam Fowler</t>
  </si>
  <si>
    <t>Fowler</t>
  </si>
  <si>
    <t>Colton Parayko</t>
  </si>
  <si>
    <t>Parayko</t>
  </si>
  <si>
    <t>Tyler Tucker</t>
  </si>
  <si>
    <t>Tucker</t>
  </si>
  <si>
    <t>TBL</t>
  </si>
  <si>
    <t>Oliver Bjorkstrand</t>
  </si>
  <si>
    <t>Bjorkstrand</t>
  </si>
  <si>
    <t>Mitchell Chaffee</t>
  </si>
  <si>
    <t>Chaffee</t>
  </si>
  <si>
    <t>Anthony Cirelli</t>
  </si>
  <si>
    <t>Cirelli</t>
  </si>
  <si>
    <t>Zemgus Girgensons</t>
  </si>
  <si>
    <t>Girgensons</t>
  </si>
  <si>
    <t>Yanni Gourde</t>
  </si>
  <si>
    <t>Gourde</t>
  </si>
  <si>
    <t>Jake Guentzel</t>
  </si>
  <si>
    <t>Guentzel</t>
  </si>
  <si>
    <t>Brandon Hagel</t>
  </si>
  <si>
    <t>Hagel</t>
  </si>
  <si>
    <t>Pontus Holmberg</t>
  </si>
  <si>
    <t>Holmberg</t>
  </si>
  <si>
    <t>Nikita Kucherov</t>
  </si>
  <si>
    <t>Kucherov</t>
  </si>
  <si>
    <t>Nick Paul</t>
  </si>
  <si>
    <t>Paul</t>
  </si>
  <si>
    <t>Jakob Pelletier</t>
  </si>
  <si>
    <t>Pelletier</t>
  </si>
  <si>
    <t>Brayden Point</t>
  </si>
  <si>
    <t>Point</t>
  </si>
  <si>
    <t>Erik Cernak</t>
  </si>
  <si>
    <t>Cernak</t>
  </si>
  <si>
    <t>Victor Hedman</t>
  </si>
  <si>
    <t>Hedman</t>
  </si>
  <si>
    <t>Ryan McDonagh</t>
  </si>
  <si>
    <t>McDonagh</t>
  </si>
  <si>
    <t>J.J. Moser</t>
  </si>
  <si>
    <t>Moser</t>
  </si>
  <si>
    <t>Darren Raddysh</t>
  </si>
  <si>
    <t>TOR</t>
  </si>
  <si>
    <t>Max Domi</t>
  </si>
  <si>
    <t>Domi</t>
  </si>
  <si>
    <t>Dakota Joshua</t>
  </si>
  <si>
    <t>Joshua</t>
  </si>
  <si>
    <t>David Kampf</t>
  </si>
  <si>
    <t>Kampf</t>
  </si>
  <si>
    <t>Matthew Knies</t>
  </si>
  <si>
    <t>Knies</t>
  </si>
  <si>
    <t>Scott Laughton</t>
  </si>
  <si>
    <t>Laughton</t>
  </si>
  <si>
    <t>Steven Lorentz</t>
  </si>
  <si>
    <t>Lorentz</t>
  </si>
  <si>
    <t>Matias Maccelli</t>
  </si>
  <si>
    <t>Maccelli</t>
  </si>
  <si>
    <t>Auston Matthews</t>
  </si>
  <si>
    <t>Matthews</t>
  </si>
  <si>
    <t>Bobby McMann</t>
  </si>
  <si>
    <t>McMann</t>
  </si>
  <si>
    <t>William Nylander</t>
  </si>
  <si>
    <t>Nylander</t>
  </si>
  <si>
    <t>Nicholas Robertson</t>
  </si>
  <si>
    <t>Nicolas Roy</t>
  </si>
  <si>
    <t>Roy</t>
  </si>
  <si>
    <t>John Tavares</t>
  </si>
  <si>
    <t>Tavares</t>
  </si>
  <si>
    <t>Simon Benoit</t>
  </si>
  <si>
    <t>Benoit</t>
  </si>
  <si>
    <t>Brandon Carlo</t>
  </si>
  <si>
    <t>Carlo</t>
  </si>
  <si>
    <t>Oliver Ekman-Larsson</t>
  </si>
  <si>
    <t>Ekman-Larsson</t>
  </si>
  <si>
    <t>Jake McCabe</t>
  </si>
  <si>
    <t>McCabe</t>
  </si>
  <si>
    <t>Philippe Myers</t>
  </si>
  <si>
    <t>Myers</t>
  </si>
  <si>
    <t>Morgan Rielly</t>
  </si>
  <si>
    <t>Rielly</t>
  </si>
  <si>
    <t>Chris Tanev</t>
  </si>
  <si>
    <t>Tanev</t>
  </si>
  <si>
    <t>Henry Thrun</t>
  </si>
  <si>
    <t>Thrun</t>
  </si>
  <si>
    <t>UTA</t>
  </si>
  <si>
    <t>Michael Carcone</t>
  </si>
  <si>
    <t>Carcone</t>
  </si>
  <si>
    <t>Lawson Crouse</t>
  </si>
  <si>
    <t>Crouse</t>
  </si>
  <si>
    <t>Dylan Guenther</t>
  </si>
  <si>
    <t>Guenther</t>
  </si>
  <si>
    <t>Barrett Hayton</t>
  </si>
  <si>
    <t>Hayton</t>
  </si>
  <si>
    <t>Clayton Keller</t>
  </si>
  <si>
    <t>Keller</t>
  </si>
  <si>
    <t>Alexander Kerfoot</t>
  </si>
  <si>
    <t>Kerfoot</t>
  </si>
  <si>
    <t>Jack McBain</t>
  </si>
  <si>
    <t>McBain</t>
  </si>
  <si>
    <t>JJ Peterka</t>
  </si>
  <si>
    <t>Peterka</t>
  </si>
  <si>
    <t>Nick Schmaltz</t>
  </si>
  <si>
    <t>Schmaltz</t>
  </si>
  <si>
    <t>Kevin Stenlund</t>
  </si>
  <si>
    <t>Stenlund</t>
  </si>
  <si>
    <t>Brandon Tanev</t>
  </si>
  <si>
    <t>Ian Cole</t>
  </si>
  <si>
    <t>Cole</t>
  </si>
  <si>
    <t>Olli Maatta</t>
  </si>
  <si>
    <t>Maatta</t>
  </si>
  <si>
    <t>Nate Schmidt</t>
  </si>
  <si>
    <t>Schmidt</t>
  </si>
  <si>
    <t>Mikhail Sergachev</t>
  </si>
  <si>
    <t>Sergachev</t>
  </si>
  <si>
    <t>Juuso Valimaki</t>
  </si>
  <si>
    <t>Valimaki</t>
  </si>
  <si>
    <t>VAN</t>
  </si>
  <si>
    <t>Teddy Blueger</t>
  </si>
  <si>
    <t>Blueger</t>
  </si>
  <si>
    <t>Brock Boeser</t>
  </si>
  <si>
    <t>Boeser</t>
  </si>
  <si>
    <t>Filip Chytil</t>
  </si>
  <si>
    <t>Chytil</t>
  </si>
  <si>
    <t>Jake DeBrusk</t>
  </si>
  <si>
    <t>DeBrusk</t>
  </si>
  <si>
    <t>Conor Garland</t>
  </si>
  <si>
    <t>Garland</t>
  </si>
  <si>
    <t>Nils Hoglander</t>
  </si>
  <si>
    <t>Hoglander</t>
  </si>
  <si>
    <t>Drew O'Connor</t>
  </si>
  <si>
    <t>O'Connor</t>
  </si>
  <si>
    <t>Elias Pettersson</t>
  </si>
  <si>
    <t>Pettersson</t>
  </si>
  <si>
    <t>Kiefer Sherwood</t>
  </si>
  <si>
    <t>Sherwood</t>
  </si>
  <si>
    <t>Derek Forbort</t>
  </si>
  <si>
    <t>Forbort</t>
  </si>
  <si>
    <t>Filip Hronek</t>
  </si>
  <si>
    <t>Hronek</t>
  </si>
  <si>
    <t>Quinn Hughes</t>
  </si>
  <si>
    <t>Tyler Myers</t>
  </si>
  <si>
    <t>Marcus Pettersson</t>
  </si>
  <si>
    <t>VGK</t>
  </si>
  <si>
    <t>Ivan Barbashev</t>
  </si>
  <si>
    <t>Barbashev</t>
  </si>
  <si>
    <t>Pavel Dorofeyev</t>
  </si>
  <si>
    <t>Dorofeyev</t>
  </si>
  <si>
    <t>Jack Eichel</t>
  </si>
  <si>
    <t>Eichel</t>
  </si>
  <si>
    <t>Tomas Hertl</t>
  </si>
  <si>
    <t>Hertl</t>
  </si>
  <si>
    <t>Brett Howden</t>
  </si>
  <si>
    <t>Howden</t>
  </si>
  <si>
    <t>William Karlsson</t>
  </si>
  <si>
    <t>Keegan Kolesar</t>
  </si>
  <si>
    <t>Kolesar</t>
  </si>
  <si>
    <t>Mitch Marner</t>
  </si>
  <si>
    <t>Marner</t>
  </si>
  <si>
    <t>Brandon Saad</t>
  </si>
  <si>
    <t>Saad</t>
  </si>
  <si>
    <t>Cole Schwindt</t>
  </si>
  <si>
    <t>Schwindt</t>
  </si>
  <si>
    <t>Colton Sissons</t>
  </si>
  <si>
    <t>Sissons</t>
  </si>
  <si>
    <t>Reilly Smith</t>
  </si>
  <si>
    <t>Mark Stone</t>
  </si>
  <si>
    <t>Stone</t>
  </si>
  <si>
    <t>Noah Hanifin</t>
  </si>
  <si>
    <t>Hanifin</t>
  </si>
  <si>
    <t>Kaedan Korczak</t>
  </si>
  <si>
    <t>Korczak</t>
  </si>
  <si>
    <t>Brayden McNabb</t>
  </si>
  <si>
    <t>McNabb</t>
  </si>
  <si>
    <t>Shea Theodore</t>
  </si>
  <si>
    <t>Theodore</t>
  </si>
  <si>
    <t>Zach Whitecloud</t>
  </si>
  <si>
    <t>Whitecloud</t>
  </si>
  <si>
    <t>WPG</t>
  </si>
  <si>
    <t>Morgan Barron</t>
  </si>
  <si>
    <t>Kyle Connor</t>
  </si>
  <si>
    <t>Connor</t>
  </si>
  <si>
    <t>David Gustafsson</t>
  </si>
  <si>
    <t>Alex Iafallo</t>
  </si>
  <si>
    <t>Iafallo</t>
  </si>
  <si>
    <t>Cole Koepke</t>
  </si>
  <si>
    <t>Koepke</t>
  </si>
  <si>
    <t>Vladislav Namestnikov</t>
  </si>
  <si>
    <t>Namestnikov</t>
  </si>
  <si>
    <t>Nino Niederreiter</t>
  </si>
  <si>
    <t>Niederreiter</t>
  </si>
  <si>
    <t>Gustav Nyquist</t>
  </si>
  <si>
    <t>Nyquist</t>
  </si>
  <si>
    <t>Tanner Pearson</t>
  </si>
  <si>
    <t>Pearson</t>
  </si>
  <si>
    <t>Cole Perfetti</t>
  </si>
  <si>
    <t>Perfetti</t>
  </si>
  <si>
    <t>Mark Scheifele</t>
  </si>
  <si>
    <t>Scheifele</t>
  </si>
  <si>
    <t>Gabriel Vilardi</t>
  </si>
  <si>
    <t>Vilardi</t>
  </si>
  <si>
    <t>Dylan DeMelo</t>
  </si>
  <si>
    <t>DeMelo</t>
  </si>
  <si>
    <t>Haydn Fleury</t>
  </si>
  <si>
    <t>Fleury</t>
  </si>
  <si>
    <t>Colin Miller</t>
  </si>
  <si>
    <t>Josh Morrissey</t>
  </si>
  <si>
    <t>Morrissey</t>
  </si>
  <si>
    <t>Neal Pionk</t>
  </si>
  <si>
    <t>Pionk</t>
  </si>
  <si>
    <t>Dylan Samberg</t>
  </si>
  <si>
    <t>Samberg</t>
  </si>
  <si>
    <t>Luke Schenn</t>
  </si>
  <si>
    <t>Logan Stanley</t>
  </si>
  <si>
    <t>Stanley</t>
  </si>
  <si>
    <t>WSH</t>
  </si>
  <si>
    <t>Anthony Beauvillier</t>
  </si>
  <si>
    <t>Beauvillier</t>
  </si>
  <si>
    <t>Nic Dowd</t>
  </si>
  <si>
    <t>Dowd</t>
  </si>
  <si>
    <t>Pierre-Luc Dubois</t>
  </si>
  <si>
    <t>Dubois</t>
  </si>
  <si>
    <t>Brandon Duhaime</t>
  </si>
  <si>
    <t>Duhaime</t>
  </si>
  <si>
    <t>Connor McMichael</t>
  </si>
  <si>
    <t>McMichael</t>
  </si>
  <si>
    <t>Alex Ovechkin</t>
  </si>
  <si>
    <t>Ovechkin</t>
  </si>
  <si>
    <t>Aliaksei Protas</t>
  </si>
  <si>
    <t>Protas</t>
  </si>
  <si>
    <t>Dylan Strome</t>
  </si>
  <si>
    <t>Tom Wilson</t>
  </si>
  <si>
    <t>Wilson</t>
  </si>
  <si>
    <t>John Carlson</t>
  </si>
  <si>
    <t>Carlson</t>
  </si>
  <si>
    <t>Declan Chisholm</t>
  </si>
  <si>
    <t>Chisholm</t>
  </si>
  <si>
    <t>Jakob Chychrun</t>
  </si>
  <si>
    <t>Chychrun</t>
  </si>
  <si>
    <t>Martin Fehervary</t>
  </si>
  <si>
    <t>Fehervary</t>
  </si>
  <si>
    <t>Matt Roy</t>
  </si>
  <si>
    <t>Rasmus Sandin</t>
  </si>
  <si>
    <t>Sandin</t>
  </si>
  <si>
    <t>Trevor van Riemsdyk</t>
  </si>
  <si>
    <t>stdev</t>
  </si>
  <si>
    <t>mean</t>
  </si>
  <si>
    <t>z shp</t>
  </si>
  <si>
    <t>z ppp</t>
  </si>
  <si>
    <t>z blocks</t>
  </si>
  <si>
    <t>z hits</t>
  </si>
  <si>
    <t>z faceoffWins</t>
  </si>
  <si>
    <t>z goals</t>
  </si>
  <si>
    <t>r goals</t>
  </si>
  <si>
    <t>r shp factor</t>
  </si>
  <si>
    <t>AVG_goals</t>
  </si>
  <si>
    <t>AVG_assists</t>
  </si>
  <si>
    <t>AVG_points</t>
  </si>
  <si>
    <t>z assists</t>
  </si>
  <si>
    <t>z points</t>
  </si>
  <si>
    <t>z total</t>
  </si>
  <si>
    <t>z totals (no FO)</t>
  </si>
  <si>
    <t>Taken?</t>
  </si>
  <si>
    <t>z  totals (no bangers)</t>
  </si>
  <si>
    <t>C+</t>
  </si>
  <si>
    <t>fow LR</t>
  </si>
  <si>
    <t>AVG_shots</t>
  </si>
  <si>
    <t>z shots</t>
  </si>
  <si>
    <t>x</t>
  </si>
  <si>
    <t>no blocks or fo</t>
  </si>
  <si>
    <t>blk + fo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</si>
</sst>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horizontal="center"/>
    </xf>
    <xf numFmtId="0" fontId="16" fillId="0" borderId="0" xfId="0" applyFont="1" applyAlignment="1">
      <alignment horizontal="center"/>
    </xf>
    <xf numFmtId="2" fontId="0" fillId="0" borderId="0" xfId="0" applyNumberFormat="1" applyAlignment="1">
      <alignment horizontal="center"/>
    </xf>
    <xf numFmtId="164" fontId="0" fillId="0" borderId="0" xfId="1" applyNumberFormat="1" applyFont="1" applyAlignment="1">
      <alignment horizontal="center"/>
    </xf>
    <xf numFmtId="164" fontId="0" fillId="0" borderId="0" xfId="1" applyNumberFormat="1" applyFont="1"/>
    <xf numFmtId="165" fontId="0" fillId="0" borderId="0" xfId="0" applyNumberFormat="1" applyAlignment="1">
      <alignment horizontal="center"/>
    </xf>
    <xf numFmtId="165" fontId="16" fillId="0" borderId="0" xfId="0" applyNumberFormat="1" applyFont="1" applyAlignment="1">
      <alignment horizontal="center"/>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 cent" xfId="1" builtinId="5"/>
    <cellStyle name="Title" xfId="2" builtinId="15" customBuiltin="1"/>
    <cellStyle name="Total" xfId="18" builtinId="25" customBuiltin="1"/>
    <cellStyle name="Warning Text" xfId="15" builtinId="11" customBuiltin="1"/>
  </cellStyles>
  <dxfs count="58">
    <dxf>
      <font>
        <b/>
        <i val="0"/>
        <strike val="0"/>
        <condense val="0"/>
        <extend val="0"/>
        <outline val="0"/>
        <shadow val="0"/>
        <u val="none"/>
        <vertAlign val="baseline"/>
        <sz val="11"/>
        <color theme="1"/>
        <name val="Aptos Narrow"/>
        <family val="2"/>
        <scheme val="minor"/>
      </font>
      <numFmt numFmtId="165" formatCode="0.0"/>
      <alignment horizontal="center" vertical="bottom" textRotation="0" wrapText="0" indent="0" justifyLastLine="0" shrinkToFit="0" readingOrder="0"/>
    </dxf>
    <dxf>
      <font>
        <strike val="0"/>
      </font>
      <fill>
        <patternFill>
          <bgColor theme="0" tint="-0.24994659260841701"/>
        </patternFill>
      </fill>
    </dxf>
    <dxf>
      <fill>
        <patternFill>
          <bgColor rgb="FFA3C6FF"/>
        </patternFill>
      </fill>
    </dxf>
    <dxf>
      <fill>
        <patternFill>
          <bgColor rgb="FFFF7979"/>
        </patternFill>
      </fill>
    </dxf>
    <dxf>
      <fill>
        <patternFill>
          <bgColor rgb="FFF5FF9B"/>
        </patternFill>
      </fill>
    </dxf>
    <dxf>
      <font>
        <color theme="0"/>
      </font>
      <fill>
        <patternFill>
          <bgColor theme="1"/>
        </patternFill>
      </fill>
    </dxf>
    <dxf>
      <fill>
        <patternFill>
          <bgColor rgb="FFF9C0A1"/>
        </patternFill>
      </fill>
    </dxf>
    <dxf>
      <fill>
        <patternFill>
          <bgColor rgb="FFD19FFB"/>
        </patternFill>
      </fill>
    </dxf>
    <dxf>
      <fill>
        <patternFill>
          <bgColor rgb="FF9FFBA1"/>
        </patternFill>
      </fill>
    </dxf>
    <dxf>
      <font>
        <color theme="1"/>
      </font>
      <fill>
        <patternFill>
          <bgColor rgb="FFFFFF00"/>
        </patternFill>
      </fill>
    </dxf>
    <dxf>
      <fill>
        <patternFill>
          <bgColor rgb="FFFFFF00"/>
        </patternFill>
      </fill>
    </dxf>
    <dxf>
      <fill>
        <patternFill>
          <bgColor theme="8" tint="0.39994506668294322"/>
        </patternFill>
      </fill>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0.0"/>
      <alignment horizontal="center" vertical="bottom" textRotation="0" wrapText="0" indent="0" justifyLastLine="0" shrinkToFit="0" readingOrder="0"/>
    </dxf>
    <dxf>
      <numFmt numFmtId="165" formatCode="0.0"/>
      <alignment horizontal="center" vertical="bottom" textRotation="0" wrapText="0" indent="0" justifyLastLine="0" shrinkToFit="0" readingOrder="0"/>
    </dxf>
    <dxf>
      <numFmt numFmtId="165" formatCode="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164" formatCode="0.0%"/>
      <alignment horizontal="center" vertical="bottom" textRotation="0" wrapText="0" indent="0" justifyLastLine="0" shrinkToFit="0" readingOrder="0"/>
    </dxf>
    <dxf>
      <font>
        <b/>
      </font>
      <numFmt numFmtId="165" formatCode="0.0"/>
      <alignment horizontal="center" vertical="bottom" textRotation="0" wrapText="0" indent="0" justifyLastLine="0" shrinkToFit="0" readingOrder="0"/>
    </dxf>
    <dxf>
      <numFmt numFmtId="165" formatCode="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numFmt numFmtId="2" formatCode="0.00"/>
      <alignment horizontal="center" vertical="bottom" textRotation="0" wrapText="0" indent="0" justifyLastLine="0" shrinkToFit="0" readingOrder="0"/>
    </dxf>
    <dxf>
      <font>
        <b/>
        <i val="0"/>
        <strike val="0"/>
        <condense val="0"/>
        <extend val="0"/>
        <outline val="0"/>
        <shadow val="0"/>
        <u val="none"/>
        <vertAlign val="baseline"/>
        <sz val="11"/>
        <color theme="1"/>
        <name val="Aptos Narrow"/>
        <family val="2"/>
        <scheme val="minor"/>
      </font>
      <numFmt numFmtId="165" formatCode="0.0"/>
      <alignment horizontal="center" vertical="bottom" textRotation="0" wrapText="0" indent="0" justifyLastLine="0" shrinkToFit="0" readingOrder="0"/>
    </dxf>
    <dxf>
      <font>
        <b/>
        <i val="0"/>
        <strike val="0"/>
        <condense val="0"/>
        <extend val="0"/>
        <outline val="0"/>
        <shadow val="0"/>
        <u val="none"/>
        <vertAlign val="baseline"/>
        <sz val="11"/>
        <color theme="1"/>
        <name val="Aptos Narrow"/>
        <family val="2"/>
        <scheme val="minor"/>
      </font>
      <numFmt numFmtId="165" formatCode="0.0"/>
      <alignment horizontal="center" vertical="bottom" textRotation="0" wrapText="0" indent="0" justifyLastLine="0" shrinkToFit="0" readingOrder="0"/>
    </dxf>
    <dxf>
      <font>
        <b/>
        <i val="0"/>
        <strike val="0"/>
        <condense val="0"/>
        <extend val="0"/>
        <outline val="0"/>
        <shadow val="0"/>
        <u val="none"/>
        <vertAlign val="baseline"/>
        <sz val="11"/>
        <color theme="1"/>
        <name val="Aptos Narrow"/>
        <family val="2"/>
        <scheme val="minor"/>
      </font>
      <numFmt numFmtId="165" formatCode="0.0"/>
      <alignment horizontal="center" vertical="bottom" textRotation="0" wrapText="0" indent="0" justifyLastLine="0" shrinkToFit="0" readingOrder="0"/>
    </dxf>
    <dxf>
      <font>
        <b/>
        <i val="0"/>
      </font>
      <numFmt numFmtId="165" formatCode="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font>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12</xdr:col>
      <xdr:colOff>320040</xdr:colOff>
      <xdr:row>649</xdr:row>
      <xdr:rowOff>95250</xdr:rowOff>
    </xdr:from>
    <xdr:to>
      <xdr:col>13</xdr:col>
      <xdr:colOff>897255</xdr:colOff>
      <xdr:row>663</xdr:row>
      <xdr:rowOff>133350</xdr:rowOff>
    </xdr:to>
    <mc:AlternateContent xmlns:mc="http://schemas.openxmlformats.org/markup-compatibility/2006" xmlns:sle15="http://schemas.microsoft.com/office/drawing/2012/slicer">
      <mc:Choice Requires="sle15">
        <xdr:graphicFrame macro="">
          <xdr:nvGraphicFramePr>
            <xdr:cNvPr id="2" name="Column1">
              <a:extLst>
                <a:ext uri="{FF2B5EF4-FFF2-40B4-BE49-F238E27FC236}">
                  <a16:creationId xmlns:a16="http://schemas.microsoft.com/office/drawing/2014/main" id="{BB95BD82-333B-61EB-19C4-AF43B76115FB}"/>
                </a:ext>
              </a:extLst>
            </xdr:cNvPr>
            <xdr:cNvGraphicFramePr/>
          </xdr:nvGraphicFramePr>
          <xdr:xfrm>
            <a:off x="0" y="0"/>
            <a:ext cx="0" cy="0"/>
          </xdr:xfrm>
          <a:graphic>
            <a:graphicData uri="http://schemas.microsoft.com/office/drawing/2010/slicer">
              <sle:slicer xmlns:sle="http://schemas.microsoft.com/office/drawing/2010/slicer" name="Column1"/>
            </a:graphicData>
          </a:graphic>
        </xdr:graphicFrame>
      </mc:Choice>
      <mc:Fallback xmlns="">
        <xdr:sp macro="" textlink="">
          <xdr:nvSpPr>
            <xdr:cNvPr id="0" name=""/>
            <xdr:cNvSpPr>
              <a:spLocks noTextEdit="1"/>
            </xdr:cNvSpPr>
          </xdr:nvSpPr>
          <xdr:spPr>
            <a:xfrm>
              <a:off x="10500360" y="87881460"/>
              <a:ext cx="1828800" cy="2581275"/>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360045</xdr:colOff>
      <xdr:row>148</xdr:row>
      <xdr:rowOff>114300</xdr:rowOff>
    </xdr:from>
    <xdr:to>
      <xdr:col>15</xdr:col>
      <xdr:colOff>933450</xdr:colOff>
      <xdr:row>177</xdr:row>
      <xdr:rowOff>133349</xdr:rowOff>
    </xdr:to>
    <mc:AlternateContent xmlns:mc="http://schemas.openxmlformats.org/markup-compatibility/2006" xmlns:sle15="http://schemas.microsoft.com/office/drawing/2012/slicer">
      <mc:Choice Requires="sle15">
        <xdr:graphicFrame macro="">
          <xdr:nvGraphicFramePr>
            <xdr:cNvPr id="3" name="Taken?">
              <a:extLst>
                <a:ext uri="{FF2B5EF4-FFF2-40B4-BE49-F238E27FC236}">
                  <a16:creationId xmlns:a16="http://schemas.microsoft.com/office/drawing/2014/main" id="{80FA51A7-ABC5-1410-2083-C8236C6D4651}"/>
                </a:ext>
              </a:extLst>
            </xdr:cNvPr>
            <xdr:cNvGraphicFramePr/>
          </xdr:nvGraphicFramePr>
          <xdr:xfrm>
            <a:off x="0" y="0"/>
            <a:ext cx="0" cy="0"/>
          </xdr:xfrm>
          <a:graphic>
            <a:graphicData uri="http://schemas.microsoft.com/office/drawing/2010/slicer">
              <sle:slicer xmlns:sle="http://schemas.microsoft.com/office/drawing/2010/slicer" name="Taken?"/>
            </a:graphicData>
          </a:graphic>
        </xdr:graphicFrame>
      </mc:Choice>
      <mc:Fallback xmlns="">
        <xdr:sp macro="" textlink="">
          <xdr:nvSpPr>
            <xdr:cNvPr id="0" name=""/>
            <xdr:cNvSpPr>
              <a:spLocks noTextEdit="1"/>
            </xdr:cNvSpPr>
          </xdr:nvSpPr>
          <xdr:spPr>
            <a:xfrm>
              <a:off x="10553700" y="3771900"/>
              <a:ext cx="3756660" cy="3314699"/>
            </a:xfrm>
            <a:prstGeom prst="rect">
              <a:avLst/>
            </a:prstGeom>
            <a:solidFill>
              <a:prstClr val="white"/>
            </a:solidFill>
            <a:ln w="1">
              <a:solidFill>
                <a:prstClr val="green"/>
              </a:solidFill>
            </a:ln>
          </xdr:spPr>
          <xdr:txBody>
            <a:bodyPr vertOverflow="clip" horzOverflow="clip"/>
            <a:lstStyle/>
            <a:p>
              <a:r>
                <a:rPr lang="en-CA"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 xr10:uid="{C6EFB9A2-049F-40AE-BBAC-6B582E79D467}" sourceName="Taken?">
  <extLst>
    <x:ext xmlns:x15="http://schemas.microsoft.com/office/spreadsheetml/2010/11/main" uri="{2F2917AC-EB37-4324-AD4E-5DD8C200BD13}">
      <x15:tableSlicerCache tableId="1" column="40"/>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1" xr10:uid="{71539042-5D85-4248-AA55-E405378D1702}" cache="Slicer_Column1" caption="Taken?" rowHeight="247650"/>
  <slicer name="Taken?" xr10:uid="{8B8BEDA0-5796-487E-A5C6-A2874ACCEAC5}" cache="Slicer_Column1" caption="Taken?" rowHeight="122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27A3424-7696-4EF5-A772-C9A6D3168B74}" name="Table1" displayName="Table1" ref="A1:AS512" totalsRowShown="0" headerRowDxfId="57" dataDxfId="56">
  <autoFilter ref="A1:AS512" xr:uid="{727A3424-7696-4EF5-A772-C9A6D3168B74}">
    <filterColumn colId="0">
      <filters blank="1"/>
    </filterColumn>
  </autoFilter>
  <sortState xmlns:xlrd2="http://schemas.microsoft.com/office/spreadsheetml/2017/richdata2" ref="A67:AS512">
    <sortCondition descending="1" ref="O1:O512"/>
  </sortState>
  <tableColumns count="45">
    <tableColumn id="40" xr3:uid="{7AF4BFDC-16C6-4B92-B6D1-5811F915F14A}" name="Taken?" dataDxfId="55"/>
    <tableColumn id="1" xr3:uid="{7276058F-5B2D-46B5-9F1C-BB35AF3AA6B7}" name="id" dataDxfId="54"/>
    <tableColumn id="2" xr3:uid="{7E6BB832-5049-458A-AB2C-E4D10B4BD517}" name="age" dataDxfId="53"/>
    <tableColumn id="3" xr3:uid="{4ADF42D0-B34F-4255-8247-BE3BFD6443D5}" name="team" dataDxfId="52"/>
    <tableColumn id="44" xr3:uid="{18187260-E0E6-4873-A8A2-C6C4A33692ED}" name="fow LR" dataDxfId="51">
      <calculatedColumnFormula>IF(AND(ISERR(FIND("C",Table1[[#This Row],[positions]])), Table1[[#This Row],[AVG_faceoffWins]]&gt;200), "*", "")</calculatedColumnFormula>
    </tableColumn>
    <tableColumn id="42" xr3:uid="{7F7F25C2-1D4F-4E3C-85CE-E641D0FE45F5}" name="C+" dataDxfId="50">
      <calculatedColumnFormula>IF(AND(AND(NOT(ISERR(FIND("C",Table1[[#This Row],[positions]]))), G2&lt;&gt;"C"), Table1[[#This Row],[z faceoffWins]]&gt;0.15), "*", "")</calculatedColumnFormula>
    </tableColumn>
    <tableColumn id="4" xr3:uid="{A4911363-46CA-429C-8D84-F415C9A886D0}" name="positions" dataDxfId="49"/>
    <tableColumn id="5" xr3:uid="{0CA1CCF8-9A5D-464E-8D8B-B3B7C097EE7F}" name="name" dataDxfId="48"/>
    <tableColumn id="6" xr3:uid="{55EC7F76-8FE0-49A2-B2A7-8F7AE4C52CAD}" name="surname" dataDxfId="47"/>
    <tableColumn id="38" xr3:uid="{13B05379-E369-495E-8494-C51E87D327E7}" name="z total" dataDxfId="46">
      <calculatedColumnFormula>Table1[[#This Row],[z ppp]]+Table1[[#This Row],[z blocks]]+Table1[[#This Row],[z hits]]+Table1[[#This Row],[z goals]]+Table1[[#This Row],[z assists]]+Table1[[#This Row],[z points]]+Table1[[#This Row],[z faceoffWins]]+Table1[[#This Row],[z shots]]</calculatedColumnFormula>
    </tableColumn>
    <tableColumn id="28" xr3:uid="{45038947-CC66-42CC-B078-BE933B3F0753}" name="no blocks or fo" dataDxfId="45">
      <calculatedColumnFormula>Table1[[#This Row],[z goals]]+Table1[[#This Row],[z assists]]+Table1[[#This Row],[z points]]+Table1[[#This Row],[z ppp]]+Table1[[#This Row],[z hits]]+Table1[[#This Row],[z shots]]</calculatedColumnFormula>
    </tableColumn>
    <tableColumn id="31" xr3:uid="{95466DFE-7AFF-4731-BC3E-FAC8502D21AB}" name="blk + fo" dataDxfId="0">
      <calculatedColumnFormula>Table1[[#This Row],[z blocks]]+Table1[[#This Row],[z faceoffWins]]</calculatedColumnFormula>
    </tableColumn>
    <tableColumn id="39" xr3:uid="{CA804E62-35C0-4E19-9D45-919B374546B4}" name="z totals (no FO)" dataDxfId="44">
      <calculatedColumnFormula>Table1[[#This Row],[z goals]]+Table1[[#This Row],[z assists]]+Table1[[#This Row],[z points]]+Table1[[#This Row],[z ppp]]+Table1[[#This Row],[z hits]]+Table1[[#This Row],[z blocks]]+Table1[[#This Row],[z shots]]</calculatedColumnFormula>
    </tableColumn>
    <tableColumn id="41" xr3:uid="{109B41B1-09BD-4419-8095-41E9CD68B59A}" name="z  totals (no bangers)" dataDxfId="43">
      <calculatedColumnFormula>Table1[[#This Row],[z goals]]+Table1[[#This Row],[z assists]]+Table1[[#This Row],[z points]]+Table1[[#This Row],[z ppp]]</calculatedColumnFormula>
    </tableColumn>
    <tableColumn id="35" xr3:uid="{C9F59A37-B58D-424D-A700-F739000C260A}" name="z goals" dataDxfId="42">
      <calculatedColumnFormula>(Table1[[#This Row],[AVG_goals]] - AT$519) / AT$516</calculatedColumnFormula>
    </tableColumn>
    <tableColumn id="36" xr3:uid="{E891B3A8-9AAE-425B-86AB-413C1D5C0D75}" name="z assists" dataDxfId="41">
      <calculatedColumnFormula>(Table1[[#This Row],[AVG_assists]] - P$519) / P$516</calculatedColumnFormula>
    </tableColumn>
    <tableColumn id="37" xr3:uid="{EDCC2238-C9F1-4D5B-AAEC-C57C63BBFCC0}" name="z points" dataDxfId="40">
      <calculatedColumnFormula>(Table1[[#This Row],[AVG_points]] - AX$519) / AX$516</calculatedColumnFormula>
    </tableColumn>
    <tableColumn id="27" xr3:uid="{BA53830B-B8B3-47C4-92F5-D38A99496A6C}" name="z faceoffWins" dataDxfId="39">
      <calculatedColumnFormula>(Table1[[#This Row],[AVG_faceoffWins]] - AH$519) / AH$516</calculatedColumnFormula>
    </tableColumn>
    <tableColumn id="24" xr3:uid="{2A4028AF-1EC5-4439-8A11-CAC3E02EB6FD}" name="z ppp" dataDxfId="38">
      <calculatedColumnFormula>(Table1[[#This Row],[AVG_PPP]] - AB$519) / AB$516</calculatedColumnFormula>
    </tableColumn>
    <tableColumn id="26" xr3:uid="{2783602E-8110-4D69-8D6A-708063AEB927}" name="z hits" dataDxfId="37">
      <calculatedColumnFormula>(Table1[[#This Row],[AVG_hits]] - T$519) / T$516</calculatedColumnFormula>
    </tableColumn>
    <tableColumn id="25" xr3:uid="{FD4E3388-748C-4745-A96C-D45AA98F1CA3}" name="z blocks" dataDxfId="36">
      <calculatedColumnFormula>(Table1[[#This Row],[AVG_blocks]] - U$519) / U$516</calculatedColumnFormula>
    </tableColumn>
    <tableColumn id="46" xr3:uid="{C633CB40-DFA2-49B6-8385-59CBFDFC4805}" name="z shots" dataDxfId="35">
      <calculatedColumnFormula>(Table1[[#This Row],[AVG_shots]] - AO$519) / AO$516</calculatedColumnFormula>
    </tableColumn>
    <tableColumn id="11" xr3:uid="{23E886E0-E030-404E-BD09-957A5341B842}" name="AVG_faceoffWins" dataDxfId="34"/>
    <tableColumn id="30" xr3:uid="{7D49B2EA-F531-4336-873E-BD197A5D157D}" name="r goals" dataDxfId="33">
      <calculatedColumnFormula>Table1[[#This Row],[r shp factor]]*Table1[[#This Row],[goals]]</calculatedColumnFormula>
    </tableColumn>
    <tableColumn id="7" xr3:uid="{C98EFF56-2D49-44A4-87EF-4FEF9D4CB2E1}" name="AVG_shp" dataDxfId="32" dataCellStyle="Per cent"/>
    <tableColumn id="23" xr3:uid="{EC7DA52C-D63A-4805-B363-BA481196EB62}" name="z shp" dataDxfId="31">
      <calculatedColumnFormula>(Table1[[#This Row],[AVG_shp]] - Z$519) / Z$516</calculatedColumnFormula>
    </tableColumn>
    <tableColumn id="8" xr3:uid="{C6878DFD-FBFB-4508-A5F0-F88FFB7BE881}" name="AVG_PPP" dataDxfId="30"/>
    <tableColumn id="9" xr3:uid="{7A33C03D-00C9-4BDE-9353-E5533EEBD1AE}" name="AVG_blocks" dataDxfId="29"/>
    <tableColumn id="10" xr3:uid="{8B1AFE42-CD8F-496A-BFE2-1A5FD8EB8469}" name="AVG_hits" dataDxfId="28"/>
    <tableColumn id="12" xr3:uid="{826C3BED-5304-49F7-A912-E7130B30D712}" name="gp" dataDxfId="27"/>
    <tableColumn id="13" xr3:uid="{05AACA3B-600B-421B-9076-9A4FC49332FB}" name="goals" dataDxfId="26"/>
    <tableColumn id="29" xr3:uid="{05970301-7E1B-4B51-BF72-7C967FBE4FB5}" name="r shp factor" dataDxfId="25">
      <calculatedColumnFormula>IF(ISERR(Table1[[#This Row],[AVG_shp]]/Table1[[#This Row],[shp]]), 0, Table1[[#This Row],[AVG_shp]]/Table1[[#This Row],[shp]])</calculatedColumnFormula>
    </tableColumn>
    <tableColumn id="14" xr3:uid="{7E686BCC-08A4-407C-AE93-E3620FA41B5B}" name="assists" dataDxfId="24"/>
    <tableColumn id="15" xr3:uid="{A6903B83-E9C2-44D6-8083-98798A902E1E}" name="points" dataDxfId="23"/>
    <tableColumn id="16" xr3:uid="{669E38DE-D134-4182-9C70-828CA388AADA}" name="fanPts" dataDxfId="22"/>
    <tableColumn id="34" xr3:uid="{DBEF3BD0-9CA6-44BD-83B2-BF0C12F37C84}" name="AVG_goals" dataDxfId="21"/>
    <tableColumn id="33" xr3:uid="{F0645EC9-BFF6-4E48-8A36-5C3618587AEB}" name="AVG_assists" dataDxfId="20"/>
    <tableColumn id="32" xr3:uid="{70E09947-B17D-4673-979E-CEC33D67663E}" name="AVG_points" dataDxfId="19"/>
    <tableColumn id="45" xr3:uid="{A98DB4CA-68E5-45D7-89B5-A9FDA2A871A3}" name="AVG_shots" dataDxfId="18"/>
    <tableColumn id="17" xr3:uid="{4A27767C-B1A9-432F-932A-27F610B19D76}" name="shp" dataDxfId="17"/>
    <tableColumn id="18" xr3:uid="{42BF07D1-3DE9-49DE-B9E1-414656A33623}" name="PPP" dataDxfId="16"/>
    <tableColumn id="19" xr3:uid="{00B1CFD0-1430-4E5A-A441-898359C272C2}" name="shots" dataDxfId="15"/>
    <tableColumn id="20" xr3:uid="{EC79390B-A18A-442C-92BD-B3FC2FBFE9D9}" name="faceoffWins" dataDxfId="14"/>
    <tableColumn id="21" xr3:uid="{E6DD65D2-0362-4088-BF55-2C6AE0D84A3F}" name="blocks" dataDxfId="13"/>
    <tableColumn id="22" xr3:uid="{9CEFADD7-01FF-4771-ACD4-05534D5EAB2A}" name="hits" dataDxfId="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0A39EE-91CA-452A-BAA0-556F20A8944C}">
  <dimension ref="A1:AZ519"/>
  <sheetViews>
    <sheetView tabSelected="1" workbookViewId="0">
      <pane ySplit="1" topLeftCell="A2" activePane="bottomLeft" state="frozen"/>
      <selection pane="bottomLeft" activeCell="J98" sqref="A1:AZ519"/>
    </sheetView>
  </sheetViews>
  <sheetFormatPr defaultRowHeight="14.4" x14ac:dyDescent="0.3"/>
  <cols>
    <col min="1" max="1" width="11.21875" bestFit="1" customWidth="1"/>
    <col min="2" max="2" width="8" bestFit="1" customWidth="1"/>
    <col min="3" max="3" width="8.33203125" bestFit="1" customWidth="1"/>
    <col min="4" max="4" width="9.77734375" bestFit="1" customWidth="1"/>
    <col min="5" max="5" width="5.88671875" customWidth="1"/>
    <col min="6" max="6" width="7.6640625" bestFit="1" customWidth="1"/>
    <col min="7" max="7" width="13.109375" bestFit="1" customWidth="1"/>
    <col min="8" max="8" width="19.6640625" bestFit="1" customWidth="1"/>
    <col min="9" max="9" width="14.109375" bestFit="1" customWidth="1"/>
    <col min="10" max="12" width="16.88671875" customWidth="1"/>
    <col min="13" max="13" width="17.88671875" bestFit="1" customWidth="1"/>
    <col min="14" max="14" width="17.88671875" customWidth="1"/>
    <col min="15" max="15" width="11" style="1" bestFit="1" customWidth="1"/>
    <col min="16" max="16" width="15.5546875" style="1" bestFit="1" customWidth="1"/>
    <col min="17" max="17" width="12.44140625" style="1" bestFit="1" customWidth="1"/>
    <col min="18" max="18" width="16.44140625" bestFit="1" customWidth="1"/>
    <col min="19" max="19" width="10" bestFit="1" customWidth="1"/>
    <col min="20" max="20" width="12.88671875" bestFit="1" customWidth="1"/>
    <col min="21" max="21" width="15.33203125" bestFit="1" customWidth="1"/>
    <col min="22" max="22" width="11.109375" style="1" bestFit="1" customWidth="1"/>
    <col min="23" max="23" width="19.6640625" bestFit="1" customWidth="1"/>
    <col min="24" max="24" width="9.77734375" bestFit="1" customWidth="1"/>
    <col min="25" max="25" width="12.21875" bestFit="1" customWidth="1"/>
    <col min="26" max="26" width="12.77734375" style="5" bestFit="1" customWidth="1"/>
    <col min="27" max="27" width="9.6640625" bestFit="1" customWidth="1"/>
    <col min="28" max="28" width="13.109375" bestFit="1" customWidth="1"/>
    <col min="34" max="34" width="19.6640625" bestFit="1" customWidth="1"/>
    <col min="36" max="36" width="16.44140625" bestFit="1" customWidth="1"/>
    <col min="37" max="37" width="14.109375" bestFit="1" customWidth="1"/>
    <col min="38" max="38" width="15.5546875" bestFit="1" customWidth="1"/>
    <col min="39" max="39" width="15" bestFit="1" customWidth="1"/>
    <col min="40" max="40" width="14.21875" bestFit="1" customWidth="1"/>
    <col min="41" max="41" width="14.21875" style="1" bestFit="1" customWidth="1"/>
    <col min="43" max="43" width="11.21875" bestFit="1" customWidth="1"/>
    <col min="44" max="44" width="10.6640625" bestFit="1" customWidth="1"/>
    <col min="45" max="45" width="10.6640625" style="1" bestFit="1" customWidth="1"/>
    <col min="46" max="46" width="14.109375" style="1" bestFit="1" customWidth="1"/>
    <col min="50" max="50" width="15" style="1" bestFit="1" customWidth="1"/>
    <col min="51" max="51" width="11.88671875" style="1" bestFit="1" customWidth="1"/>
    <col min="52" max="52" width="9" style="1" bestFit="1" customWidth="1"/>
    <col min="53" max="53" width="8.77734375" bestFit="1" customWidth="1"/>
    <col min="54" max="54" width="9.88671875" bestFit="1" customWidth="1"/>
    <col min="55" max="55" width="15.21875" bestFit="1" customWidth="1"/>
    <col min="56" max="56" width="11" bestFit="1" customWidth="1"/>
    <col min="58" max="58" width="10.5546875" bestFit="1" customWidth="1"/>
    <col min="59" max="59" width="11" customWidth="1"/>
  </cols>
  <sheetData>
    <row r="1" spans="1:52" x14ac:dyDescent="0.3">
      <c r="A1" s="1" t="s">
        <v>1079</v>
      </c>
      <c r="B1" s="1" t="s">
        <v>0</v>
      </c>
      <c r="C1" s="1" t="s">
        <v>1</v>
      </c>
      <c r="D1" s="1" t="s">
        <v>2</v>
      </c>
      <c r="E1" s="1" t="s">
        <v>1082</v>
      </c>
      <c r="F1" s="1" t="s">
        <v>1081</v>
      </c>
      <c r="G1" s="1" t="s">
        <v>3</v>
      </c>
      <c r="H1" s="1" t="s">
        <v>4</v>
      </c>
      <c r="I1" s="1" t="s">
        <v>5</v>
      </c>
      <c r="J1" s="2" t="s">
        <v>1077</v>
      </c>
      <c r="K1" s="2" t="s">
        <v>1086</v>
      </c>
      <c r="L1" s="2" t="s">
        <v>1087</v>
      </c>
      <c r="M1" s="2" t="s">
        <v>1078</v>
      </c>
      <c r="N1" s="2" t="s">
        <v>1080</v>
      </c>
      <c r="O1" s="1" t="s">
        <v>1069</v>
      </c>
      <c r="P1" s="1" t="s">
        <v>1075</v>
      </c>
      <c r="Q1" s="1" t="s">
        <v>1076</v>
      </c>
      <c r="R1" s="1" t="s">
        <v>1068</v>
      </c>
      <c r="S1" s="1" t="s">
        <v>1065</v>
      </c>
      <c r="T1" s="1" t="s">
        <v>1067</v>
      </c>
      <c r="U1" s="1" t="s">
        <v>1066</v>
      </c>
      <c r="V1" s="1" t="s">
        <v>1084</v>
      </c>
      <c r="W1" s="1" t="s">
        <v>10</v>
      </c>
      <c r="X1" s="1" t="s">
        <v>1070</v>
      </c>
      <c r="Y1" s="4" t="s">
        <v>6</v>
      </c>
      <c r="Z1" s="1" t="s">
        <v>1064</v>
      </c>
      <c r="AA1" s="1" t="s">
        <v>7</v>
      </c>
      <c r="AB1" s="1" t="s">
        <v>8</v>
      </c>
      <c r="AC1" s="1" t="s">
        <v>9</v>
      </c>
      <c r="AD1" s="1" t="s">
        <v>11</v>
      </c>
      <c r="AE1" s="1" t="s">
        <v>12</v>
      </c>
      <c r="AF1" s="1" t="s">
        <v>1071</v>
      </c>
      <c r="AG1" s="1" t="s">
        <v>13</v>
      </c>
      <c r="AH1" s="1" t="s">
        <v>14</v>
      </c>
      <c r="AI1" s="1" t="s">
        <v>15</v>
      </c>
      <c r="AJ1" s="1" t="s">
        <v>1072</v>
      </c>
      <c r="AK1" s="1" t="s">
        <v>1073</v>
      </c>
      <c r="AL1" s="1" t="s">
        <v>1074</v>
      </c>
      <c r="AM1" s="1" t="s">
        <v>1083</v>
      </c>
      <c r="AN1" s="1" t="s">
        <v>16</v>
      </c>
      <c r="AO1" s="1" t="s">
        <v>17</v>
      </c>
      <c r="AP1" s="1" t="s">
        <v>18</v>
      </c>
      <c r="AQ1" s="1" t="s">
        <v>19</v>
      </c>
      <c r="AR1" s="1" t="s">
        <v>20</v>
      </c>
      <c r="AS1" s="1" t="s">
        <v>21</v>
      </c>
      <c r="AT1"/>
      <c r="AX1"/>
      <c r="AY1"/>
      <c r="AZ1"/>
    </row>
    <row r="2" spans="1:52" hidden="1" x14ac:dyDescent="0.3">
      <c r="A2" s="1" t="s">
        <v>1085</v>
      </c>
      <c r="B2" s="1">
        <v>8477492</v>
      </c>
      <c r="C2" s="1">
        <v>30</v>
      </c>
      <c r="D2" s="1" t="s">
        <v>244</v>
      </c>
      <c r="E2" s="1" t="str">
        <f>IF(AND(ISERR(FIND("C",Table1[[#This Row],[positions]])), Table1[[#This Row],[AVG_faceoffWins]]&gt;200), "*", "")</f>
        <v/>
      </c>
      <c r="F2" s="1" t="str">
        <f>IF(AND(AND(NOT(ISERR(FIND("C",Table1[[#This Row],[positions]]))), G2&lt;&gt;"C"), Table1[[#This Row],[z faceoffWins]]&gt;0.15), "*", "")</f>
        <v/>
      </c>
      <c r="G2" s="2" t="s">
        <v>26</v>
      </c>
      <c r="H2" s="1" t="s">
        <v>255</v>
      </c>
      <c r="I2" s="1" t="s">
        <v>256</v>
      </c>
      <c r="J2" s="7">
        <f>Table1[[#This Row],[z ppp]]+Table1[[#This Row],[z blocks]]+Table1[[#This Row],[z hits]]+Table1[[#This Row],[z goals]]+Table1[[#This Row],[z assists]]+Table1[[#This Row],[z points]]+Table1[[#This Row],[z faceoffWins]]+Table1[[#This Row],[z shots]]</f>
        <v>19.572145330207519</v>
      </c>
      <c r="K2" s="7">
        <f>Table1[[#This Row],[z goals]]+Table1[[#This Row],[z assists]]+Table1[[#This Row],[z points]]+Table1[[#This Row],[z ppp]]+Table1[[#This Row],[z hits]]+Table1[[#This Row],[z shots]]</f>
        <v>17.334382053734835</v>
      </c>
      <c r="L2" s="7">
        <f>Table1[[#This Row],[z blocks]]+Table1[[#This Row],[z faceoffWins]]</f>
        <v>2.2377632764726845</v>
      </c>
      <c r="M2" s="7">
        <f>Table1[[#This Row],[z goals]]+Table1[[#This Row],[z assists]]+Table1[[#This Row],[z points]]+Table1[[#This Row],[z ppp]]+Table1[[#This Row],[z hits]]+Table1[[#This Row],[z blocks]]+Table1[[#This Row],[z shots]]</f>
        <v>17.18769465109137</v>
      </c>
      <c r="N2" s="7">
        <f>Table1[[#This Row],[z goals]]+Table1[[#This Row],[z assists]]+Table1[[#This Row],[z points]]+Table1[[#This Row],[z ppp]]</f>
        <v>14.161966133946377</v>
      </c>
      <c r="O2" s="3">
        <f>(Table1[[#This Row],[AVG_goals]] - AT$519) / AT$516</f>
        <v>2.78160422748042</v>
      </c>
      <c r="P2" s="3">
        <f>(Table1[[#This Row],[AVG_assists]] - P$519) / P$516</f>
        <v>4.1860608353304469</v>
      </c>
      <c r="Q2" s="3">
        <f>(Table1[[#This Row],[AVG_points]] - AX$519) / AX$516</f>
        <v>3.8783018685442867</v>
      </c>
      <c r="R2" s="3">
        <f>(Table1[[#This Row],[AVG_faceoffWins]] - AH$519) / AH$516</f>
        <v>2.3844506791161502</v>
      </c>
      <c r="S2" s="3">
        <f>(Table1[[#This Row],[AVG_PPP]] - AB$519) / AB$516</f>
        <v>3.315999202591223</v>
      </c>
      <c r="T2" s="3">
        <f>(Table1[[#This Row],[AVG_hits]] - T$519) / T$516</f>
        <v>-0.70451913633801944</v>
      </c>
      <c r="U2" s="3">
        <f>(Table1[[#This Row],[AVG_blocks]] - U$519) / U$516</f>
        <v>-0.14668740264346572</v>
      </c>
      <c r="V2" s="3">
        <f>(Table1[[#This Row],[AVG_shots]] - AO$519) / AO$516</f>
        <v>3.876935056126479</v>
      </c>
      <c r="W2" s="6">
        <v>630.80603448275804</v>
      </c>
      <c r="X2" s="7">
        <f>Table1[[#This Row],[r shp factor]]*Table1[[#This Row],[goals]]</f>
        <v>36.377194482758398</v>
      </c>
      <c r="Y2" s="4">
        <v>0.11367873275862</v>
      </c>
      <c r="Z2" s="3">
        <f>(Table1[[#This Row],[AVG_shp]] - Z$519) / Z$516</f>
        <v>0.13256789211950024</v>
      </c>
      <c r="AA2" s="6">
        <v>40.310344827586199</v>
      </c>
      <c r="AB2" s="6">
        <v>56.379310344827502</v>
      </c>
      <c r="AC2" s="6">
        <v>48.599137931034399</v>
      </c>
      <c r="AD2" s="1">
        <v>79</v>
      </c>
      <c r="AE2" s="1">
        <v>32</v>
      </c>
      <c r="AF2" s="1">
        <f>IF(ISERR(Table1[[#This Row],[AVG_shp]]/Table1[[#This Row],[shp]]), 0, Table1[[#This Row],[AVG_shp]]/Table1[[#This Row],[shp]])</f>
        <v>1.1367873275861999</v>
      </c>
      <c r="AG2" s="1">
        <v>84</v>
      </c>
      <c r="AH2" s="1">
        <v>116</v>
      </c>
      <c r="AI2" s="1">
        <v>264</v>
      </c>
      <c r="AJ2" s="3">
        <v>41.775862068965502</v>
      </c>
      <c r="AK2" s="3">
        <v>81.176724137931004</v>
      </c>
      <c r="AL2" s="3">
        <v>122.952586206896</v>
      </c>
      <c r="AM2" s="3">
        <v>364.12068965517199</v>
      </c>
      <c r="AN2" s="1">
        <v>0.1</v>
      </c>
      <c r="AO2" s="1">
        <v>38</v>
      </c>
      <c r="AP2" s="1">
        <v>320</v>
      </c>
      <c r="AQ2" s="1">
        <v>756</v>
      </c>
      <c r="AR2" s="1">
        <v>58</v>
      </c>
      <c r="AS2" s="1">
        <v>38</v>
      </c>
      <c r="AT2"/>
      <c r="AX2"/>
      <c r="AY2"/>
      <c r="AZ2"/>
    </row>
    <row r="3" spans="1:52" hidden="1" x14ac:dyDescent="0.3">
      <c r="A3" s="1" t="s">
        <v>1085</v>
      </c>
      <c r="B3" s="1">
        <v>8478402</v>
      </c>
      <c r="C3" s="1">
        <v>28</v>
      </c>
      <c r="D3" s="1" t="s">
        <v>340</v>
      </c>
      <c r="E3" s="1" t="str">
        <f>IF(AND(ISERR(FIND("C",Table1[[#This Row],[positions]])), Table1[[#This Row],[AVG_faceoffWins]]&gt;200), "*", "")</f>
        <v/>
      </c>
      <c r="F3" s="1" t="str">
        <f>IF(AND(AND(NOT(ISERR(FIND("C",Table1[[#This Row],[positions]]))), G3&lt;&gt;"C"), Table1[[#This Row],[z faceoffWins]]&gt;0.15), "*", "")</f>
        <v/>
      </c>
      <c r="G3" s="2" t="s">
        <v>26</v>
      </c>
      <c r="H3" s="1" t="s">
        <v>357</v>
      </c>
      <c r="I3" s="1" t="s">
        <v>358</v>
      </c>
      <c r="J3" s="7">
        <f>Table1[[#This Row],[z ppp]]+Table1[[#This Row],[z blocks]]+Table1[[#This Row],[z hits]]+Table1[[#This Row],[z goals]]+Table1[[#This Row],[z assists]]+Table1[[#This Row],[z points]]+Table1[[#This Row],[z faceoffWins]]+Table1[[#This Row],[z shots]]</f>
        <v>19.199363466425446</v>
      </c>
      <c r="K3" s="7">
        <f>Table1[[#This Row],[z goals]]+Table1[[#This Row],[z assists]]+Table1[[#This Row],[z points]]+Table1[[#This Row],[z ppp]]+Table1[[#This Row],[z hits]]+Table1[[#This Row],[z shots]]</f>
        <v>18.385944644345162</v>
      </c>
      <c r="L3" s="7">
        <f>Table1[[#This Row],[z blocks]]+Table1[[#This Row],[z faceoffWins]]</f>
        <v>0.81341882208028204</v>
      </c>
      <c r="M3" s="7">
        <f>Table1[[#This Row],[z goals]]+Table1[[#This Row],[z assists]]+Table1[[#This Row],[z points]]+Table1[[#This Row],[z ppp]]+Table1[[#This Row],[z hits]]+Table1[[#This Row],[z blocks]]+Table1[[#This Row],[z shots]]</f>
        <v>17.666870598959445</v>
      </c>
      <c r="N3" s="7">
        <f>Table1[[#This Row],[z goals]]+Table1[[#This Row],[z assists]]+Table1[[#This Row],[z points]]+Table1[[#This Row],[z ppp]]</f>
        <v>16.007131534727847</v>
      </c>
      <c r="O3" s="3">
        <f>(Table1[[#This Row],[AVG_goals]] - AT$519) / AT$516</f>
        <v>2.7914954645826846</v>
      </c>
      <c r="P3" s="3">
        <f>(Table1[[#This Row],[AVG_assists]] - P$519) / P$516</f>
        <v>4.69385980453103</v>
      </c>
      <c r="Q3" s="3">
        <f>(Table1[[#This Row],[AVG_points]] - AX$519) / AX$516</f>
        <v>4.2004714414620361</v>
      </c>
      <c r="R3" s="3">
        <f>(Table1[[#This Row],[AVG_faceoffWins]] - AH$519) / AH$516</f>
        <v>1.5324928674660014</v>
      </c>
      <c r="S3" s="3">
        <f>(Table1[[#This Row],[AVG_PPP]] - AB$519) / AB$516</f>
        <v>4.321304824152099</v>
      </c>
      <c r="T3" s="3">
        <f>(Table1[[#This Row],[AVG_hits]] - T$519) / T$516</f>
        <v>-4.2274215087694425E-2</v>
      </c>
      <c r="U3" s="3">
        <f>(Table1[[#This Row],[AVG_blocks]] - U$519) / U$516</f>
        <v>-0.7190740453857194</v>
      </c>
      <c r="V3" s="3">
        <f>(Table1[[#This Row],[AVG_shots]] - AO$519) / AO$516</f>
        <v>2.42108732470501</v>
      </c>
      <c r="W3" s="6">
        <v>450.80888888888802</v>
      </c>
      <c r="X3" s="7">
        <f>Table1[[#This Row],[r shp factor]]*Table1[[#This Row],[goals]]</f>
        <v>28.7849870631564</v>
      </c>
      <c r="Y3" s="4">
        <v>0.146862111111111</v>
      </c>
      <c r="Z3" s="3">
        <f>(Table1[[#This Row],[AVG_shp]] - Z$519) / Z$516</f>
        <v>0.76632261788204603</v>
      </c>
      <c r="AA3" s="6">
        <v>49.968888888888799</v>
      </c>
      <c r="AB3" s="6">
        <v>33.1111111111111</v>
      </c>
      <c r="AC3" s="6">
        <v>84.204444444444405</v>
      </c>
      <c r="AD3" s="1">
        <v>67</v>
      </c>
      <c r="AE3" s="1">
        <v>26</v>
      </c>
      <c r="AF3" s="1">
        <f>IF(ISERR(Table1[[#This Row],[AVG_shp]]/Table1[[#This Row],[shp]]), 0, Table1[[#This Row],[AVG_shp]]/Table1[[#This Row],[shp]])</f>
        <v>1.1071148870444769</v>
      </c>
      <c r="AG3" s="1">
        <v>74</v>
      </c>
      <c r="AH3" s="1">
        <v>100</v>
      </c>
      <c r="AI3" s="1">
        <v>226</v>
      </c>
      <c r="AJ3" s="3">
        <v>41.875555555555501</v>
      </c>
      <c r="AK3" s="3">
        <v>88.2488888888888</v>
      </c>
      <c r="AL3" s="3">
        <v>130.12444444444401</v>
      </c>
      <c r="AM3" s="3">
        <v>275.48444444444402</v>
      </c>
      <c r="AN3" s="1">
        <v>0.13265299999999999</v>
      </c>
      <c r="AO3" s="1">
        <v>31</v>
      </c>
      <c r="AP3" s="1">
        <v>196</v>
      </c>
      <c r="AQ3" s="1">
        <v>370</v>
      </c>
      <c r="AR3" s="1">
        <v>18</v>
      </c>
      <c r="AS3" s="1">
        <v>40</v>
      </c>
      <c r="AT3"/>
      <c r="AX3"/>
      <c r="AY3"/>
      <c r="AZ3"/>
    </row>
    <row r="4" spans="1:52" hidden="1" x14ac:dyDescent="0.3">
      <c r="A4" s="1" t="s">
        <v>1085</v>
      </c>
      <c r="B4" s="1">
        <v>8477934</v>
      </c>
      <c r="C4" s="1">
        <v>30</v>
      </c>
      <c r="D4" s="1" t="s">
        <v>340</v>
      </c>
      <c r="E4" s="1" t="str">
        <f>IF(AND(ISERR(FIND("C",Table1[[#This Row],[positions]])), Table1[[#This Row],[AVG_faceoffWins]]&gt;200), "*", "")</f>
        <v/>
      </c>
      <c r="F4" s="1" t="str">
        <f>IF(AND(AND(NOT(ISERR(FIND("C",Table1[[#This Row],[positions]]))), G4&lt;&gt;"C"), Table1[[#This Row],[z faceoffWins]]&gt;0.15), "*", "")</f>
        <v>*</v>
      </c>
      <c r="G4" s="2" t="s">
        <v>45</v>
      </c>
      <c r="H4" s="1" t="s">
        <v>341</v>
      </c>
      <c r="I4" s="1" t="s">
        <v>342</v>
      </c>
      <c r="J4" s="7">
        <f>Table1[[#This Row],[z ppp]]+Table1[[#This Row],[z blocks]]+Table1[[#This Row],[z hits]]+Table1[[#This Row],[z goals]]+Table1[[#This Row],[z assists]]+Table1[[#This Row],[z points]]+Table1[[#This Row],[z faceoffWins]]+Table1[[#This Row],[z shots]]</f>
        <v>17.06477302496701</v>
      </c>
      <c r="K4" s="7">
        <f>Table1[[#This Row],[z goals]]+Table1[[#This Row],[z assists]]+Table1[[#This Row],[z points]]+Table1[[#This Row],[z ppp]]+Table1[[#This Row],[z hits]]+Table1[[#This Row],[z shots]]</f>
        <v>14.810103706465187</v>
      </c>
      <c r="L4" s="7">
        <f>Table1[[#This Row],[z blocks]]+Table1[[#This Row],[z faceoffWins]]</f>
        <v>2.2546693185018221</v>
      </c>
      <c r="M4" s="7">
        <f>Table1[[#This Row],[z goals]]+Table1[[#This Row],[z assists]]+Table1[[#This Row],[z points]]+Table1[[#This Row],[z ppp]]+Table1[[#This Row],[z hits]]+Table1[[#This Row],[z blocks]]+Table1[[#This Row],[z shots]]</f>
        <v>14.042384336530587</v>
      </c>
      <c r="N4" s="7">
        <f>Table1[[#This Row],[z goals]]+Table1[[#This Row],[z assists]]+Table1[[#This Row],[z points]]+Table1[[#This Row],[z ppp]]</f>
        <v>13.741677973897781</v>
      </c>
      <c r="O4" s="3">
        <f>(Table1[[#This Row],[AVG_goals]] - AT$519) / AT$516</f>
        <v>3.4149646201405686</v>
      </c>
      <c r="P4" s="3">
        <f>(Table1[[#This Row],[AVG_assists]] - P$519) / P$516</f>
        <v>3.0551717728512355</v>
      </c>
      <c r="Q4" s="3">
        <f>(Table1[[#This Row],[AVG_points]] - AX$519) / AX$516</f>
        <v>3.4575514406564141</v>
      </c>
      <c r="R4" s="3">
        <f>(Table1[[#This Row],[AVG_faceoffWins]] - AH$519) / AH$516</f>
        <v>3.0223886884364228</v>
      </c>
      <c r="S4" s="3">
        <f>(Table1[[#This Row],[AVG_PPP]] - AB$519) / AB$516</f>
        <v>3.8139901402495635</v>
      </c>
      <c r="T4" s="3">
        <f>(Table1[[#This Row],[AVG_hits]] - T$519) / T$516</f>
        <v>-0.67758176581255003</v>
      </c>
      <c r="U4" s="3">
        <f>(Table1[[#This Row],[AVG_blocks]] - U$519) / U$516</f>
        <v>-0.76771936993460066</v>
      </c>
      <c r="V4" s="3">
        <f>(Table1[[#This Row],[AVG_shots]] - AO$519) / AO$516</f>
        <v>1.7460074983799554</v>
      </c>
      <c r="W4" s="6">
        <v>765.58620689655095</v>
      </c>
      <c r="X4" s="7">
        <f>Table1[[#This Row],[r shp factor]]*Table1[[#This Row],[goals]]</f>
        <v>49.168452287261658</v>
      </c>
      <c r="Y4" s="4">
        <v>0.20486886637931001</v>
      </c>
      <c r="Z4" s="3">
        <f>(Table1[[#This Row],[AVG_shp]] - Z$519) / Z$516</f>
        <v>1.8741680845752509</v>
      </c>
      <c r="AA4" s="6">
        <v>45.094827586206897</v>
      </c>
      <c r="AB4" s="6">
        <v>31.1336206896551</v>
      </c>
      <c r="AC4" s="6">
        <v>50.047413793103402</v>
      </c>
      <c r="AD4" s="1">
        <v>71</v>
      </c>
      <c r="AE4" s="1">
        <v>52</v>
      </c>
      <c r="AF4" s="1">
        <f>IF(ISERR(Table1[[#This Row],[AVG_shp]]/Table1[[#This Row],[shp]]), 0, Table1[[#This Row],[AVG_shp]]/Table1[[#This Row],[shp]])</f>
        <v>0.94554715937041645</v>
      </c>
      <c r="AG4" s="1">
        <v>54</v>
      </c>
      <c r="AH4" s="1">
        <v>106</v>
      </c>
      <c r="AI4" s="1">
        <v>264</v>
      </c>
      <c r="AJ4" s="3">
        <v>48.159482758620598</v>
      </c>
      <c r="AK4" s="3">
        <v>65.426724137931004</v>
      </c>
      <c r="AL4" s="3">
        <v>113.586206896551</v>
      </c>
      <c r="AM4" s="3">
        <v>234.383620689655</v>
      </c>
      <c r="AN4" s="1">
        <v>0.216667</v>
      </c>
      <c r="AO4" s="1">
        <v>33</v>
      </c>
      <c r="AP4" s="1">
        <v>240</v>
      </c>
      <c r="AQ4" s="1">
        <v>650</v>
      </c>
      <c r="AR4" s="1">
        <v>27</v>
      </c>
      <c r="AS4" s="1">
        <v>23</v>
      </c>
      <c r="AT4"/>
      <c r="AX4"/>
      <c r="AY4"/>
      <c r="AZ4"/>
    </row>
    <row r="5" spans="1:52" hidden="1" x14ac:dyDescent="0.3">
      <c r="A5" s="1" t="s">
        <v>1085</v>
      </c>
      <c r="B5" s="1">
        <v>8476453</v>
      </c>
      <c r="C5" s="1">
        <v>32</v>
      </c>
      <c r="D5" s="1" t="s">
        <v>826</v>
      </c>
      <c r="E5" s="1" t="str">
        <f>IF(AND(ISERR(FIND("C",Table1[[#This Row],[positions]])), Table1[[#This Row],[AVG_faceoffWins]]&gt;200), "*", "")</f>
        <v/>
      </c>
      <c r="F5" s="1" t="str">
        <f>IF(AND(AND(NOT(ISERR(FIND("C",Table1[[#This Row],[positions]]))), G5&lt;&gt;"C"), Table1[[#This Row],[z faceoffWins]]&gt;0.15), "*", "")</f>
        <v/>
      </c>
      <c r="G5" s="2" t="s">
        <v>42</v>
      </c>
      <c r="H5" s="1" t="s">
        <v>843</v>
      </c>
      <c r="I5" s="1" t="s">
        <v>844</v>
      </c>
      <c r="J5" s="7">
        <f>Table1[[#This Row],[z ppp]]+Table1[[#This Row],[z blocks]]+Table1[[#This Row],[z hits]]+Table1[[#This Row],[z goals]]+Table1[[#This Row],[z assists]]+Table1[[#This Row],[z points]]+Table1[[#This Row],[z faceoffWins]]+Table1[[#This Row],[z shots]]</f>
        <v>15.731319981182271</v>
      </c>
      <c r="K5" s="7">
        <f>Table1[[#This Row],[z goals]]+Table1[[#This Row],[z assists]]+Table1[[#This Row],[z points]]+Table1[[#This Row],[z ppp]]+Table1[[#This Row],[z hits]]+Table1[[#This Row],[z shots]]</f>
        <v>17.07177094100237</v>
      </c>
      <c r="L5" s="7">
        <f>Table1[[#This Row],[z blocks]]+Table1[[#This Row],[z faceoffWins]]</f>
        <v>-1.3404509598200995</v>
      </c>
      <c r="M5" s="7">
        <f>Table1[[#This Row],[z goals]]+Table1[[#This Row],[z assists]]+Table1[[#This Row],[z points]]+Table1[[#This Row],[z ppp]]+Table1[[#This Row],[z hits]]+Table1[[#This Row],[z blocks]]+Table1[[#This Row],[z shots]]</f>
        <v>16.324649581330814</v>
      </c>
      <c r="N5" s="7">
        <f>Table1[[#This Row],[z goals]]+Table1[[#This Row],[z assists]]+Table1[[#This Row],[z points]]+Table1[[#This Row],[z ppp]]</f>
        <v>15.365662517416173</v>
      </c>
      <c r="O5" s="3">
        <f>(Table1[[#This Row],[AVG_goals]] - AT$519) / AT$516</f>
        <v>2.3048781838771064</v>
      </c>
      <c r="P5" s="3">
        <f>(Table1[[#This Row],[AVG_assists]] - P$519) / P$516</f>
        <v>4.750472865603415</v>
      </c>
      <c r="Q5" s="3">
        <f>(Table1[[#This Row],[AVG_points]] - AX$519) / AX$516</f>
        <v>4.0155686094689607</v>
      </c>
      <c r="R5" s="3">
        <f>(Table1[[#This Row],[AVG_faceoffWins]] - AH$519) / AH$516</f>
        <v>-0.59332960014854486</v>
      </c>
      <c r="S5" s="3">
        <f>(Table1[[#This Row],[AVG_PPP]] - AB$519) / AB$516</f>
        <v>4.2947428584666909</v>
      </c>
      <c r="T5" s="3">
        <f>(Table1[[#This Row],[AVG_hits]] - T$519) / T$516</f>
        <v>-0.80264114313390689</v>
      </c>
      <c r="U5" s="3">
        <f>(Table1[[#This Row],[AVG_blocks]] - U$519) / U$516</f>
        <v>-0.74712135967155469</v>
      </c>
      <c r="V5" s="3">
        <f>(Table1[[#This Row],[AVG_shots]] - AO$519) / AO$516</f>
        <v>2.5087495667201036</v>
      </c>
      <c r="W5" s="6">
        <v>1.6763485477178399</v>
      </c>
      <c r="X5" s="7">
        <f>Table1[[#This Row],[r shp factor]]*Table1[[#This Row],[goals]]</f>
        <v>34.763454124225362</v>
      </c>
      <c r="Y5" s="4">
        <v>0.13118318257261399</v>
      </c>
      <c r="Z5" s="3">
        <f>(Table1[[#This Row],[AVG_shp]] - Z$519) / Z$516</f>
        <v>0.46687766834694822</v>
      </c>
      <c r="AA5" s="6">
        <v>49.713692946058003</v>
      </c>
      <c r="AB5" s="6">
        <v>31.970954356846399</v>
      </c>
      <c r="AC5" s="6">
        <v>43.3236514522821</v>
      </c>
      <c r="AD5" s="1">
        <v>78</v>
      </c>
      <c r="AE5" s="1">
        <v>37</v>
      </c>
      <c r="AF5" s="1">
        <f>IF(ISERR(Table1[[#This Row],[AVG_shp]]/Table1[[#This Row],[shp]]), 0, Table1[[#This Row],[AVG_shp]]/Table1[[#This Row],[shp]])</f>
        <v>0.93955281416825309</v>
      </c>
      <c r="AG5" s="1">
        <v>84</v>
      </c>
      <c r="AH5" s="1">
        <v>121</v>
      </c>
      <c r="AI5" s="1">
        <v>279</v>
      </c>
      <c r="AJ5" s="3">
        <v>36.970954356846399</v>
      </c>
      <c r="AK5" s="3">
        <v>89.037344398340196</v>
      </c>
      <c r="AL5" s="3">
        <v>126.008298755186</v>
      </c>
      <c r="AM5" s="3">
        <v>280.82157676348498</v>
      </c>
      <c r="AN5" s="1">
        <v>0.139623</v>
      </c>
      <c r="AO5" s="1">
        <v>46</v>
      </c>
      <c r="AP5" s="1">
        <v>265</v>
      </c>
      <c r="AQ5" s="1">
        <v>1</v>
      </c>
      <c r="AR5" s="1">
        <v>33</v>
      </c>
      <c r="AS5" s="1">
        <v>23</v>
      </c>
      <c r="AT5"/>
      <c r="AX5"/>
      <c r="AY5"/>
      <c r="AZ5"/>
    </row>
    <row r="6" spans="1:52" hidden="1" x14ac:dyDescent="0.3">
      <c r="A6" s="1" t="s">
        <v>1085</v>
      </c>
      <c r="B6" s="1">
        <v>8479318</v>
      </c>
      <c r="C6" s="1">
        <v>28</v>
      </c>
      <c r="D6" s="1" t="s">
        <v>860</v>
      </c>
      <c r="E6" s="1" t="str">
        <f>IF(AND(ISERR(FIND("C",Table1[[#This Row],[positions]])), Table1[[#This Row],[AVG_faceoffWins]]&gt;200), "*", "")</f>
        <v/>
      </c>
      <c r="F6" s="1" t="str">
        <f>IF(AND(AND(NOT(ISERR(FIND("C",Table1[[#This Row],[positions]]))), G6&lt;&gt;"C"), Table1[[#This Row],[z faceoffWins]]&gt;0.15), "*", "")</f>
        <v/>
      </c>
      <c r="G6" s="2" t="s">
        <v>26</v>
      </c>
      <c r="H6" s="1" t="s">
        <v>875</v>
      </c>
      <c r="I6" s="1" t="s">
        <v>876</v>
      </c>
      <c r="J6" s="7">
        <f>Table1[[#This Row],[z ppp]]+Table1[[#This Row],[z blocks]]+Table1[[#This Row],[z hits]]+Table1[[#This Row],[z goals]]+Table1[[#This Row],[z assists]]+Table1[[#This Row],[z points]]+Table1[[#This Row],[z faceoffWins]]+Table1[[#This Row],[z shots]]</f>
        <v>15.384794945203648</v>
      </c>
      <c r="K6" s="7">
        <f>Table1[[#This Row],[z goals]]+Table1[[#This Row],[z assists]]+Table1[[#This Row],[z points]]+Table1[[#This Row],[z ppp]]+Table1[[#This Row],[z hits]]+Table1[[#This Row],[z shots]]</f>
        <v>12.191735851628945</v>
      </c>
      <c r="L6" s="7">
        <f>Table1[[#This Row],[z blocks]]+Table1[[#This Row],[z faceoffWins]]</f>
        <v>3.1930590935747034</v>
      </c>
      <c r="M6" s="7">
        <f>Table1[[#This Row],[z goals]]+Table1[[#This Row],[z assists]]+Table1[[#This Row],[z points]]+Table1[[#This Row],[z ppp]]+Table1[[#This Row],[z hits]]+Table1[[#This Row],[z blocks]]+Table1[[#This Row],[z shots]]</f>
        <v>12.908003445069838</v>
      </c>
      <c r="N6" s="7">
        <f>Table1[[#This Row],[z goals]]+Table1[[#This Row],[z assists]]+Table1[[#This Row],[z points]]+Table1[[#This Row],[z ppp]]</f>
        <v>9.2682398913875268</v>
      </c>
      <c r="O6" s="3">
        <f>(Table1[[#This Row],[AVG_goals]] - AT$519) / AT$516</f>
        <v>3.4456210955218074</v>
      </c>
      <c r="P6" s="3">
        <f>(Table1[[#This Row],[AVG_assists]] - P$519) / P$516</f>
        <v>1.4050949027193793</v>
      </c>
      <c r="Q6" s="3">
        <f>(Table1[[#This Row],[AVG_points]] - AX$519) / AX$516</f>
        <v>2.4391038557600595</v>
      </c>
      <c r="R6" s="3">
        <f>(Table1[[#This Row],[AVG_faceoffWins]] - AH$519) / AH$516</f>
        <v>2.4767915001338112</v>
      </c>
      <c r="S6" s="3">
        <f>(Table1[[#This Row],[AVG_PPP]] - AB$519) / AB$516</f>
        <v>1.9784200373862815</v>
      </c>
      <c r="T6" s="3">
        <f>(Table1[[#This Row],[AVG_hits]] - T$519) / T$516</f>
        <v>-0.26826677392760312</v>
      </c>
      <c r="U6" s="3">
        <f>(Table1[[#This Row],[AVG_blocks]] - U$519) / U$516</f>
        <v>0.71626759344089197</v>
      </c>
      <c r="V6" s="3">
        <f>(Table1[[#This Row],[AVG_shots]] - AO$519) / AO$516</f>
        <v>3.1917627341690222</v>
      </c>
      <c r="W6" s="6">
        <v>650.31531531531505</v>
      </c>
      <c r="X6" s="7">
        <f>Table1[[#This Row],[r shp factor]]*Table1[[#This Row],[goals]]</f>
        <v>38.408795941317834</v>
      </c>
      <c r="Y6" s="4">
        <v>0.14716039189189101</v>
      </c>
      <c r="Z6" s="3">
        <f>(Table1[[#This Row],[AVG_shp]] - Z$519) / Z$516</f>
        <v>0.77201935112045905</v>
      </c>
      <c r="AA6" s="6">
        <v>27.459459459459399</v>
      </c>
      <c r="AB6" s="6">
        <v>91.459459459459396</v>
      </c>
      <c r="AC6" s="6">
        <v>72.054054054054006</v>
      </c>
      <c r="AD6" s="1">
        <v>67</v>
      </c>
      <c r="AE6" s="1">
        <v>33</v>
      </c>
      <c r="AF6" s="1">
        <f>IF(ISERR(Table1[[#This Row],[AVG_shp]]/Table1[[#This Row],[shp]]), 0, Table1[[#This Row],[AVG_shp]]/Table1[[#This Row],[shp]])</f>
        <v>1.1639029073126617</v>
      </c>
      <c r="AG6" s="1">
        <v>45</v>
      </c>
      <c r="AH6" s="1">
        <v>78</v>
      </c>
      <c r="AI6" s="1">
        <v>189</v>
      </c>
      <c r="AJ6" s="3">
        <v>48.468468468468402</v>
      </c>
      <c r="AK6" s="3">
        <v>42.445945945945901</v>
      </c>
      <c r="AL6" s="3">
        <v>90.914414414414395</v>
      </c>
      <c r="AM6" s="3">
        <v>322.40540540540502</v>
      </c>
      <c r="AN6" s="1">
        <v>0.12643699999999999</v>
      </c>
      <c r="AO6" s="1">
        <v>25</v>
      </c>
      <c r="AP6" s="1">
        <v>261</v>
      </c>
      <c r="AQ6" s="1">
        <v>695</v>
      </c>
      <c r="AR6" s="1">
        <v>89</v>
      </c>
      <c r="AS6" s="1">
        <v>45</v>
      </c>
      <c r="AT6"/>
      <c r="AX6"/>
      <c r="AY6"/>
      <c r="AZ6"/>
    </row>
    <row r="7" spans="1:52" hidden="1" x14ac:dyDescent="0.3">
      <c r="A7" s="1" t="s">
        <v>1085</v>
      </c>
      <c r="B7" s="1">
        <v>8471675</v>
      </c>
      <c r="C7" s="1">
        <v>38</v>
      </c>
      <c r="D7" s="1" t="s">
        <v>701</v>
      </c>
      <c r="E7" s="1" t="str">
        <f>IF(AND(ISERR(FIND("C",Table1[[#This Row],[positions]])), Table1[[#This Row],[AVG_faceoffWins]]&gt;200), "*", "")</f>
        <v/>
      </c>
      <c r="F7" s="1" t="str">
        <f>IF(AND(AND(NOT(ISERR(FIND("C",Table1[[#This Row],[positions]]))), G7&lt;&gt;"C"), Table1[[#This Row],[z faceoffWins]]&gt;0.15), "*", "")</f>
        <v/>
      </c>
      <c r="G7" s="2" t="s">
        <v>26</v>
      </c>
      <c r="H7" s="1" t="s">
        <v>704</v>
      </c>
      <c r="I7" s="1" t="s">
        <v>705</v>
      </c>
      <c r="J7" s="7">
        <f>Table1[[#This Row],[z ppp]]+Table1[[#This Row],[z blocks]]+Table1[[#This Row],[z hits]]+Table1[[#This Row],[z goals]]+Table1[[#This Row],[z assists]]+Table1[[#This Row],[z points]]+Table1[[#This Row],[z faceoffWins]]+Table1[[#This Row],[z shots]]</f>
        <v>14.621841692353922</v>
      </c>
      <c r="K7" s="7">
        <f>Table1[[#This Row],[z goals]]+Table1[[#This Row],[z assists]]+Table1[[#This Row],[z points]]+Table1[[#This Row],[z ppp]]+Table1[[#This Row],[z hits]]+Table1[[#This Row],[z shots]]</f>
        <v>10.881545157151653</v>
      </c>
      <c r="L7" s="7">
        <f>Table1[[#This Row],[z blocks]]+Table1[[#This Row],[z faceoffWins]]</f>
        <v>3.7402965352022686</v>
      </c>
      <c r="M7" s="7">
        <f>Table1[[#This Row],[z goals]]+Table1[[#This Row],[z assists]]+Table1[[#This Row],[z points]]+Table1[[#This Row],[z ppp]]+Table1[[#This Row],[z hits]]+Table1[[#This Row],[z blocks]]+Table1[[#This Row],[z shots]]</f>
        <v>10.35693730006928</v>
      </c>
      <c r="N7" s="7">
        <f>Table1[[#This Row],[z goals]]+Table1[[#This Row],[z assists]]+Table1[[#This Row],[z points]]+Table1[[#This Row],[z ppp]]</f>
        <v>8.9454879212685867</v>
      </c>
      <c r="O7" s="3">
        <f>(Table1[[#This Row],[AVG_goals]] - AT$519) / AT$516</f>
        <v>2.210983257163559</v>
      </c>
      <c r="P7" s="3">
        <f>(Table1[[#This Row],[AVG_assists]] - P$519) / P$516</f>
        <v>2.425393193533905</v>
      </c>
      <c r="Q7" s="3">
        <f>(Table1[[#This Row],[AVG_points]] - AX$519) / AX$516</f>
        <v>2.51843107676499</v>
      </c>
      <c r="R7" s="3">
        <f>(Table1[[#This Row],[AVG_faceoffWins]] - AH$519) / AH$516</f>
        <v>4.2649043922846408</v>
      </c>
      <c r="S7" s="3">
        <f>(Table1[[#This Row],[AVG_PPP]] - AB$519) / AB$516</f>
        <v>1.7906803938061324</v>
      </c>
      <c r="T7" s="3">
        <f>(Table1[[#This Row],[AVG_hits]] - T$519) / T$516</f>
        <v>-0.12474401819332412</v>
      </c>
      <c r="U7" s="3">
        <f>(Table1[[#This Row],[AVG_blocks]] - U$519) / U$516</f>
        <v>-0.52460785708237212</v>
      </c>
      <c r="V7" s="3">
        <f>(Table1[[#This Row],[AVG_shots]] - AO$519) / AO$516</f>
        <v>2.0608012540763907</v>
      </c>
      <c r="W7" s="6">
        <v>1028.0983606557299</v>
      </c>
      <c r="X7" s="7">
        <f>Table1[[#This Row],[r shp factor]]*Table1[[#This Row],[goals]]</f>
        <v>32.217522999467498</v>
      </c>
      <c r="Y7" s="4">
        <v>0.14192697540983601</v>
      </c>
      <c r="Z7" s="3">
        <f>(Table1[[#This Row],[AVG_shp]] - Z$519) / Z$516</f>
        <v>0.67206863506755377</v>
      </c>
      <c r="AA7" s="6">
        <v>25.655737704918</v>
      </c>
      <c r="AB7" s="6">
        <v>41.016393442622899</v>
      </c>
      <c r="AC7" s="6">
        <v>79.770491803278603</v>
      </c>
      <c r="AD7" s="1">
        <v>80</v>
      </c>
      <c r="AE7" s="1">
        <v>33</v>
      </c>
      <c r="AF7" s="1">
        <f>IF(ISERR(Table1[[#This Row],[AVG_shp]]/Table1[[#This Row],[shp]]), 0, Table1[[#This Row],[AVG_shp]]/Table1[[#This Row],[shp]])</f>
        <v>0.97628857574143935</v>
      </c>
      <c r="AG7" s="1">
        <v>58</v>
      </c>
      <c r="AH7" s="1">
        <v>91</v>
      </c>
      <c r="AI7" s="1">
        <v>215</v>
      </c>
      <c r="AJ7" s="3">
        <v>36.024590163934398</v>
      </c>
      <c r="AK7" s="3">
        <v>56.655737704918003</v>
      </c>
      <c r="AL7" s="3">
        <v>92.680327868852402</v>
      </c>
      <c r="AM7" s="3">
        <v>253.54918032786799</v>
      </c>
      <c r="AN7" s="1">
        <v>0.145374</v>
      </c>
      <c r="AO7" s="1">
        <v>27</v>
      </c>
      <c r="AP7" s="1">
        <v>227</v>
      </c>
      <c r="AQ7" s="1">
        <v>1016</v>
      </c>
      <c r="AR7" s="1">
        <v>39</v>
      </c>
      <c r="AS7" s="1">
        <v>67</v>
      </c>
      <c r="AT7"/>
      <c r="AX7"/>
      <c r="AY7"/>
      <c r="AZ7"/>
    </row>
    <row r="8" spans="1:52" hidden="1" x14ac:dyDescent="0.3">
      <c r="A8" s="1" t="s">
        <v>1085</v>
      </c>
      <c r="B8" s="1">
        <v>8477956</v>
      </c>
      <c r="C8" s="1">
        <v>29</v>
      </c>
      <c r="D8" s="1" t="s">
        <v>55</v>
      </c>
      <c r="E8" s="1" t="str">
        <f>IF(AND(ISERR(FIND("C",Table1[[#This Row],[positions]])), Table1[[#This Row],[AVG_faceoffWins]]&gt;200), "*", "")</f>
        <v/>
      </c>
      <c r="F8" s="1" t="str">
        <f>IF(AND(AND(NOT(ISERR(FIND("C",Table1[[#This Row],[positions]]))), G8&lt;&gt;"C"), Table1[[#This Row],[z faceoffWins]]&gt;0.15), "*", "")</f>
        <v/>
      </c>
      <c r="G8" s="2" t="s">
        <v>42</v>
      </c>
      <c r="H8" s="1" t="s">
        <v>74</v>
      </c>
      <c r="I8" s="1" t="s">
        <v>75</v>
      </c>
      <c r="J8" s="7">
        <f>Table1[[#This Row],[z ppp]]+Table1[[#This Row],[z blocks]]+Table1[[#This Row],[z hits]]+Table1[[#This Row],[z goals]]+Table1[[#This Row],[z assists]]+Table1[[#This Row],[z points]]+Table1[[#This Row],[z faceoffWins]]+Table1[[#This Row],[z shots]]</f>
        <v>14.176292572708604</v>
      </c>
      <c r="K8" s="7">
        <f>Table1[[#This Row],[z goals]]+Table1[[#This Row],[z assists]]+Table1[[#This Row],[z points]]+Table1[[#This Row],[z ppp]]+Table1[[#This Row],[z hits]]+Table1[[#This Row],[z shots]]</f>
        <v>15.657983535763233</v>
      </c>
      <c r="L8" s="7">
        <f>Table1[[#This Row],[z blocks]]+Table1[[#This Row],[z faceoffWins]]</f>
        <v>-1.4816909630546293</v>
      </c>
      <c r="M8" s="7">
        <f>Table1[[#This Row],[z goals]]+Table1[[#This Row],[z assists]]+Table1[[#This Row],[z points]]+Table1[[#This Row],[z ppp]]+Table1[[#This Row],[z hits]]+Table1[[#This Row],[z blocks]]+Table1[[#This Row],[z shots]]</f>
        <v>14.747579853498411</v>
      </c>
      <c r="N8" s="7">
        <f>Table1[[#This Row],[z goals]]+Table1[[#This Row],[z assists]]+Table1[[#This Row],[z points]]+Table1[[#This Row],[z ppp]]</f>
        <v>11.946103505333067</v>
      </c>
      <c r="O8" s="3">
        <f>(Table1[[#This Row],[AVG_goals]] - AT$519) / AT$516</f>
        <v>3.6306464283995923</v>
      </c>
      <c r="P8" s="3">
        <f>(Table1[[#This Row],[AVG_assists]] - P$519) / P$516</f>
        <v>2.6176512005127628</v>
      </c>
      <c r="Q8" s="3">
        <f>(Table1[[#This Row],[AVG_points]] - AX$519) / AX$516</f>
        <v>3.2814803918332691</v>
      </c>
      <c r="R8" s="3">
        <f>(Table1[[#This Row],[AVG_faceoffWins]] - AH$519) / AH$516</f>
        <v>-0.57128728078980873</v>
      </c>
      <c r="S8" s="3">
        <f>(Table1[[#This Row],[AVG_PPP]] - AB$519) / AB$516</f>
        <v>2.4163254845874422</v>
      </c>
      <c r="T8" s="3">
        <f>(Table1[[#This Row],[AVG_hits]] - T$519) / T$516</f>
        <v>-0.25067254543123757</v>
      </c>
      <c r="U8" s="3">
        <f>(Table1[[#This Row],[AVG_blocks]] - U$519) / U$516</f>
        <v>-0.9104036822648206</v>
      </c>
      <c r="V8" s="3">
        <f>(Table1[[#This Row],[AVG_shots]] - AO$519) / AO$516</f>
        <v>3.9625525758614035</v>
      </c>
      <c r="W8" s="6">
        <v>6.3333333333333304</v>
      </c>
      <c r="X8" s="7">
        <f>Table1[[#This Row],[r shp factor]]*Table1[[#This Row],[goals]]</f>
        <v>43.353239957664307</v>
      </c>
      <c r="Y8" s="4">
        <v>0.13590333333333299</v>
      </c>
      <c r="Z8" s="3">
        <f>(Table1[[#This Row],[AVG_shp]] - Z$519) / Z$516</f>
        <v>0.55702574848336328</v>
      </c>
      <c r="AA8" s="6">
        <v>31.6666666666666</v>
      </c>
      <c r="AB8" s="6">
        <v>25.3333333333333</v>
      </c>
      <c r="AC8" s="6">
        <v>73</v>
      </c>
      <c r="AD8" s="1">
        <v>82</v>
      </c>
      <c r="AE8" s="1">
        <v>43</v>
      </c>
      <c r="AF8" s="1">
        <f>IF(ISERR(Table1[[#This Row],[AVG_shp]]/Table1[[#This Row],[shp]]), 0, Table1[[#This Row],[AVG_shp]]/Table1[[#This Row],[shp]])</f>
        <v>1.0082148827363793</v>
      </c>
      <c r="AG8" s="1">
        <v>63</v>
      </c>
      <c r="AH8" s="1">
        <v>106</v>
      </c>
      <c r="AI8" s="1">
        <v>255</v>
      </c>
      <c r="AJ8" s="3">
        <v>50.3333333333333</v>
      </c>
      <c r="AK8" s="3">
        <v>59.3333333333333</v>
      </c>
      <c r="AL8" s="3">
        <v>109.666666666666</v>
      </c>
      <c r="AM8" s="3">
        <v>369.33333333333297</v>
      </c>
      <c r="AN8" s="1">
        <v>0.134796</v>
      </c>
      <c r="AO8" s="1">
        <v>23</v>
      </c>
      <c r="AP8" s="1">
        <v>319</v>
      </c>
      <c r="AQ8" s="1">
        <v>3</v>
      </c>
      <c r="AR8" s="1">
        <v>24</v>
      </c>
      <c r="AS8" s="1">
        <v>58</v>
      </c>
      <c r="AT8"/>
      <c r="AX8"/>
      <c r="AY8"/>
      <c r="AZ8"/>
    </row>
    <row r="9" spans="1:52" hidden="1" x14ac:dyDescent="0.3">
      <c r="A9" s="1" t="s">
        <v>1085</v>
      </c>
      <c r="B9" s="1">
        <v>8476468</v>
      </c>
      <c r="C9" s="1">
        <v>32</v>
      </c>
      <c r="D9" s="1" t="s">
        <v>600</v>
      </c>
      <c r="E9" s="1" t="str">
        <f>IF(AND(ISERR(FIND("C",Table1[[#This Row],[positions]])), Table1[[#This Row],[AVG_faceoffWins]]&gt;200), "*", "")</f>
        <v/>
      </c>
      <c r="F9" s="1" t="str">
        <f>IF(AND(AND(NOT(ISERR(FIND("C",Table1[[#This Row],[positions]]))), G9&lt;&gt;"C"), Table1[[#This Row],[z faceoffWins]]&gt;0.15), "*", "")</f>
        <v>*</v>
      </c>
      <c r="G9" s="2" t="s">
        <v>65</v>
      </c>
      <c r="H9" s="1" t="s">
        <v>611</v>
      </c>
      <c r="I9" s="1" t="s">
        <v>150</v>
      </c>
      <c r="J9" s="7">
        <f>Table1[[#This Row],[z ppp]]+Table1[[#This Row],[z blocks]]+Table1[[#This Row],[z hits]]+Table1[[#This Row],[z goals]]+Table1[[#This Row],[z assists]]+Table1[[#This Row],[z points]]+Table1[[#This Row],[z faceoffWins]]+Table1[[#This Row],[z shots]]</f>
        <v>13.774460794993786</v>
      </c>
      <c r="K9" s="7">
        <f>Table1[[#This Row],[z goals]]+Table1[[#This Row],[z assists]]+Table1[[#This Row],[z points]]+Table1[[#This Row],[z ppp]]+Table1[[#This Row],[z hits]]+Table1[[#This Row],[z shots]]</f>
        <v>11.516250384455336</v>
      </c>
      <c r="L9" s="7">
        <f>Table1[[#This Row],[z blocks]]+Table1[[#This Row],[z faceoffWins]]</f>
        <v>2.2582104105384504</v>
      </c>
      <c r="M9" s="7">
        <f>Table1[[#This Row],[z goals]]+Table1[[#This Row],[z assists]]+Table1[[#This Row],[z points]]+Table1[[#This Row],[z ppp]]+Table1[[#This Row],[z hits]]+Table1[[#This Row],[z blocks]]+Table1[[#This Row],[z shots]]</f>
        <v>11.314817620384282</v>
      </c>
      <c r="N9" s="7">
        <f>Table1[[#This Row],[z goals]]+Table1[[#This Row],[z assists]]+Table1[[#This Row],[z points]]+Table1[[#This Row],[z ppp]]</f>
        <v>8.5253730598884534</v>
      </c>
      <c r="O9" s="3">
        <f>(Table1[[#This Row],[AVG_goals]] - AT$519) / AT$516</f>
        <v>1.6781169262082882</v>
      </c>
      <c r="P9" s="3">
        <f>(Table1[[#This Row],[AVG_assists]] - P$519) / P$516</f>
        <v>2.3009838521262362</v>
      </c>
      <c r="Q9" s="3">
        <f>(Table1[[#This Row],[AVG_points]] - AX$519) / AX$516</f>
        <v>2.1993365252167698</v>
      </c>
      <c r="R9" s="3">
        <f>(Table1[[#This Row],[AVG_faceoffWins]] - AH$519) / AH$516</f>
        <v>2.4596431746095049</v>
      </c>
      <c r="S9" s="3">
        <f>(Table1[[#This Row],[AVG_PPP]] - AB$519) / AB$516</f>
        <v>2.346935756337158</v>
      </c>
      <c r="T9" s="3">
        <f>(Table1[[#This Row],[AVG_hits]] - T$519) / T$516</f>
        <v>2.031356893498335</v>
      </c>
      <c r="U9" s="3">
        <f>(Table1[[#This Row],[AVG_blocks]] - U$519) / U$516</f>
        <v>-0.20143276407105465</v>
      </c>
      <c r="V9" s="3">
        <f>(Table1[[#This Row],[AVG_shots]] - AO$519) / AO$516</f>
        <v>0.95952043106854668</v>
      </c>
      <c r="W9" s="6">
        <v>646.69230769230705</v>
      </c>
      <c r="X9" s="7">
        <f>Table1[[#This Row],[r shp factor]]*Table1[[#This Row],[goals]]</f>
        <v>14.122789783889917</v>
      </c>
      <c r="Y9" s="4">
        <v>0.222189999999999</v>
      </c>
      <c r="Z9" s="3">
        <f>(Table1[[#This Row],[AVG_shp]] - Z$519) / Z$516</f>
        <v>2.204976785578177</v>
      </c>
      <c r="AA9" s="6">
        <v>31</v>
      </c>
      <c r="AB9" s="6">
        <v>54.153846153846096</v>
      </c>
      <c r="AC9" s="6">
        <v>195.692307692307</v>
      </c>
      <c r="AD9" s="1">
        <v>72</v>
      </c>
      <c r="AE9" s="1">
        <v>22</v>
      </c>
      <c r="AF9" s="1">
        <f>IF(ISERR(Table1[[#This Row],[AVG_shp]]/Table1[[#This Row],[shp]]), 0, Table1[[#This Row],[AVG_shp]]/Table1[[#This Row],[shp]])</f>
        <v>0.64194499017681439</v>
      </c>
      <c r="AG9" s="1">
        <v>48</v>
      </c>
      <c r="AH9" s="1">
        <v>70</v>
      </c>
      <c r="AI9" s="1">
        <v>162</v>
      </c>
      <c r="AJ9" s="3">
        <v>30.6538461538461</v>
      </c>
      <c r="AK9" s="3">
        <v>54.923076923076898</v>
      </c>
      <c r="AL9" s="3">
        <v>85.576923076922995</v>
      </c>
      <c r="AM9" s="3">
        <v>186.5</v>
      </c>
      <c r="AN9" s="1">
        <v>0.34611999999999998</v>
      </c>
      <c r="AO9" s="1">
        <v>22</v>
      </c>
      <c r="AP9" s="1">
        <v>137</v>
      </c>
      <c r="AQ9" s="1">
        <v>628</v>
      </c>
      <c r="AR9" s="1">
        <v>50</v>
      </c>
      <c r="AS9" s="1">
        <v>168</v>
      </c>
      <c r="AT9"/>
      <c r="AX9"/>
      <c r="AY9"/>
      <c r="AZ9"/>
    </row>
    <row r="10" spans="1:52" hidden="1" x14ac:dyDescent="0.3">
      <c r="A10" s="1" t="s">
        <v>1085</v>
      </c>
      <c r="B10" s="1">
        <v>8480801</v>
      </c>
      <c r="C10" s="1">
        <v>26</v>
      </c>
      <c r="D10" s="1" t="s">
        <v>634</v>
      </c>
      <c r="E10" s="1" t="str">
        <f>IF(AND(ISERR(FIND("C",Table1[[#This Row],[positions]])), Table1[[#This Row],[AVG_faceoffWins]]&gt;200), "*", "")</f>
        <v/>
      </c>
      <c r="F10" s="1" t="str">
        <f>IF(AND(AND(NOT(ISERR(FIND("C",Table1[[#This Row],[positions]]))), G10&lt;&gt;"C"), Table1[[#This Row],[z faceoffWins]]&gt;0.15), "*", "")</f>
        <v>*</v>
      </c>
      <c r="G10" s="2" t="s">
        <v>45</v>
      </c>
      <c r="H10" s="1" t="s">
        <v>655</v>
      </c>
      <c r="I10" s="1" t="s">
        <v>401</v>
      </c>
      <c r="J10" s="7">
        <f>Table1[[#This Row],[z ppp]]+Table1[[#This Row],[z blocks]]+Table1[[#This Row],[z hits]]+Table1[[#This Row],[z goals]]+Table1[[#This Row],[z assists]]+Table1[[#This Row],[z points]]+Table1[[#This Row],[z faceoffWins]]+Table1[[#This Row],[z shots]]</f>
        <v>12.515001860917</v>
      </c>
      <c r="K10" s="7">
        <f>Table1[[#This Row],[z goals]]+Table1[[#This Row],[z assists]]+Table1[[#This Row],[z points]]+Table1[[#This Row],[z ppp]]+Table1[[#This Row],[z hits]]+Table1[[#This Row],[z shots]]</f>
        <v>12.840103136643517</v>
      </c>
      <c r="L10" s="7">
        <f>Table1[[#This Row],[z blocks]]+Table1[[#This Row],[z faceoffWins]]</f>
        <v>-0.32510127572651859</v>
      </c>
      <c r="M10" s="7">
        <f>Table1[[#This Row],[z goals]]+Table1[[#This Row],[z assists]]+Table1[[#This Row],[z points]]+Table1[[#This Row],[z ppp]]+Table1[[#This Row],[z hits]]+Table1[[#This Row],[z blocks]]+Table1[[#This Row],[z shots]]</f>
        <v>11.92076686099735</v>
      </c>
      <c r="N10" s="7">
        <f>Table1[[#This Row],[z goals]]+Table1[[#This Row],[z assists]]+Table1[[#This Row],[z points]]+Table1[[#This Row],[z ppp]]</f>
        <v>6.2981601184626053</v>
      </c>
      <c r="O10" s="3">
        <f>(Table1[[#This Row],[AVG_goals]] - AT$519) / AT$516</f>
        <v>1.9953336189130413</v>
      </c>
      <c r="P10" s="3">
        <f>(Table1[[#This Row],[AVG_assists]] - P$519) / P$516</f>
        <v>1.0476721485603075</v>
      </c>
      <c r="Q10" s="3">
        <f>(Table1[[#This Row],[AVG_points]] - AX$519) / AX$516</f>
        <v>1.5588580252883455</v>
      </c>
      <c r="R10" s="3">
        <f>(Table1[[#This Row],[AVG_faceoffWins]] - AH$519) / AH$516</f>
        <v>0.5942349999196489</v>
      </c>
      <c r="S10" s="3">
        <f>(Table1[[#This Row],[AVG_PPP]] - AB$519) / AB$516</f>
        <v>1.6962963257009109</v>
      </c>
      <c r="T10" s="3">
        <f>(Table1[[#This Row],[AVG_hits]] - T$519) / T$516</f>
        <v>3.1462499633727163</v>
      </c>
      <c r="U10" s="3">
        <f>(Table1[[#This Row],[AVG_blocks]] - U$519) / U$516</f>
        <v>-0.91933627564616749</v>
      </c>
      <c r="V10" s="3">
        <f>(Table1[[#This Row],[AVG_shots]] - AO$519) / AO$516</f>
        <v>3.3956930548081958</v>
      </c>
      <c r="W10" s="6">
        <v>252.57872340425499</v>
      </c>
      <c r="X10" s="7">
        <f>Table1[[#This Row],[r shp factor]]*Table1[[#This Row],[goals]]</f>
        <v>29.876981000627367</v>
      </c>
      <c r="Y10" s="4">
        <v>0.10093577446808499</v>
      </c>
      <c r="Z10" s="3">
        <f>(Table1[[#This Row],[AVG_shp]] - Z$519) / Z$516</f>
        <v>-0.11080425495470918</v>
      </c>
      <c r="AA10" s="6">
        <v>24.748936170212701</v>
      </c>
      <c r="AB10" s="6">
        <v>24.970212765957399</v>
      </c>
      <c r="AC10" s="6">
        <v>255.63404255319099</v>
      </c>
      <c r="AD10" s="1">
        <v>72</v>
      </c>
      <c r="AE10" s="1">
        <v>29</v>
      </c>
      <c r="AF10" s="1">
        <f>IF(ISERR(Table1[[#This Row],[AVG_shp]]/Table1[[#This Row],[shp]]), 0, Table1[[#This Row],[AVG_shp]]/Table1[[#This Row],[shp]])</f>
        <v>1.0302407241595644</v>
      </c>
      <c r="AG10" s="1">
        <v>26</v>
      </c>
      <c r="AH10" s="1">
        <v>55</v>
      </c>
      <c r="AI10" s="1">
        <v>139</v>
      </c>
      <c r="AJ10" s="3">
        <v>33.851063829787201</v>
      </c>
      <c r="AK10" s="3">
        <v>37.468085106382901</v>
      </c>
      <c r="AL10" s="3">
        <v>71.319148936170194</v>
      </c>
      <c r="AM10" s="3">
        <v>334.821276595744</v>
      </c>
      <c r="AN10" s="1">
        <v>9.7973000000000005E-2</v>
      </c>
      <c r="AO10" s="1">
        <v>23</v>
      </c>
      <c r="AP10" s="1">
        <v>296</v>
      </c>
      <c r="AQ10" s="1">
        <v>178</v>
      </c>
      <c r="AR10" s="1">
        <v>33</v>
      </c>
      <c r="AS10" s="1">
        <v>228</v>
      </c>
      <c r="AT10"/>
      <c r="AX10"/>
      <c r="AY10"/>
      <c r="AZ10"/>
    </row>
    <row r="11" spans="1:52" hidden="1" x14ac:dyDescent="0.3">
      <c r="A11" s="1" t="s">
        <v>1085</v>
      </c>
      <c r="B11" s="1">
        <v>8478420</v>
      </c>
      <c r="C11" s="1">
        <v>29</v>
      </c>
      <c r="D11" s="1" t="s">
        <v>275</v>
      </c>
      <c r="E11" s="1" t="str">
        <f>IF(AND(ISERR(FIND("C",Table1[[#This Row],[positions]])), Table1[[#This Row],[AVG_faceoffWins]]&gt;200), "*", "")</f>
        <v>*</v>
      </c>
      <c r="F11" s="1" t="str">
        <f>IF(AND(AND(NOT(ISERR(FIND("C",Table1[[#This Row],[positions]]))), G11&lt;&gt;"C"), Table1[[#This Row],[z faceoffWins]]&gt;0.15), "*", "")</f>
        <v/>
      </c>
      <c r="G11" s="2" t="s">
        <v>56</v>
      </c>
      <c r="H11" s="1" t="s">
        <v>289</v>
      </c>
      <c r="I11" s="1" t="s">
        <v>290</v>
      </c>
      <c r="J11" s="7">
        <f>Table1[[#This Row],[z ppp]]+Table1[[#This Row],[z blocks]]+Table1[[#This Row],[z hits]]+Table1[[#This Row],[z goals]]+Table1[[#This Row],[z assists]]+Table1[[#This Row],[z points]]+Table1[[#This Row],[z faceoffWins]]+Table1[[#This Row],[z shots]]</f>
        <v>12.436905943149702</v>
      </c>
      <c r="K11" s="7">
        <f>Table1[[#This Row],[z goals]]+Table1[[#This Row],[z assists]]+Table1[[#This Row],[z points]]+Table1[[#This Row],[z ppp]]+Table1[[#This Row],[z hits]]+Table1[[#This Row],[z shots]]</f>
        <v>12.479230533849458</v>
      </c>
      <c r="L11" s="7">
        <f>Table1[[#This Row],[z blocks]]+Table1[[#This Row],[z faceoffWins]]</f>
        <v>-4.2324590699758913E-2</v>
      </c>
      <c r="M11" s="7">
        <f>Table1[[#This Row],[z goals]]+Table1[[#This Row],[z assists]]+Table1[[#This Row],[z points]]+Table1[[#This Row],[z ppp]]+Table1[[#This Row],[z hits]]+Table1[[#This Row],[z blocks]]+Table1[[#This Row],[z shots]]</f>
        <v>12.043543909644505</v>
      </c>
      <c r="N11" s="7">
        <f>Table1[[#This Row],[z goals]]+Table1[[#This Row],[z assists]]+Table1[[#This Row],[z points]]+Table1[[#This Row],[z ppp]]</f>
        <v>10.76817859323754</v>
      </c>
      <c r="O11" s="3">
        <f>(Table1[[#This Row],[AVG_goals]] - AT$519) / AT$516</f>
        <v>2.903872137377284</v>
      </c>
      <c r="P11" s="3">
        <f>(Table1[[#This Row],[AVG_assists]] - P$519) / P$516</f>
        <v>2.3747783304721226</v>
      </c>
      <c r="Q11" s="3">
        <f>(Table1[[#This Row],[AVG_points]] - AX$519) / AX$516</f>
        <v>2.8004782580464722</v>
      </c>
      <c r="R11" s="3">
        <f>(Table1[[#This Row],[AVG_faceoffWins]] - AH$519) / AH$516</f>
        <v>0.39336203350519405</v>
      </c>
      <c r="S11" s="3">
        <f>(Table1[[#This Row],[AVG_PPP]] - AB$519) / AB$516</f>
        <v>2.6890498673416632</v>
      </c>
      <c r="T11" s="3">
        <f>(Table1[[#This Row],[AVG_hits]] - T$519) / T$516</f>
        <v>-0.50390170250409172</v>
      </c>
      <c r="U11" s="3">
        <f>(Table1[[#This Row],[AVG_blocks]] - U$519) / U$516</f>
        <v>-0.43568662420495297</v>
      </c>
      <c r="V11" s="3">
        <f>(Table1[[#This Row],[AVG_shots]] - AO$519) / AO$516</f>
        <v>2.2149536431160102</v>
      </c>
      <c r="W11" s="6">
        <v>210.139344262295</v>
      </c>
      <c r="X11" s="7">
        <f>Table1[[#This Row],[r shp factor]]*Table1[[#This Row],[goals]]</f>
        <v>20.364628553417674</v>
      </c>
      <c r="Y11" s="4">
        <v>0.23566966393442601</v>
      </c>
      <c r="Z11" s="3">
        <f>(Table1[[#This Row],[AVG_shp]] - Z$519) / Z$516</f>
        <v>2.4624189492237232</v>
      </c>
      <c r="AA11" s="6">
        <v>34.286885245901601</v>
      </c>
      <c r="AB11" s="6">
        <v>44.631147540983598</v>
      </c>
      <c r="AC11" s="6">
        <v>59.385245901639301</v>
      </c>
      <c r="AD11" s="1">
        <v>82</v>
      </c>
      <c r="AE11" s="1">
        <v>32</v>
      </c>
      <c r="AF11" s="1">
        <f>IF(ISERR(Table1[[#This Row],[AVG_shp]]/Table1[[#This Row],[shp]]), 0, Table1[[#This Row],[AVG_shp]]/Table1[[#This Row],[shp]])</f>
        <v>0.63639464229430232</v>
      </c>
      <c r="AG11" s="1">
        <v>56</v>
      </c>
      <c r="AH11" s="1">
        <v>88</v>
      </c>
      <c r="AI11" s="1">
        <v>208</v>
      </c>
      <c r="AJ11" s="3">
        <v>43.0081967213114</v>
      </c>
      <c r="AK11" s="3">
        <v>55.950819672131097</v>
      </c>
      <c r="AL11" s="3">
        <v>98.959016393442596</v>
      </c>
      <c r="AM11" s="3">
        <v>262.93442622950801</v>
      </c>
      <c r="AN11" s="1">
        <v>0.37031999999999998</v>
      </c>
      <c r="AO11" s="1">
        <v>26</v>
      </c>
      <c r="AP11" s="1">
        <v>212</v>
      </c>
      <c r="AQ11" s="1">
        <v>135</v>
      </c>
      <c r="AR11" s="1">
        <v>44</v>
      </c>
      <c r="AS11" s="1">
        <v>48</v>
      </c>
      <c r="AT11"/>
      <c r="AX11"/>
      <c r="AY11"/>
      <c r="AZ11"/>
    </row>
    <row r="12" spans="1:52" hidden="1" x14ac:dyDescent="0.3">
      <c r="A12" s="1" t="s">
        <v>1085</v>
      </c>
      <c r="B12" s="1">
        <v>8480027</v>
      </c>
      <c r="C12" s="1">
        <v>26</v>
      </c>
      <c r="D12" s="1" t="s">
        <v>275</v>
      </c>
      <c r="E12" s="1" t="str">
        <f>IF(AND(ISERR(FIND("C",Table1[[#This Row],[positions]])), Table1[[#This Row],[AVG_faceoffWins]]&gt;200), "*", "")</f>
        <v/>
      </c>
      <c r="F12" s="1" t="str">
        <f>IF(AND(AND(NOT(ISERR(FIND("C",Table1[[#This Row],[positions]]))), G12&lt;&gt;"C"), Table1[[#This Row],[z faceoffWins]]&gt;0.15), "*", "")</f>
        <v/>
      </c>
      <c r="G12" s="2" t="s">
        <v>56</v>
      </c>
      <c r="H12" s="1" t="s">
        <v>291</v>
      </c>
      <c r="I12" s="1" t="s">
        <v>292</v>
      </c>
      <c r="J12" s="7">
        <f>Table1[[#This Row],[z ppp]]+Table1[[#This Row],[z blocks]]+Table1[[#This Row],[z hits]]+Table1[[#This Row],[z goals]]+Table1[[#This Row],[z assists]]+Table1[[#This Row],[z points]]+Table1[[#This Row],[z faceoffWins]]+Table1[[#This Row],[z shots]]</f>
        <v>9.2734897968781773</v>
      </c>
      <c r="K12" s="7">
        <f>Table1[[#This Row],[z goals]]+Table1[[#This Row],[z assists]]+Table1[[#This Row],[z points]]+Table1[[#This Row],[z ppp]]+Table1[[#This Row],[z hits]]+Table1[[#This Row],[z shots]]</f>
        <v>10.618316465948261</v>
      </c>
      <c r="L12" s="7">
        <f>Table1[[#This Row],[z blocks]]+Table1[[#This Row],[z faceoffWins]]</f>
        <v>-1.3448266690700845</v>
      </c>
      <c r="M12" s="7">
        <f>Table1[[#This Row],[z goals]]+Table1[[#This Row],[z assists]]+Table1[[#This Row],[z points]]+Table1[[#This Row],[z ppp]]+Table1[[#This Row],[z hits]]+Table1[[#This Row],[z blocks]]+Table1[[#This Row],[z shots]]</f>
        <v>9.8637097737135644</v>
      </c>
      <c r="N12" s="7">
        <f>Table1[[#This Row],[z goals]]+Table1[[#This Row],[z assists]]+Table1[[#This Row],[z points]]+Table1[[#This Row],[z ppp]]</f>
        <v>8.9941047638982603</v>
      </c>
      <c r="O12" s="3">
        <f>(Table1[[#This Row],[AVG_goals]] - AT$519) / AT$516</f>
        <v>2.2746878294836752</v>
      </c>
      <c r="P12" s="3">
        <f>(Table1[[#This Row],[AVG_assists]] - P$519) / P$516</f>
        <v>2.1629021595158338</v>
      </c>
      <c r="Q12" s="3">
        <f>(Table1[[#This Row],[AVG_points]] - AX$519) / AX$516</f>
        <v>2.3830533391873248</v>
      </c>
      <c r="R12" s="3">
        <f>(Table1[[#This Row],[AVG_faceoffWins]] - AH$519) / AH$516</f>
        <v>-0.59021997683538785</v>
      </c>
      <c r="S12" s="3">
        <f>(Table1[[#This Row],[AVG_PPP]] - AB$519) / AB$516</f>
        <v>2.173461435711427</v>
      </c>
      <c r="T12" s="3">
        <f>(Table1[[#This Row],[AVG_hits]] - T$519) / T$516</f>
        <v>-0.40566932028016572</v>
      </c>
      <c r="U12" s="3">
        <f>(Table1[[#This Row],[AVG_blocks]] - U$519) / U$516</f>
        <v>-0.75460669223469656</v>
      </c>
      <c r="V12" s="3">
        <f>(Table1[[#This Row],[AVG_shots]] - AO$519) / AO$516</f>
        <v>2.0298810223301671</v>
      </c>
      <c r="W12" s="6">
        <v>2.3333333333333299</v>
      </c>
      <c r="X12" s="7">
        <f>Table1[[#This Row],[r shp factor]]*Table1[[#This Row],[goals]]</f>
        <v>30.832896262491545</v>
      </c>
      <c r="Y12" s="4">
        <v>0.14612766666666599</v>
      </c>
      <c r="Z12" s="3">
        <f>(Table1[[#This Row],[AVG_shp]] - Z$519) / Z$516</f>
        <v>0.75229578696288102</v>
      </c>
      <c r="AA12" s="6">
        <v>29.3333333333333</v>
      </c>
      <c r="AB12" s="6">
        <v>31.6666666666666</v>
      </c>
      <c r="AC12" s="6">
        <v>64.6666666666666</v>
      </c>
      <c r="AD12" s="1">
        <v>82</v>
      </c>
      <c r="AE12" s="1">
        <v>35</v>
      </c>
      <c r="AF12" s="1">
        <f>IF(ISERR(Table1[[#This Row],[AVG_shp]]/Table1[[#This Row],[shp]]), 0, Table1[[#This Row],[AVG_shp]]/Table1[[#This Row],[shp]])</f>
        <v>0.88093989321404409</v>
      </c>
      <c r="AG12" s="1">
        <v>45</v>
      </c>
      <c r="AH12" s="1">
        <v>80</v>
      </c>
      <c r="AI12" s="1">
        <v>195</v>
      </c>
      <c r="AJ12" s="3">
        <v>36.6666666666666</v>
      </c>
      <c r="AK12" s="3">
        <v>53</v>
      </c>
      <c r="AL12" s="3">
        <v>89.6666666666666</v>
      </c>
      <c r="AM12" s="3">
        <v>251.666666666666</v>
      </c>
      <c r="AN12" s="1">
        <v>0.165877</v>
      </c>
      <c r="AO12" s="1">
        <v>19</v>
      </c>
      <c r="AP12" s="1">
        <v>211</v>
      </c>
      <c r="AQ12" s="1">
        <v>7</v>
      </c>
      <c r="AR12" s="1">
        <v>45</v>
      </c>
      <c r="AS12" s="1">
        <v>60</v>
      </c>
      <c r="AT12"/>
      <c r="AX12"/>
      <c r="AY12"/>
      <c r="AZ12"/>
    </row>
    <row r="13" spans="1:52" hidden="1" x14ac:dyDescent="0.3">
      <c r="A13" s="1" t="s">
        <v>1085</v>
      </c>
      <c r="B13" s="1">
        <v>8476887</v>
      </c>
      <c r="C13" s="1">
        <v>31</v>
      </c>
      <c r="D13" s="1" t="s">
        <v>132</v>
      </c>
      <c r="E13" s="1" t="str">
        <f>IF(AND(ISERR(FIND("C",Table1[[#This Row],[positions]])), Table1[[#This Row],[AVG_faceoffWins]]&gt;200), "*", "")</f>
        <v/>
      </c>
      <c r="F13" s="1" t="str">
        <f>IF(AND(AND(NOT(ISERR(FIND("C",Table1[[#This Row],[positions]]))), G13&lt;&gt;"C"), Table1[[#This Row],[z faceoffWins]]&gt;0.15), "*", "")</f>
        <v/>
      </c>
      <c r="G13" s="2" t="s">
        <v>29</v>
      </c>
      <c r="H13" s="1" t="s">
        <v>545</v>
      </c>
      <c r="I13" s="1" t="s">
        <v>546</v>
      </c>
      <c r="J13" s="7">
        <f>Table1[[#This Row],[z ppp]]+Table1[[#This Row],[z blocks]]+Table1[[#This Row],[z hits]]+Table1[[#This Row],[z goals]]+Table1[[#This Row],[z assists]]+Table1[[#This Row],[z points]]+Table1[[#This Row],[z faceoffWins]]+Table1[[#This Row],[z shots]]</f>
        <v>9.0090234197037908</v>
      </c>
      <c r="K13" s="7">
        <f>Table1[[#This Row],[z goals]]+Table1[[#This Row],[z assists]]+Table1[[#This Row],[z points]]+Table1[[#This Row],[z ppp]]+Table1[[#This Row],[z hits]]+Table1[[#This Row],[z shots]]</f>
        <v>10.096828702545423</v>
      </c>
      <c r="L13" s="7">
        <f>Table1[[#This Row],[z blocks]]+Table1[[#This Row],[z faceoffWins]]</f>
        <v>-1.0878052828416314</v>
      </c>
      <c r="M13" s="7">
        <f>Table1[[#This Row],[z goals]]+Table1[[#This Row],[z assists]]+Table1[[#This Row],[z points]]+Table1[[#This Row],[z ppp]]+Table1[[#This Row],[z hits]]+Table1[[#This Row],[z blocks]]+Table1[[#This Row],[z shots]]</f>
        <v>9.5830827774846981</v>
      </c>
      <c r="N13" s="7">
        <f>Table1[[#This Row],[z goals]]+Table1[[#This Row],[z assists]]+Table1[[#This Row],[z points]]+Table1[[#This Row],[z ppp]]</f>
        <v>6.7992723084780984</v>
      </c>
      <c r="O13" s="3">
        <f>(Table1[[#This Row],[AVG_goals]] - AT$519) / AT$516</f>
        <v>2.0805820624175255</v>
      </c>
      <c r="P13" s="3">
        <f>(Table1[[#This Row],[AVG_assists]] - P$519) / P$516</f>
        <v>1.2469172490965343</v>
      </c>
      <c r="Q13" s="3">
        <f>(Table1[[#This Row],[AVG_points]] - AX$519) / AX$516</f>
        <v>1.7221077052859346</v>
      </c>
      <c r="R13" s="3">
        <f>(Table1[[#This Row],[AVG_faceoffWins]] - AH$519) / AH$516</f>
        <v>-0.574059357780906</v>
      </c>
      <c r="S13" s="3">
        <f>(Table1[[#This Row],[AVG_PPP]] - AB$519) / AB$516</f>
        <v>1.7496652916781044</v>
      </c>
      <c r="T13" s="3">
        <f>(Table1[[#This Row],[AVG_hits]] - T$519) / T$516</f>
        <v>0.84635696418172912</v>
      </c>
      <c r="U13" s="3">
        <f>(Table1[[#This Row],[AVG_blocks]] - U$519) / U$516</f>
        <v>-0.51374592506072536</v>
      </c>
      <c r="V13" s="3">
        <f>(Table1[[#This Row],[AVG_shots]] - AO$519) / AO$516</f>
        <v>2.4511994298855946</v>
      </c>
      <c r="W13" s="6">
        <v>5.7476635514018604</v>
      </c>
      <c r="X13" s="7">
        <f>Table1[[#This Row],[r shp factor]]*Table1[[#This Row],[goals]]</f>
        <v>34.718254118858745</v>
      </c>
      <c r="Y13" s="4">
        <v>0.123552186915887</v>
      </c>
      <c r="Z13" s="3">
        <f>(Table1[[#This Row],[AVG_shp]] - Z$519) / Z$516</f>
        <v>0.32113664377881068</v>
      </c>
      <c r="AA13" s="6">
        <v>25.261682242990599</v>
      </c>
      <c r="AB13" s="6">
        <v>41.4579439252336</v>
      </c>
      <c r="AC13" s="6">
        <v>131.981308411214</v>
      </c>
      <c r="AD13" s="1">
        <v>82</v>
      </c>
      <c r="AE13" s="1">
        <v>31</v>
      </c>
      <c r="AF13" s="1">
        <f>IF(ISERR(Table1[[#This Row],[AVG_shp]]/Table1[[#This Row],[shp]]), 0, Table1[[#This Row],[AVG_shp]]/Table1[[#This Row],[shp]])</f>
        <v>1.119943681253508</v>
      </c>
      <c r="AG13" s="1">
        <v>45</v>
      </c>
      <c r="AH13" s="1">
        <v>76</v>
      </c>
      <c r="AI13" s="1">
        <v>183</v>
      </c>
      <c r="AJ13" s="3">
        <v>34.710280373831701</v>
      </c>
      <c r="AK13" s="3">
        <v>40.242990654205599</v>
      </c>
      <c r="AL13" s="3">
        <v>74.953271028037307</v>
      </c>
      <c r="AM13" s="3">
        <v>277.31775700934497</v>
      </c>
      <c r="AN13" s="1">
        <v>0.11032</v>
      </c>
      <c r="AO13" s="1">
        <v>26</v>
      </c>
      <c r="AP13" s="1">
        <v>281</v>
      </c>
      <c r="AQ13" s="1">
        <v>4</v>
      </c>
      <c r="AR13" s="1">
        <v>52</v>
      </c>
      <c r="AS13" s="1">
        <v>151</v>
      </c>
      <c r="AT13"/>
      <c r="AX13"/>
      <c r="AY13"/>
      <c r="AZ13"/>
    </row>
    <row r="14" spans="1:52" hidden="1" x14ac:dyDescent="0.3">
      <c r="A14" s="1" t="s">
        <v>1085</v>
      </c>
      <c r="B14" s="1">
        <v>8475166</v>
      </c>
      <c r="C14" s="1">
        <v>35</v>
      </c>
      <c r="D14" s="1" t="s">
        <v>860</v>
      </c>
      <c r="E14" s="1" t="str">
        <f>IF(AND(ISERR(FIND("C",Table1[[#This Row],[positions]])), Table1[[#This Row],[AVG_faceoffWins]]&gt;200), "*", "")</f>
        <v/>
      </c>
      <c r="F14" s="1" t="str">
        <f>IF(AND(AND(NOT(ISERR(FIND("C",Table1[[#This Row],[positions]]))), G14&lt;&gt;"C"), Table1[[#This Row],[z faceoffWins]]&gt;0.15), "*", "")</f>
        <v/>
      </c>
      <c r="G14" s="2" t="s">
        <v>26</v>
      </c>
      <c r="H14" s="1" t="s">
        <v>884</v>
      </c>
      <c r="I14" s="1" t="s">
        <v>885</v>
      </c>
      <c r="J14" s="7">
        <f>Table1[[#This Row],[z ppp]]+Table1[[#This Row],[z blocks]]+Table1[[#This Row],[z hits]]+Table1[[#This Row],[z goals]]+Table1[[#This Row],[z assists]]+Table1[[#This Row],[z points]]+Table1[[#This Row],[z faceoffWins]]+Table1[[#This Row],[z shots]]</f>
        <v>11.675204938027964</v>
      </c>
      <c r="K14" s="7">
        <f>Table1[[#This Row],[z goals]]+Table1[[#This Row],[z assists]]+Table1[[#This Row],[z points]]+Table1[[#This Row],[z ppp]]+Table1[[#This Row],[z hits]]+Table1[[#This Row],[z shots]]</f>
        <v>9.2307101604999975</v>
      </c>
      <c r="L14" s="7">
        <f>Table1[[#This Row],[z blocks]]+Table1[[#This Row],[z faceoffWins]]</f>
        <v>2.4444947775279662</v>
      </c>
      <c r="M14" s="7">
        <f>Table1[[#This Row],[z goals]]+Table1[[#This Row],[z assists]]+Table1[[#This Row],[z points]]+Table1[[#This Row],[z ppp]]+Table1[[#This Row],[z hits]]+Table1[[#This Row],[z blocks]]+Table1[[#This Row],[z shots]]</f>
        <v>8.6617339244714096</v>
      </c>
      <c r="N14" s="7">
        <f>Table1[[#This Row],[z goals]]+Table1[[#This Row],[z assists]]+Table1[[#This Row],[z points]]+Table1[[#This Row],[z ppp]]</f>
        <v>6.6818911838380153</v>
      </c>
      <c r="O14" s="3">
        <f>(Table1[[#This Row],[AVG_goals]] - AT$519) / AT$516</f>
        <v>2.0354424098513912</v>
      </c>
      <c r="P14" s="3">
        <f>(Table1[[#This Row],[AVG_assists]] - P$519) / P$516</f>
        <v>1.1378071768430162</v>
      </c>
      <c r="Q14" s="3">
        <f>(Table1[[#This Row],[AVG_points]] - AX$519) / AX$516</f>
        <v>1.6334083551887562</v>
      </c>
      <c r="R14" s="3">
        <f>(Table1[[#This Row],[AVG_faceoffWins]] - AH$519) / AH$516</f>
        <v>3.013471013556555</v>
      </c>
      <c r="S14" s="3">
        <f>(Table1[[#This Row],[AVG_PPP]] - AB$519) / AB$516</f>
        <v>1.8752332419548519</v>
      </c>
      <c r="T14" s="3">
        <f>(Table1[[#This Row],[AVG_hits]] - T$519) / T$516</f>
        <v>0.49529065607571815</v>
      </c>
      <c r="U14" s="3">
        <f>(Table1[[#This Row],[AVG_blocks]] - U$519) / U$516</f>
        <v>-0.56897623602858893</v>
      </c>
      <c r="V14" s="3">
        <f>(Table1[[#This Row],[AVG_shots]] - AO$519) / AO$516</f>
        <v>2.0535283205862642</v>
      </c>
      <c r="W14" s="6">
        <v>763.70212765957399</v>
      </c>
      <c r="X14" s="7">
        <f>Table1[[#This Row],[r shp factor]]*Table1[[#This Row],[goals]]</f>
        <v>28.053242553191399</v>
      </c>
      <c r="Y14" s="4">
        <v>0.14026621276595699</v>
      </c>
      <c r="Z14" s="3">
        <f>(Table1[[#This Row],[AVG_shp]] - Z$519) / Z$516</f>
        <v>0.64035046090373426</v>
      </c>
      <c r="AA14" s="6">
        <v>26.468085106382901</v>
      </c>
      <c r="AB14" s="6">
        <v>39.212765957446798</v>
      </c>
      <c r="AC14" s="6">
        <v>113.106382978723</v>
      </c>
      <c r="AD14" s="1">
        <v>75</v>
      </c>
      <c r="AE14" s="1">
        <v>38</v>
      </c>
      <c r="AF14" s="1">
        <f>IF(ISERR(Table1[[#This Row],[AVG_shp]]/Table1[[#This Row],[shp]]), 0, Table1[[#This Row],[AVG_shp]]/Table1[[#This Row],[shp]])</f>
        <v>0.73824322508398421</v>
      </c>
      <c r="AG14" s="1">
        <v>36</v>
      </c>
      <c r="AH14" s="1">
        <v>74</v>
      </c>
      <c r="AI14" s="1">
        <v>186</v>
      </c>
      <c r="AJ14" s="3">
        <v>34.255319148936103</v>
      </c>
      <c r="AK14" s="3">
        <v>38.723404255319103</v>
      </c>
      <c r="AL14" s="3">
        <v>72.978723404255305</v>
      </c>
      <c r="AM14" s="3">
        <v>253.10638297872299</v>
      </c>
      <c r="AN14" s="1">
        <v>0.19</v>
      </c>
      <c r="AO14" s="1">
        <v>20</v>
      </c>
      <c r="AP14" s="1">
        <v>200</v>
      </c>
      <c r="AQ14" s="1">
        <v>762</v>
      </c>
      <c r="AR14" s="1">
        <v>45</v>
      </c>
      <c r="AS14" s="1">
        <v>92</v>
      </c>
      <c r="AT14"/>
      <c r="AX14"/>
      <c r="AY14"/>
      <c r="AZ14"/>
    </row>
    <row r="15" spans="1:52" hidden="1" x14ac:dyDescent="0.3">
      <c r="A15" s="1" t="s">
        <v>1085</v>
      </c>
      <c r="B15" s="1">
        <v>8476389</v>
      </c>
      <c r="C15" s="1">
        <v>32</v>
      </c>
      <c r="D15" s="1" t="s">
        <v>600</v>
      </c>
      <c r="E15" s="1" t="str">
        <f>IF(AND(ISERR(FIND("C",Table1[[#This Row],[positions]])), Table1[[#This Row],[AVG_faceoffWins]]&gt;200), "*", "")</f>
        <v/>
      </c>
      <c r="F15" s="1" t="str">
        <f>IF(AND(AND(NOT(ISERR(FIND("C",Table1[[#This Row],[positions]]))), G15&lt;&gt;"C"), Table1[[#This Row],[z faceoffWins]]&gt;0.15), "*", "")</f>
        <v/>
      </c>
      <c r="G15" s="2" t="s">
        <v>26</v>
      </c>
      <c r="H15" s="1" t="s">
        <v>618</v>
      </c>
      <c r="I15" s="1" t="s">
        <v>619</v>
      </c>
      <c r="J15" s="7">
        <f>Table1[[#This Row],[z ppp]]+Table1[[#This Row],[z blocks]]+Table1[[#This Row],[z hits]]+Table1[[#This Row],[z goals]]+Table1[[#This Row],[z assists]]+Table1[[#This Row],[z points]]+Table1[[#This Row],[z faceoffWins]]+Table1[[#This Row],[z shots]]</f>
        <v>11.633875231254155</v>
      </c>
      <c r="K15" s="7">
        <f>Table1[[#This Row],[z goals]]+Table1[[#This Row],[z assists]]+Table1[[#This Row],[z points]]+Table1[[#This Row],[z ppp]]+Table1[[#This Row],[z hits]]+Table1[[#This Row],[z shots]]</f>
        <v>8.0999195022093797</v>
      </c>
      <c r="L15" s="7">
        <f>Table1[[#This Row],[z blocks]]+Table1[[#This Row],[z faceoffWins]]</f>
        <v>3.5339557290447763</v>
      </c>
      <c r="M15" s="7">
        <f>Table1[[#This Row],[z goals]]+Table1[[#This Row],[z assists]]+Table1[[#This Row],[z points]]+Table1[[#This Row],[z ppp]]+Table1[[#This Row],[z hits]]+Table1[[#This Row],[z blocks]]+Table1[[#This Row],[z shots]]</f>
        <v>8.2718949085749003</v>
      </c>
      <c r="N15" s="7">
        <f>Table1[[#This Row],[z goals]]+Table1[[#This Row],[z assists]]+Table1[[#This Row],[z points]]+Table1[[#This Row],[z ppp]]</f>
        <v>4.7570303321770142</v>
      </c>
      <c r="O15" s="3">
        <f>(Table1[[#This Row],[AVG_goals]] - AT$519) / AT$516</f>
        <v>1.0510178743644392</v>
      </c>
      <c r="P15" s="3">
        <f>(Table1[[#This Row],[AVG_assists]] - P$519) / P$516</f>
        <v>1.397009037836789</v>
      </c>
      <c r="Q15" s="3">
        <f>(Table1[[#This Row],[AVG_points]] - AX$519) / AX$516</f>
        <v>1.3498622286444579</v>
      </c>
      <c r="R15" s="3">
        <f>(Table1[[#This Row],[AVG_faceoffWins]] - AH$519) / AH$516</f>
        <v>3.3619803226792557</v>
      </c>
      <c r="S15" s="3">
        <f>(Table1[[#This Row],[AVG_PPP]] - AB$519) / AB$516</f>
        <v>0.95914119133132858</v>
      </c>
      <c r="T15" s="3">
        <f>(Table1[[#This Row],[AVG_hits]] - T$519) / T$516</f>
        <v>1.9316820444416472</v>
      </c>
      <c r="U15" s="3">
        <f>(Table1[[#This Row],[AVG_blocks]] - U$519) / U$516</f>
        <v>0.1719754063655205</v>
      </c>
      <c r="V15" s="3">
        <f>(Table1[[#This Row],[AVG_shots]] - AO$519) / AO$516</f>
        <v>1.4112071255907184</v>
      </c>
      <c r="W15" s="6">
        <v>837.33333333333303</v>
      </c>
      <c r="X15" s="7">
        <f>Table1[[#This Row],[r shp factor]]*Table1[[#This Row],[goals]]</f>
        <v>23.079823586842949</v>
      </c>
      <c r="Y15" s="4">
        <v>0.11425666666666601</v>
      </c>
      <c r="Z15" s="3">
        <f>(Table1[[#This Row],[AVG_shp]] - Z$519) / Z$516</f>
        <v>0.14360559724740732</v>
      </c>
      <c r="AA15" s="6">
        <v>17.6666666666666</v>
      </c>
      <c r="AB15" s="6">
        <v>69.3333333333333</v>
      </c>
      <c r="AC15" s="6">
        <v>190.333333333333</v>
      </c>
      <c r="AD15" s="1">
        <v>82</v>
      </c>
      <c r="AE15" s="1">
        <v>26</v>
      </c>
      <c r="AF15" s="1">
        <f>IF(ISERR(Table1[[#This Row],[AVG_shp]]/Table1[[#This Row],[shp]]), 0, Table1[[#This Row],[AVG_shp]]/Table1[[#This Row],[shp]])</f>
        <v>0.88768552257088262</v>
      </c>
      <c r="AG15" s="1">
        <v>33</v>
      </c>
      <c r="AH15" s="1">
        <v>59</v>
      </c>
      <c r="AI15" s="1">
        <v>144</v>
      </c>
      <c r="AJ15" s="3">
        <v>24.3333333333333</v>
      </c>
      <c r="AK15" s="3">
        <v>42.3333333333333</v>
      </c>
      <c r="AL15" s="3">
        <v>66.6666666666666</v>
      </c>
      <c r="AM15" s="3">
        <v>214</v>
      </c>
      <c r="AN15" s="1">
        <v>0.12871299999999999</v>
      </c>
      <c r="AO15" s="1">
        <v>12</v>
      </c>
      <c r="AP15" s="1">
        <v>202</v>
      </c>
      <c r="AQ15" s="1">
        <v>910</v>
      </c>
      <c r="AR15" s="1">
        <v>78</v>
      </c>
      <c r="AS15" s="1">
        <v>214</v>
      </c>
      <c r="AT15"/>
      <c r="AX15"/>
      <c r="AY15"/>
      <c r="AZ15"/>
    </row>
    <row r="16" spans="1:52" hidden="1" x14ac:dyDescent="0.3">
      <c r="A16" s="1" t="s">
        <v>1085</v>
      </c>
      <c r="B16" s="1">
        <v>8480069</v>
      </c>
      <c r="C16" s="1">
        <v>27</v>
      </c>
      <c r="D16" s="1" t="s">
        <v>244</v>
      </c>
      <c r="E16" s="1" t="str">
        <f>IF(AND(ISERR(FIND("C",Table1[[#This Row],[positions]])), Table1[[#This Row],[AVG_faceoffWins]]&gt;200), "*", "")</f>
        <v/>
      </c>
      <c r="F16" s="1" t="str">
        <f>IF(AND(AND(NOT(ISERR(FIND("C",Table1[[#This Row],[positions]]))), G16&lt;&gt;"C"), Table1[[#This Row],[z faceoffWins]]&gt;0.15), "*", "")</f>
        <v/>
      </c>
      <c r="G16" s="2" t="s">
        <v>48</v>
      </c>
      <c r="H16" s="1" t="s">
        <v>269</v>
      </c>
      <c r="I16" s="1" t="s">
        <v>270</v>
      </c>
      <c r="J16" s="7">
        <f>Table1[[#This Row],[z ppp]]+Table1[[#This Row],[z blocks]]+Table1[[#This Row],[z hits]]+Table1[[#This Row],[z goals]]+Table1[[#This Row],[z assists]]+Table1[[#This Row],[z points]]+Table1[[#This Row],[z faceoffWins]]+Table1[[#This Row],[z shots]]</f>
        <v>10.26889844416945</v>
      </c>
      <c r="K16" s="7">
        <f>Table1[[#This Row],[z goals]]+Table1[[#This Row],[z assists]]+Table1[[#This Row],[z points]]+Table1[[#This Row],[z ppp]]+Table1[[#This Row],[z hits]]+Table1[[#This Row],[z shots]]</f>
        <v>9.4205232923050399</v>
      </c>
      <c r="L16" s="7">
        <f>Table1[[#This Row],[z blocks]]+Table1[[#This Row],[z faceoffWins]]</f>
        <v>0.84837515186441093</v>
      </c>
      <c r="M16" s="7">
        <f>Table1[[#This Row],[z goals]]+Table1[[#This Row],[z assists]]+Table1[[#This Row],[z points]]+Table1[[#This Row],[z ppp]]+Table1[[#This Row],[z hits]]+Table1[[#This Row],[z blocks]]+Table1[[#This Row],[z shots]]</f>
        <v>10.870162493698093</v>
      </c>
      <c r="N16" s="7">
        <f>Table1[[#This Row],[z goals]]+Table1[[#This Row],[z assists]]+Table1[[#This Row],[z points]]+Table1[[#This Row],[z ppp]]</f>
        <v>8.5693066006576011</v>
      </c>
      <c r="O16" s="3">
        <f>(Table1[[#This Row],[AVG_goals]] - AT$519) / AT$516</f>
        <v>0.93976129605617165</v>
      </c>
      <c r="P16" s="3">
        <f>(Table1[[#This Row],[AVG_assists]] - P$519) / P$516</f>
        <v>2.7293807126471008</v>
      </c>
      <c r="Q16" s="3">
        <f>(Table1[[#This Row],[AVG_points]] - AX$519) / AX$516</f>
        <v>2.1330532461200167</v>
      </c>
      <c r="R16" s="3">
        <f>(Table1[[#This Row],[AVG_faceoffWins]] - AH$519) / AH$516</f>
        <v>-0.60126404952864232</v>
      </c>
      <c r="S16" s="3">
        <f>(Table1[[#This Row],[AVG_PPP]] - AB$519) / AB$516</f>
        <v>2.7671113458343117</v>
      </c>
      <c r="T16" s="3">
        <f>(Table1[[#This Row],[AVG_hits]] - T$519) / T$516</f>
        <v>-0.68026360656090878</v>
      </c>
      <c r="U16" s="3">
        <f>(Table1[[#This Row],[AVG_blocks]] - U$519) / U$516</f>
        <v>1.4496392013930532</v>
      </c>
      <c r="V16" s="3">
        <f>(Table1[[#This Row],[AVG_shots]] - AO$519) / AO$516</f>
        <v>1.5314802982083475</v>
      </c>
      <c r="W16" s="6">
        <v>0</v>
      </c>
      <c r="X16" s="7">
        <f>Table1[[#This Row],[r shp factor]]*Table1[[#This Row],[goals]]</f>
        <v>25.565378358694804</v>
      </c>
      <c r="Y16" s="4">
        <v>0.10392411520737301</v>
      </c>
      <c r="Z16" s="3">
        <f>(Table1[[#This Row],[AVG_shp]] - Z$519) / Z$516</f>
        <v>-5.3731251549365776E-2</v>
      </c>
      <c r="AA16" s="6">
        <v>35.036866359446996</v>
      </c>
      <c r="AB16" s="6">
        <v>121.271889400921</v>
      </c>
      <c r="AC16" s="6">
        <v>49.903225806451601</v>
      </c>
      <c r="AD16" s="1">
        <v>80</v>
      </c>
      <c r="AE16" s="1">
        <v>30</v>
      </c>
      <c r="AF16" s="1">
        <f>IF(ISERR(Table1[[#This Row],[AVG_shp]]/Table1[[#This Row],[shp]]), 0, Table1[[#This Row],[AVG_shp]]/Table1[[#This Row],[shp]])</f>
        <v>0.85217927862316012</v>
      </c>
      <c r="AG16" s="1">
        <v>62</v>
      </c>
      <c r="AH16" s="1">
        <v>92</v>
      </c>
      <c r="AI16" s="1">
        <v>214</v>
      </c>
      <c r="AJ16" s="3">
        <v>23.211981566820199</v>
      </c>
      <c r="AK16" s="3">
        <v>60.889400921658897</v>
      </c>
      <c r="AL16" s="3">
        <v>84.101382488479203</v>
      </c>
      <c r="AM16" s="3">
        <v>221.322580645161</v>
      </c>
      <c r="AN16" s="1">
        <v>0.121951</v>
      </c>
      <c r="AO16" s="1">
        <v>35</v>
      </c>
      <c r="AP16" s="1">
        <v>246</v>
      </c>
      <c r="AQ16" s="1">
        <v>0</v>
      </c>
      <c r="AR16" s="1">
        <v>128</v>
      </c>
      <c r="AS16" s="1">
        <v>51</v>
      </c>
      <c r="AT16"/>
      <c r="AX16"/>
      <c r="AY16"/>
      <c r="AZ16"/>
    </row>
    <row r="17" spans="1:52" hidden="1" x14ac:dyDescent="0.3">
      <c r="A17" s="1" t="s">
        <v>1085</v>
      </c>
      <c r="B17" s="1">
        <v>8477933</v>
      </c>
      <c r="C17" s="1">
        <v>30</v>
      </c>
      <c r="D17" s="1" t="s">
        <v>375</v>
      </c>
      <c r="E17" s="1" t="str">
        <f>IF(AND(ISERR(FIND("C",Table1[[#This Row],[positions]])), Table1[[#This Row],[AVG_faceoffWins]]&gt;200), "*", "")</f>
        <v/>
      </c>
      <c r="F17" s="1" t="str">
        <f>IF(AND(AND(NOT(ISERR(FIND("C",Table1[[#This Row],[positions]]))), G17&lt;&gt;"C"), Table1[[#This Row],[z faceoffWins]]&gt;0.15), "*", "")</f>
        <v>*</v>
      </c>
      <c r="G17" s="2" t="s">
        <v>65</v>
      </c>
      <c r="H17" s="1" t="s">
        <v>396</v>
      </c>
      <c r="I17" s="1" t="s">
        <v>397</v>
      </c>
      <c r="J17" s="7">
        <f>Table1[[#This Row],[z ppp]]+Table1[[#This Row],[z blocks]]+Table1[[#This Row],[z hits]]+Table1[[#This Row],[z goals]]+Table1[[#This Row],[z assists]]+Table1[[#This Row],[z points]]+Table1[[#This Row],[z faceoffWins]]+Table1[[#This Row],[z shots]]</f>
        <v>10.047803330930158</v>
      </c>
      <c r="K17" s="7">
        <f>Table1[[#This Row],[z goals]]+Table1[[#This Row],[z assists]]+Table1[[#This Row],[z points]]+Table1[[#This Row],[z ppp]]+Table1[[#This Row],[z hits]]+Table1[[#This Row],[z shots]]</f>
        <v>9.6552939395535056</v>
      </c>
      <c r="L17" s="7">
        <f>Table1[[#This Row],[z blocks]]+Table1[[#This Row],[z faceoffWins]]</f>
        <v>0.39250939137665142</v>
      </c>
      <c r="M17" s="7">
        <f>Table1[[#This Row],[z goals]]+Table1[[#This Row],[z assists]]+Table1[[#This Row],[z points]]+Table1[[#This Row],[z ppp]]+Table1[[#This Row],[z hits]]+Table1[[#This Row],[z blocks]]+Table1[[#This Row],[z shots]]</f>
        <v>9.572163163413558</v>
      </c>
      <c r="N17" s="7">
        <f>Table1[[#This Row],[z goals]]+Table1[[#This Row],[z assists]]+Table1[[#This Row],[z points]]+Table1[[#This Row],[z ppp]]</f>
        <v>8.2040970113340013</v>
      </c>
      <c r="O17" s="3">
        <f>(Table1[[#This Row],[AVG_goals]] - AT$519) / AT$516</f>
        <v>2.8409975484527772</v>
      </c>
      <c r="P17" s="3">
        <f>(Table1[[#This Row],[AVG_assists]] - P$519) / P$516</f>
        <v>1.1065487991753262</v>
      </c>
      <c r="Q17" s="3">
        <f>(Table1[[#This Row],[AVG_points]] - AX$519) / AX$516</f>
        <v>1.9785763039631734</v>
      </c>
      <c r="R17" s="3">
        <f>(Table1[[#This Row],[AVG_faceoffWins]] - AH$519) / AH$516</f>
        <v>0.47564016751659932</v>
      </c>
      <c r="S17" s="3">
        <f>(Table1[[#This Row],[AVG_PPP]] - AB$519) / AB$516</f>
        <v>2.2779743597427244</v>
      </c>
      <c r="T17" s="3">
        <f>(Table1[[#This Row],[AVG_hits]] - T$519) / T$516</f>
        <v>-0.13203303875675149</v>
      </c>
      <c r="U17" s="3">
        <f>(Table1[[#This Row],[AVG_blocks]] - U$519) / U$516</f>
        <v>-8.313077613994789E-2</v>
      </c>
      <c r="V17" s="3">
        <f>(Table1[[#This Row],[AVG_shots]] - AO$519) / AO$516</f>
        <v>1.5832299669762573</v>
      </c>
      <c r="W17" s="6">
        <v>227.522633744855</v>
      </c>
      <c r="X17" s="7">
        <f>Table1[[#This Row],[r shp factor]]*Table1[[#This Row],[goals]]</f>
        <v>40.078217619436579</v>
      </c>
      <c r="Y17" s="4">
        <v>0.18816106584362099</v>
      </c>
      <c r="Z17" s="3">
        <f>(Table1[[#This Row],[AVG_shp]] - Z$519) / Z$516</f>
        <v>1.5550731619874172</v>
      </c>
      <c r="AA17" s="6">
        <v>30.337448559670701</v>
      </c>
      <c r="AB17" s="6">
        <v>58.962962962962898</v>
      </c>
      <c r="AC17" s="6">
        <v>79.378600823045204</v>
      </c>
      <c r="AD17" s="1">
        <v>79</v>
      </c>
      <c r="AE17" s="1">
        <v>39</v>
      </c>
      <c r="AF17" s="1">
        <f>IF(ISERR(Table1[[#This Row],[AVG_shp]]/Table1[[#This Row],[shp]]), 0, Table1[[#This Row],[AVG_shp]]/Table1[[#This Row],[shp]])</f>
        <v>1.0276466056265789</v>
      </c>
      <c r="AG17" s="1">
        <v>42</v>
      </c>
      <c r="AH17" s="1">
        <v>81</v>
      </c>
      <c r="AI17" s="1">
        <v>201</v>
      </c>
      <c r="AJ17" s="3">
        <v>42.3744855967078</v>
      </c>
      <c r="AK17" s="3">
        <v>38.288065843621297</v>
      </c>
      <c r="AL17" s="3">
        <v>80.662551440329196</v>
      </c>
      <c r="AM17" s="3">
        <v>224.473251028806</v>
      </c>
      <c r="AN17" s="1">
        <v>0.18309900000000001</v>
      </c>
      <c r="AO17" s="1">
        <v>30</v>
      </c>
      <c r="AP17" s="1">
        <v>213</v>
      </c>
      <c r="AQ17" s="1">
        <v>212</v>
      </c>
      <c r="AR17" s="1">
        <v>62</v>
      </c>
      <c r="AS17" s="1">
        <v>103</v>
      </c>
      <c r="AT17"/>
      <c r="AX17"/>
      <c r="AY17"/>
      <c r="AZ17"/>
    </row>
    <row r="18" spans="1:52" hidden="1" x14ac:dyDescent="0.3">
      <c r="A18" s="1" t="s">
        <v>1085</v>
      </c>
      <c r="B18" s="1">
        <v>8477946</v>
      </c>
      <c r="C18" s="1">
        <v>29</v>
      </c>
      <c r="D18" s="1" t="s">
        <v>305</v>
      </c>
      <c r="E18" s="1" t="str">
        <f>IF(AND(ISERR(FIND("C",Table1[[#This Row],[positions]])), Table1[[#This Row],[AVG_faceoffWins]]&gt;200), "*", "")</f>
        <v/>
      </c>
      <c r="F18" s="1" t="str">
        <f>IF(AND(AND(NOT(ISERR(FIND("C",Table1[[#This Row],[positions]]))), G18&lt;&gt;"C"), Table1[[#This Row],[z faceoffWins]]&gt;0.15), "*", "")</f>
        <v/>
      </c>
      <c r="G18" s="2" t="s">
        <v>26</v>
      </c>
      <c r="H18" s="1" t="s">
        <v>318</v>
      </c>
      <c r="I18" s="1" t="s">
        <v>319</v>
      </c>
      <c r="J18" s="7">
        <f>Table1[[#This Row],[z ppp]]+Table1[[#This Row],[z blocks]]+Table1[[#This Row],[z hits]]+Table1[[#This Row],[z goals]]+Table1[[#This Row],[z assists]]+Table1[[#This Row],[z points]]+Table1[[#This Row],[z faceoffWins]]+Table1[[#This Row],[z shots]]</f>
        <v>10.042227692519429</v>
      </c>
      <c r="K18" s="7">
        <f>Table1[[#This Row],[z goals]]+Table1[[#This Row],[z assists]]+Table1[[#This Row],[z points]]+Table1[[#This Row],[z ppp]]+Table1[[#This Row],[z hits]]+Table1[[#This Row],[z shots]]</f>
        <v>7.7242796504522646</v>
      </c>
      <c r="L18" s="7">
        <f>Table1[[#This Row],[z blocks]]+Table1[[#This Row],[z faceoffWins]]</f>
        <v>2.3179480420671639</v>
      </c>
      <c r="M18" s="7">
        <f>Table1[[#This Row],[z goals]]+Table1[[#This Row],[z assists]]+Table1[[#This Row],[z points]]+Table1[[#This Row],[z ppp]]+Table1[[#This Row],[z hits]]+Table1[[#This Row],[z blocks]]+Table1[[#This Row],[z shots]]</f>
        <v>6.95840708891562</v>
      </c>
      <c r="N18" s="7">
        <f>Table1[[#This Row],[z goals]]+Table1[[#This Row],[z assists]]+Table1[[#This Row],[z points]]+Table1[[#This Row],[z ppp]]</f>
        <v>6.7612248257168677</v>
      </c>
      <c r="O18" s="3">
        <f>(Table1[[#This Row],[AVG_goals]] - AT$519) / AT$516</f>
        <v>1.7702654790067893</v>
      </c>
      <c r="P18" s="3">
        <f>(Table1[[#This Row],[AVG_assists]] - P$519) / P$516</f>
        <v>1.3193791100144263</v>
      </c>
      <c r="Q18" s="3">
        <f>(Table1[[#This Row],[AVG_points]] - AX$519) / AX$516</f>
        <v>1.6269423399532452</v>
      </c>
      <c r="R18" s="3">
        <f>(Table1[[#This Row],[AVG_faceoffWins]] - AH$519) / AH$516</f>
        <v>3.0838206036038085</v>
      </c>
      <c r="S18" s="3">
        <f>(Table1[[#This Row],[AVG_PPP]] - AB$519) / AB$516</f>
        <v>2.0446378967424068</v>
      </c>
      <c r="T18" s="3">
        <f>(Table1[[#This Row],[AVG_hits]] - T$519) / T$516</f>
        <v>-0.77065303009833452</v>
      </c>
      <c r="U18" s="3">
        <f>(Table1[[#This Row],[AVG_blocks]] - U$519) / U$516</f>
        <v>-0.76587256153664474</v>
      </c>
      <c r="V18" s="3">
        <f>(Table1[[#This Row],[AVG_shots]] - AO$519) / AO$516</f>
        <v>1.7337078548337317</v>
      </c>
      <c r="W18" s="6">
        <v>778.56521739130403</v>
      </c>
      <c r="X18" s="7">
        <f>Table1[[#This Row],[r shp factor]]*Table1[[#This Row],[goals]]</f>
        <v>31.700396274309107</v>
      </c>
      <c r="Y18" s="4">
        <v>0.13547164347825999</v>
      </c>
      <c r="Z18" s="3">
        <f>(Table1[[#This Row],[AVG_shp]] - Z$519) / Z$516</f>
        <v>0.54878109410218201</v>
      </c>
      <c r="AA18" s="6">
        <v>28.095652173912999</v>
      </c>
      <c r="AB18" s="6">
        <v>31.208695652173901</v>
      </c>
      <c r="AC18" s="6">
        <v>45.043478260869499</v>
      </c>
      <c r="AD18" s="1">
        <v>82</v>
      </c>
      <c r="AE18" s="1">
        <v>30</v>
      </c>
      <c r="AF18" s="1">
        <f>IF(ISERR(Table1[[#This Row],[AVG_shp]]/Table1[[#This Row],[shp]]), 0, Table1[[#This Row],[AVG_shp]]/Table1[[#This Row],[shp]])</f>
        <v>1.0566798758103035</v>
      </c>
      <c r="AG18" s="1">
        <v>40</v>
      </c>
      <c r="AH18" s="1">
        <v>70</v>
      </c>
      <c r="AI18" s="1">
        <v>170</v>
      </c>
      <c r="AJ18" s="3">
        <v>31.582608695652102</v>
      </c>
      <c r="AK18" s="3">
        <v>41.2521739130434</v>
      </c>
      <c r="AL18" s="3">
        <v>72.834782608695605</v>
      </c>
      <c r="AM18" s="3">
        <v>233.63478260869499</v>
      </c>
      <c r="AN18" s="1">
        <v>0.12820500000000001</v>
      </c>
      <c r="AO18" s="1">
        <v>27</v>
      </c>
      <c r="AP18" s="1">
        <v>234</v>
      </c>
      <c r="AQ18" s="1">
        <v>871</v>
      </c>
      <c r="AR18" s="1">
        <v>33</v>
      </c>
      <c r="AS18" s="1">
        <v>44</v>
      </c>
      <c r="AT18"/>
      <c r="AX18"/>
      <c r="AY18"/>
      <c r="AZ18"/>
    </row>
    <row r="19" spans="1:52" hidden="1" x14ac:dyDescent="0.3">
      <c r="A19" s="1" t="s">
        <v>1085</v>
      </c>
      <c r="B19" s="1">
        <v>8478010</v>
      </c>
      <c r="C19" s="1">
        <v>29</v>
      </c>
      <c r="D19" s="1" t="s">
        <v>826</v>
      </c>
      <c r="E19" s="1" t="str">
        <f>IF(AND(ISERR(FIND("C",Table1[[#This Row],[positions]])), Table1[[#This Row],[AVG_faceoffWins]]&gt;200), "*", "")</f>
        <v/>
      </c>
      <c r="F19" s="1" t="str">
        <f>IF(AND(AND(NOT(ISERR(FIND("C",Table1[[#This Row],[positions]]))), G19&lt;&gt;"C"), Table1[[#This Row],[z faceoffWins]]&gt;0.15), "*", "")</f>
        <v/>
      </c>
      <c r="G19" s="2" t="s">
        <v>26</v>
      </c>
      <c r="H19" s="1" t="s">
        <v>849</v>
      </c>
      <c r="I19" s="1" t="s">
        <v>850</v>
      </c>
      <c r="J19" s="7">
        <f>Table1[[#This Row],[z ppp]]+Table1[[#This Row],[z blocks]]+Table1[[#This Row],[z hits]]+Table1[[#This Row],[z goals]]+Table1[[#This Row],[z assists]]+Table1[[#This Row],[z points]]+Table1[[#This Row],[z faceoffWins]]+Table1[[#This Row],[z shots]]</f>
        <v>10.418605593117578</v>
      </c>
      <c r="K19" s="7">
        <f>Table1[[#This Row],[z goals]]+Table1[[#This Row],[z assists]]+Table1[[#This Row],[z points]]+Table1[[#This Row],[z ppp]]+Table1[[#This Row],[z hits]]+Table1[[#This Row],[z shots]]</f>
        <v>9.7250347556774699</v>
      </c>
      <c r="L19" s="7">
        <f>Table1[[#This Row],[z blocks]]+Table1[[#This Row],[z faceoffWins]]</f>
        <v>0.69357083744010761</v>
      </c>
      <c r="M19" s="7">
        <f>Table1[[#This Row],[z goals]]+Table1[[#This Row],[z assists]]+Table1[[#This Row],[z points]]+Table1[[#This Row],[z ppp]]+Table1[[#This Row],[z hits]]+Table1[[#This Row],[z blocks]]+Table1[[#This Row],[z shots]]</f>
        <v>9.22288068610343</v>
      </c>
      <c r="N19" s="7">
        <f>Table1[[#This Row],[z goals]]+Table1[[#This Row],[z assists]]+Table1[[#This Row],[z points]]+Table1[[#This Row],[z ppp]]</f>
        <v>9.3733803627586774</v>
      </c>
      <c r="O19" s="3">
        <f>(Table1[[#This Row],[AVG_goals]] - AT$519) / AT$516</f>
        <v>3.2428753412705928</v>
      </c>
      <c r="P19" s="3">
        <f>(Table1[[#This Row],[AVG_assists]] - P$519) / P$516</f>
        <v>1.424533321897127</v>
      </c>
      <c r="Q19" s="3">
        <f>(Table1[[#This Row],[AVG_points]] - AX$519) / AX$516</f>
        <v>2.3594696290553676</v>
      </c>
      <c r="R19" s="3">
        <f>(Table1[[#This Row],[AVG_faceoffWins]] - AH$519) / AH$516</f>
        <v>1.1957249070141478</v>
      </c>
      <c r="S19" s="3">
        <f>(Table1[[#This Row],[AVG_PPP]] - AB$519) / AB$516</f>
        <v>2.3465020705355903</v>
      </c>
      <c r="T19" s="3">
        <f>(Table1[[#This Row],[AVG_hits]] - T$519) / T$516</f>
        <v>-1.1177245039361354</v>
      </c>
      <c r="U19" s="3">
        <f>(Table1[[#This Row],[AVG_blocks]] - U$519) / U$516</f>
        <v>-0.50215406957404018</v>
      </c>
      <c r="V19" s="3">
        <f>(Table1[[#This Row],[AVG_shots]] - AO$519) / AO$516</f>
        <v>1.4693788968549266</v>
      </c>
      <c r="W19" s="6">
        <v>379.65833333333302</v>
      </c>
      <c r="X19" s="7">
        <f>Table1[[#This Row],[r shp factor]]*Table1[[#This Row],[goals]]</f>
        <v>40.415248377748249</v>
      </c>
      <c r="Y19" s="4">
        <v>0.213837079166666</v>
      </c>
      <c r="Z19" s="3">
        <f>(Table1[[#This Row],[AVG_shp]] - Z$519) / Z$516</f>
        <v>2.045448030072551</v>
      </c>
      <c r="AA19" s="6">
        <v>30.995833333333302</v>
      </c>
      <c r="AB19" s="6">
        <v>41.929166666666603</v>
      </c>
      <c r="AC19" s="6">
        <v>26.383333333333301</v>
      </c>
      <c r="AD19" s="1">
        <v>77</v>
      </c>
      <c r="AE19" s="1">
        <v>42</v>
      </c>
      <c r="AF19" s="1">
        <f>IF(ISERR(Table1[[#This Row],[AVG_shp]]/Table1[[#This Row],[shp]]), 0, Table1[[#This Row],[AVG_shp]]/Table1[[#This Row],[shp]])</f>
        <v>0.96226781851781551</v>
      </c>
      <c r="AG19" s="1">
        <v>40</v>
      </c>
      <c r="AH19" s="1">
        <v>82</v>
      </c>
      <c r="AI19" s="1">
        <v>206</v>
      </c>
      <c r="AJ19" s="3">
        <v>46.424999999999997</v>
      </c>
      <c r="AK19" s="3">
        <v>42.716666666666598</v>
      </c>
      <c r="AL19" s="3">
        <v>89.141666666666595</v>
      </c>
      <c r="AM19" s="3">
        <v>217.541666666666</v>
      </c>
      <c r="AN19" s="1">
        <v>0.222222</v>
      </c>
      <c r="AO19" s="1">
        <v>31</v>
      </c>
      <c r="AP19" s="1">
        <v>189</v>
      </c>
      <c r="AQ19" s="1">
        <v>430</v>
      </c>
      <c r="AR19" s="1">
        <v>45</v>
      </c>
      <c r="AS19" s="1">
        <v>26</v>
      </c>
      <c r="AT19"/>
      <c r="AX19"/>
      <c r="AY19"/>
      <c r="AZ19"/>
    </row>
    <row r="20" spans="1:52" hidden="1" x14ac:dyDescent="0.3">
      <c r="A20" s="1" t="s">
        <v>1085</v>
      </c>
      <c r="B20" s="1">
        <v>8479314</v>
      </c>
      <c r="C20" s="1">
        <v>28</v>
      </c>
      <c r="D20" s="1" t="s">
        <v>375</v>
      </c>
      <c r="E20" s="1" t="str">
        <f>IF(AND(ISERR(FIND("C",Table1[[#This Row],[positions]])), Table1[[#This Row],[AVG_faceoffWins]]&gt;200), "*", "")</f>
        <v/>
      </c>
      <c r="F20" s="1" t="str">
        <f>IF(AND(AND(NOT(ISERR(FIND("C",Table1[[#This Row],[positions]]))), G20&lt;&gt;"C"), Table1[[#This Row],[z faceoffWins]]&gt;0.15), "*", "")</f>
        <v/>
      </c>
      <c r="G20" s="2" t="s">
        <v>56</v>
      </c>
      <c r="H20" s="1" t="s">
        <v>400</v>
      </c>
      <c r="I20" s="1" t="s">
        <v>401</v>
      </c>
      <c r="J20" s="7">
        <f>Table1[[#This Row],[z ppp]]+Table1[[#This Row],[z blocks]]+Table1[[#This Row],[z hits]]+Table1[[#This Row],[z goals]]+Table1[[#This Row],[z assists]]+Table1[[#This Row],[z points]]+Table1[[#This Row],[z faceoffWins]]+Table1[[#This Row],[z shots]]</f>
        <v>9.9331402192937137</v>
      </c>
      <c r="K20" s="7">
        <f>Table1[[#This Row],[z goals]]+Table1[[#This Row],[z assists]]+Table1[[#This Row],[z points]]+Table1[[#This Row],[z ppp]]+Table1[[#This Row],[z hits]]+Table1[[#This Row],[z shots]]</f>
        <v>11.41898960090842</v>
      </c>
      <c r="L20" s="7">
        <f>Table1[[#This Row],[z blocks]]+Table1[[#This Row],[z faceoffWins]]</f>
        <v>-1.4858493816147051</v>
      </c>
      <c r="M20" s="7">
        <f>Table1[[#This Row],[z goals]]+Table1[[#This Row],[z assists]]+Table1[[#This Row],[z points]]+Table1[[#This Row],[z ppp]]+Table1[[#This Row],[z hits]]+Table1[[#This Row],[z blocks]]+Table1[[#This Row],[z shots]]</f>
        <v>10.504816323225059</v>
      </c>
      <c r="N20" s="7">
        <f>Table1[[#This Row],[z goals]]+Table1[[#This Row],[z assists]]+Table1[[#This Row],[z points]]+Table1[[#This Row],[z ppp]]</f>
        <v>8.852399569143655</v>
      </c>
      <c r="O20" s="3">
        <f>(Table1[[#This Row],[AVG_goals]] - AT$519) / AT$516</f>
        <v>1.6386365065845034</v>
      </c>
      <c r="P20" s="3">
        <f>(Table1[[#This Row],[AVG_assists]] - P$519) / P$516</f>
        <v>2.5195324875014502</v>
      </c>
      <c r="Q20" s="3">
        <f>(Table1[[#This Row],[AVG_points]] - AX$519) / AX$516</f>
        <v>2.3181905962079865</v>
      </c>
      <c r="R20" s="3">
        <f>(Table1[[#This Row],[AVG_faceoffWins]] - AH$519) / AH$516</f>
        <v>-0.57167610393134505</v>
      </c>
      <c r="S20" s="3">
        <f>(Table1[[#This Row],[AVG_PPP]] - AB$519) / AB$516</f>
        <v>2.3760399788497142</v>
      </c>
      <c r="T20" s="3">
        <f>(Table1[[#This Row],[AVG_hits]] - T$519) / T$516</f>
        <v>0.31498487876149078</v>
      </c>
      <c r="U20" s="3">
        <f>(Table1[[#This Row],[AVG_blocks]] - U$519) / U$516</f>
        <v>-0.91417327768335999</v>
      </c>
      <c r="V20" s="3">
        <f>(Table1[[#This Row],[AVG_shots]] - AO$519) / AO$516</f>
        <v>2.2516051530032732</v>
      </c>
      <c r="W20" s="6">
        <v>6.2511848341232197</v>
      </c>
      <c r="X20" s="7">
        <f>Table1[[#This Row],[r shp factor]]*Table1[[#This Row],[goals]]</f>
        <v>18.169597579498998</v>
      </c>
      <c r="Y20" s="4">
        <v>0.116472075829383</v>
      </c>
      <c r="Z20" s="3">
        <f>(Table1[[#This Row],[AVG_shp]] - Z$519) / Z$516</f>
        <v>0.18591672095082443</v>
      </c>
      <c r="AA20" s="6">
        <v>31.279620853080502</v>
      </c>
      <c r="AB20" s="6">
        <v>25.1800947867298</v>
      </c>
      <c r="AC20" s="6">
        <v>103.41232227488101</v>
      </c>
      <c r="AD20" s="1">
        <v>52</v>
      </c>
      <c r="AE20" s="1">
        <v>22</v>
      </c>
      <c r="AF20" s="1">
        <f>IF(ISERR(Table1[[#This Row],[AVG_shp]]/Table1[[#This Row],[shp]]), 0, Table1[[#This Row],[AVG_shp]]/Table1[[#This Row],[shp]])</f>
        <v>0.82589079906813634</v>
      </c>
      <c r="AG20" s="1">
        <v>35</v>
      </c>
      <c r="AH20" s="1">
        <v>57</v>
      </c>
      <c r="AI20" s="1">
        <v>136</v>
      </c>
      <c r="AJ20" s="3">
        <v>30.255924170616101</v>
      </c>
      <c r="AK20" s="3">
        <v>57.966824644549703</v>
      </c>
      <c r="AL20" s="3">
        <v>88.222748815165801</v>
      </c>
      <c r="AM20" s="3">
        <v>265.16587677725101</v>
      </c>
      <c r="AN20" s="1">
        <v>0.14102600000000001</v>
      </c>
      <c r="AO20" s="1">
        <v>23</v>
      </c>
      <c r="AP20" s="1">
        <v>156</v>
      </c>
      <c r="AQ20" s="1">
        <v>1</v>
      </c>
      <c r="AR20" s="1">
        <v>12</v>
      </c>
      <c r="AS20" s="1">
        <v>84</v>
      </c>
      <c r="AT20"/>
      <c r="AX20"/>
      <c r="AY20"/>
      <c r="AZ20"/>
    </row>
    <row r="21" spans="1:52" hidden="1" x14ac:dyDescent="0.3">
      <c r="A21" s="1" t="s">
        <v>1085</v>
      </c>
      <c r="B21" s="1">
        <v>8480002</v>
      </c>
      <c r="C21" s="1">
        <v>26</v>
      </c>
      <c r="D21" s="1" t="s">
        <v>510</v>
      </c>
      <c r="E21" s="1" t="str">
        <f>IF(AND(ISERR(FIND("C",Table1[[#This Row],[positions]])), Table1[[#This Row],[AVG_faceoffWins]]&gt;200), "*", "")</f>
        <v/>
      </c>
      <c r="F21" s="1" t="str">
        <f>IF(AND(AND(NOT(ISERR(FIND("C",Table1[[#This Row],[positions]]))), G21&lt;&gt;"C"), Table1[[#This Row],[z faceoffWins]]&gt;0.15), "*", "")</f>
        <v/>
      </c>
      <c r="G21" s="2" t="s">
        <v>26</v>
      </c>
      <c r="H21" s="1" t="s">
        <v>521</v>
      </c>
      <c r="I21" s="1" t="s">
        <v>522</v>
      </c>
      <c r="J21" s="7">
        <f>Table1[[#This Row],[z ppp]]+Table1[[#This Row],[z blocks]]+Table1[[#This Row],[z hits]]+Table1[[#This Row],[z goals]]+Table1[[#This Row],[z assists]]+Table1[[#This Row],[z points]]+Table1[[#This Row],[z faceoffWins]]+Table1[[#This Row],[z shots]]</f>
        <v>9.9286544217319133</v>
      </c>
      <c r="K21" s="7">
        <f>Table1[[#This Row],[z goals]]+Table1[[#This Row],[z assists]]+Table1[[#This Row],[z points]]+Table1[[#This Row],[z ppp]]+Table1[[#This Row],[z hits]]+Table1[[#This Row],[z shots]]</f>
        <v>6.5067944433382117</v>
      </c>
      <c r="L21" s="7">
        <f>Table1[[#This Row],[z blocks]]+Table1[[#This Row],[z faceoffWins]]</f>
        <v>3.4218599783937025</v>
      </c>
      <c r="M21" s="7">
        <f>Table1[[#This Row],[z goals]]+Table1[[#This Row],[z assists]]+Table1[[#This Row],[z points]]+Table1[[#This Row],[z ppp]]+Table1[[#This Row],[z hits]]+Table1[[#This Row],[z blocks]]+Table1[[#This Row],[z shots]]</f>
        <v>6.3194578488157997</v>
      </c>
      <c r="N21" s="7">
        <f>Table1[[#This Row],[z goals]]+Table1[[#This Row],[z assists]]+Table1[[#This Row],[z points]]+Table1[[#This Row],[z ppp]]</f>
        <v>6.0167765484665532</v>
      </c>
      <c r="O21" s="3">
        <f>(Table1[[#This Row],[AVG_goals]] - AT$519) / AT$516</f>
        <v>1.7194543256189947</v>
      </c>
      <c r="P21" s="3">
        <f>(Table1[[#This Row],[AVG_assists]] - P$519) / P$516</f>
        <v>1.3177205428612049</v>
      </c>
      <c r="Q21" s="3">
        <f>(Table1[[#This Row],[AVG_points]] - AX$519) / AX$516</f>
        <v>1.6028993926642787</v>
      </c>
      <c r="R21" s="3">
        <f>(Table1[[#This Row],[AVG_faceoffWins]] - AH$519) / AH$516</f>
        <v>3.6091965729161144</v>
      </c>
      <c r="S21" s="3">
        <f>(Table1[[#This Row],[AVG_PPP]] - AB$519) / AB$516</f>
        <v>1.3767022873220742</v>
      </c>
      <c r="T21" s="3">
        <f>(Table1[[#This Row],[AVG_hits]] - T$519) / T$516</f>
        <v>-0.85642998496856815</v>
      </c>
      <c r="U21" s="3">
        <f>(Table1[[#This Row],[AVG_blocks]] - U$519) / U$516</f>
        <v>-0.18733659452241191</v>
      </c>
      <c r="V21" s="3">
        <f>(Table1[[#This Row],[AVG_shots]] - AO$519) / AO$516</f>
        <v>1.3464478798402271</v>
      </c>
      <c r="W21" s="6">
        <v>889.56387665198201</v>
      </c>
      <c r="X21" s="7">
        <f>Table1[[#This Row],[r shp factor]]*Table1[[#This Row],[goals]]</f>
        <v>28.321038578630226</v>
      </c>
      <c r="Y21" s="4">
        <v>0.15144958590308299</v>
      </c>
      <c r="Z21" s="3">
        <f>(Table1[[#This Row],[AVG_shp]] - Z$519) / Z$516</f>
        <v>0.85393677813558022</v>
      </c>
      <c r="AA21" s="6">
        <v>21.678414096916299</v>
      </c>
      <c r="AB21" s="6">
        <v>54.726872246695997</v>
      </c>
      <c r="AC21" s="6">
        <v>40.431718061673998</v>
      </c>
      <c r="AD21" s="1">
        <v>75</v>
      </c>
      <c r="AE21" s="1">
        <v>35</v>
      </c>
      <c r="AF21" s="1">
        <f>IF(ISERR(Table1[[#This Row],[AVG_shp]]/Table1[[#This Row],[shp]]), 0, Table1[[#This Row],[AVG_shp]]/Table1[[#This Row],[shp]])</f>
        <v>0.80917253081800644</v>
      </c>
      <c r="AG21" s="1">
        <v>34</v>
      </c>
      <c r="AH21" s="1">
        <v>69</v>
      </c>
      <c r="AI21" s="1">
        <v>173</v>
      </c>
      <c r="AJ21" s="3">
        <v>31.070484581497698</v>
      </c>
      <c r="AK21" s="3">
        <v>41.229074889867803</v>
      </c>
      <c r="AL21" s="3">
        <v>72.299559471365598</v>
      </c>
      <c r="AM21" s="3">
        <v>210.05726872246601</v>
      </c>
      <c r="AN21" s="1">
        <v>0.187166</v>
      </c>
      <c r="AO21" s="1">
        <v>29</v>
      </c>
      <c r="AP21" s="1">
        <v>187</v>
      </c>
      <c r="AQ21" s="1">
        <v>987</v>
      </c>
      <c r="AR21" s="1">
        <v>60</v>
      </c>
      <c r="AS21" s="1">
        <v>44</v>
      </c>
      <c r="AT21"/>
      <c r="AX21"/>
      <c r="AY21"/>
      <c r="AZ21"/>
    </row>
    <row r="22" spans="1:52" hidden="1" x14ac:dyDescent="0.3">
      <c r="A22" s="1" t="s">
        <v>1085</v>
      </c>
      <c r="B22" s="1">
        <v>8480012</v>
      </c>
      <c r="C22" s="1">
        <v>27</v>
      </c>
      <c r="D22" s="1" t="s">
        <v>934</v>
      </c>
      <c r="E22" s="1" t="str">
        <f>IF(AND(ISERR(FIND("C",Table1[[#This Row],[positions]])), Table1[[#This Row],[AVG_faceoffWins]]&gt;200), "*", "")</f>
        <v/>
      </c>
      <c r="F22" s="1" t="str">
        <f>IF(AND(AND(NOT(ISERR(FIND("C",Table1[[#This Row],[positions]]))), G22&lt;&gt;"C"), Table1[[#This Row],[z faceoffWins]]&gt;0.15), "*", "")</f>
        <v>*</v>
      </c>
      <c r="G22" s="2" t="s">
        <v>45</v>
      </c>
      <c r="H22" s="1" t="s">
        <v>949</v>
      </c>
      <c r="I22" s="1" t="s">
        <v>950</v>
      </c>
      <c r="J22" s="7">
        <f>Table1[[#This Row],[z ppp]]+Table1[[#This Row],[z blocks]]+Table1[[#This Row],[z hits]]+Table1[[#This Row],[z goals]]+Table1[[#This Row],[z assists]]+Table1[[#This Row],[z points]]+Table1[[#This Row],[z faceoffWins]]+Table1[[#This Row],[z shots]]</f>
        <v>10.415589287494599</v>
      </c>
      <c r="K22" s="7">
        <f>Table1[[#This Row],[z goals]]+Table1[[#This Row],[z assists]]+Table1[[#This Row],[z points]]+Table1[[#This Row],[z ppp]]+Table1[[#This Row],[z hits]]+Table1[[#This Row],[z shots]]</f>
        <v>8.580433108177532</v>
      </c>
      <c r="L22" s="7">
        <f>Table1[[#This Row],[z blocks]]+Table1[[#This Row],[z faceoffWins]]</f>
        <v>1.8351561793170676</v>
      </c>
      <c r="M22" s="7">
        <f>Table1[[#This Row],[z goals]]+Table1[[#This Row],[z assists]]+Table1[[#This Row],[z points]]+Table1[[#This Row],[z ppp]]+Table1[[#This Row],[z hits]]+Table1[[#This Row],[z blocks]]+Table1[[#This Row],[z shots]]</f>
        <v>8.9651690058184723</v>
      </c>
      <c r="N22" s="7">
        <f>Table1[[#This Row],[z goals]]+Table1[[#This Row],[z assists]]+Table1[[#This Row],[z points]]+Table1[[#This Row],[z ppp]]</f>
        <v>7.3372204001059123</v>
      </c>
      <c r="O22" s="3">
        <f>(Table1[[#This Row],[AVG_goals]] - AT$519) / AT$516</f>
        <v>1.6518775772727841</v>
      </c>
      <c r="P22" s="3">
        <f>(Table1[[#This Row],[AVG_assists]] - P$519) / P$516</f>
        <v>2.0015054342062548</v>
      </c>
      <c r="Q22" s="3">
        <f>(Table1[[#This Row],[AVG_points]] - AX$519) / AX$516</f>
        <v>2.0000954952128613</v>
      </c>
      <c r="R22" s="3">
        <f>(Table1[[#This Row],[AVG_faceoffWins]] - AH$519) / AH$516</f>
        <v>1.4504202816761278</v>
      </c>
      <c r="S22" s="3">
        <f>(Table1[[#This Row],[AVG_PPP]] - AB$519) / AB$516</f>
        <v>1.6837418934140118</v>
      </c>
      <c r="T22" s="3">
        <f>(Table1[[#This Row],[AVG_hits]] - T$519) / T$516</f>
        <v>0.11210220688773653</v>
      </c>
      <c r="U22" s="3">
        <f>(Table1[[#This Row],[AVG_blocks]] - U$519) / U$516</f>
        <v>0.38473589764093985</v>
      </c>
      <c r="V22" s="3">
        <f>(Table1[[#This Row],[AVG_shots]] - AO$519) / AO$516</f>
        <v>1.1311105011838838</v>
      </c>
      <c r="W22" s="6">
        <v>433.46902654867199</v>
      </c>
      <c r="X22" s="7">
        <f>Table1[[#This Row],[r shp factor]]*Table1[[#This Row],[goals]]</f>
        <v>16.598839136631909</v>
      </c>
      <c r="Y22" s="4">
        <v>0.15228328318584</v>
      </c>
      <c r="Z22" s="3">
        <f>(Table1[[#This Row],[AVG_shp]] - Z$519) / Z$516</f>
        <v>0.86985919529245126</v>
      </c>
      <c r="AA22" s="6">
        <v>24.628318584070701</v>
      </c>
      <c r="AB22" s="6">
        <v>77.982300884955706</v>
      </c>
      <c r="AC22" s="6">
        <v>92.504424778761006</v>
      </c>
      <c r="AD22" s="1">
        <v>64</v>
      </c>
      <c r="AE22" s="1">
        <v>15</v>
      </c>
      <c r="AF22" s="1">
        <f>IF(ISERR(Table1[[#This Row],[AVG_shp]]/Table1[[#This Row],[shp]]), 0, Table1[[#This Row],[AVG_shp]]/Table1[[#This Row],[shp]])</f>
        <v>1.1065892757754607</v>
      </c>
      <c r="AG22" s="1">
        <v>30</v>
      </c>
      <c r="AH22" s="1">
        <v>45</v>
      </c>
      <c r="AI22" s="1">
        <v>105</v>
      </c>
      <c r="AJ22" s="3">
        <v>30.389380530973401</v>
      </c>
      <c r="AK22" s="3">
        <v>50.752212389380503</v>
      </c>
      <c r="AL22" s="3">
        <v>81.141592920353901</v>
      </c>
      <c r="AM22" s="3">
        <v>196.94690265486699</v>
      </c>
      <c r="AN22" s="1">
        <v>0.13761499999999999</v>
      </c>
      <c r="AO22" s="1">
        <v>16</v>
      </c>
      <c r="AP22" s="1">
        <v>109</v>
      </c>
      <c r="AQ22" s="1">
        <v>458</v>
      </c>
      <c r="AR22" s="1">
        <v>77</v>
      </c>
      <c r="AS22" s="1">
        <v>74</v>
      </c>
      <c r="AT22"/>
      <c r="AX22"/>
      <c r="AY22"/>
      <c r="AZ22"/>
    </row>
    <row r="23" spans="1:52" hidden="1" x14ac:dyDescent="0.3">
      <c r="A23" s="1" t="s">
        <v>1085</v>
      </c>
      <c r="B23" s="1">
        <v>8478550</v>
      </c>
      <c r="C23" s="1">
        <v>34</v>
      </c>
      <c r="D23" s="1" t="s">
        <v>600</v>
      </c>
      <c r="E23" s="1" t="str">
        <f>IF(AND(ISERR(FIND("C",Table1[[#This Row],[positions]])), Table1[[#This Row],[AVG_faceoffWins]]&gt;200), "*", "")</f>
        <v/>
      </c>
      <c r="F23" s="1" t="str">
        <f>IF(AND(AND(NOT(ISERR(FIND("C",Table1[[#This Row],[positions]]))), G23&lt;&gt;"C"), Table1[[#This Row],[z faceoffWins]]&gt;0.15), "*", "")</f>
        <v/>
      </c>
      <c r="G23" s="2" t="s">
        <v>29</v>
      </c>
      <c r="H23" s="1" t="s">
        <v>612</v>
      </c>
      <c r="I23" s="1" t="s">
        <v>613</v>
      </c>
      <c r="J23" s="7">
        <f>Table1[[#This Row],[z ppp]]+Table1[[#This Row],[z blocks]]+Table1[[#This Row],[z hits]]+Table1[[#This Row],[z goals]]+Table1[[#This Row],[z assists]]+Table1[[#This Row],[z points]]+Table1[[#This Row],[z faceoffWins]]+Table1[[#This Row],[z shots]]</f>
        <v>9.8558953177814317</v>
      </c>
      <c r="K23" s="7">
        <f>Table1[[#This Row],[z goals]]+Table1[[#This Row],[z assists]]+Table1[[#This Row],[z points]]+Table1[[#This Row],[z ppp]]+Table1[[#This Row],[z hits]]+Table1[[#This Row],[z shots]]</f>
        <v>11.67595342607148</v>
      </c>
      <c r="L23" s="7">
        <f>Table1[[#This Row],[z blocks]]+Table1[[#This Row],[z faceoffWins]]</f>
        <v>-1.8200581082900462</v>
      </c>
      <c r="M23" s="7">
        <f>Table1[[#This Row],[z goals]]+Table1[[#This Row],[z assists]]+Table1[[#This Row],[z points]]+Table1[[#This Row],[z ppp]]+Table1[[#This Row],[z hits]]+Table1[[#This Row],[z blocks]]+Table1[[#This Row],[z shots]]</f>
        <v>10.446024769430812</v>
      </c>
      <c r="N23" s="7">
        <f>Table1[[#This Row],[z goals]]+Table1[[#This Row],[z assists]]+Table1[[#This Row],[z points]]+Table1[[#This Row],[z ppp]]</f>
        <v>10.928462098927085</v>
      </c>
      <c r="O23" s="3">
        <f>(Table1[[#This Row],[AVG_goals]] - AT$519) / AT$516</f>
        <v>2.4411329673753923</v>
      </c>
      <c r="P23" s="3">
        <f>(Table1[[#This Row],[AVG_assists]] - P$519) / P$516</f>
        <v>2.8150099301257527</v>
      </c>
      <c r="Q23" s="3">
        <f>(Table1[[#This Row],[AVG_points]] - AX$519) / AX$516</f>
        <v>2.8663874557610431</v>
      </c>
      <c r="R23" s="3">
        <f>(Table1[[#This Row],[AVG_faceoffWins]] - AH$519) / AH$516</f>
        <v>-0.59012945164937758</v>
      </c>
      <c r="S23" s="3">
        <f>(Table1[[#This Row],[AVG_PPP]] - AB$519) / AB$516</f>
        <v>2.8059317456648962</v>
      </c>
      <c r="T23" s="3">
        <f>(Table1[[#This Row],[AVG_hits]] - T$519) / T$516</f>
        <v>-1.2236457425648626</v>
      </c>
      <c r="U23" s="3">
        <f>(Table1[[#This Row],[AVG_blocks]] - U$519) / U$516</f>
        <v>-1.2299286566406686</v>
      </c>
      <c r="V23" s="3">
        <f>(Table1[[#This Row],[AVG_shots]] - AO$519) / AO$516</f>
        <v>1.9711370697092576</v>
      </c>
      <c r="W23" s="6">
        <v>2.35245901639344</v>
      </c>
      <c r="X23" s="7">
        <f>Table1[[#This Row],[r shp factor]]*Table1[[#This Row],[goals]]</f>
        <v>36.333907002668546</v>
      </c>
      <c r="Y23" s="4">
        <v>0.15330748360655699</v>
      </c>
      <c r="Z23" s="3">
        <f>(Table1[[#This Row],[AVG_shp]] - Z$519) / Z$516</f>
        <v>0.8894199479639362</v>
      </c>
      <c r="AA23" s="6">
        <v>35.4098360655737</v>
      </c>
      <c r="AB23" s="6">
        <v>12.344262295081901</v>
      </c>
      <c r="AC23" s="6">
        <v>20.688524590163901</v>
      </c>
      <c r="AD23" s="1">
        <v>80</v>
      </c>
      <c r="AE23" s="1">
        <v>37</v>
      </c>
      <c r="AF23" s="1">
        <f>IF(ISERR(Table1[[#This Row],[AVG_shp]]/Table1[[#This Row],[shp]]), 0, Table1[[#This Row],[AVG_shp]]/Table1[[#This Row],[shp]])</f>
        <v>0.98199748655860941</v>
      </c>
      <c r="AG23" s="1">
        <v>52</v>
      </c>
      <c r="AH23" s="1">
        <v>89</v>
      </c>
      <c r="AI23" s="1">
        <v>215</v>
      </c>
      <c r="AJ23" s="3">
        <v>38.344262295081897</v>
      </c>
      <c r="AK23" s="3">
        <v>62.081967213114702</v>
      </c>
      <c r="AL23" s="3">
        <v>100.426229508196</v>
      </c>
      <c r="AM23" s="3">
        <v>248.09016393442599</v>
      </c>
      <c r="AN23" s="1">
        <v>0.15611800000000001</v>
      </c>
      <c r="AO23" s="1">
        <v>26</v>
      </c>
      <c r="AP23" s="1">
        <v>237</v>
      </c>
      <c r="AQ23" s="1">
        <v>0</v>
      </c>
      <c r="AR23" s="1">
        <v>11</v>
      </c>
      <c r="AS23" s="1">
        <v>18</v>
      </c>
      <c r="AT23"/>
      <c r="AX23"/>
      <c r="AY23"/>
      <c r="AZ23"/>
    </row>
    <row r="24" spans="1:52" hidden="1" x14ac:dyDescent="0.3">
      <c r="A24" s="1" t="s">
        <v>1085</v>
      </c>
      <c r="B24" s="1">
        <v>8471214</v>
      </c>
      <c r="C24" s="1">
        <v>40</v>
      </c>
      <c r="D24" s="1" t="s">
        <v>1032</v>
      </c>
      <c r="E24" s="1" t="str">
        <f>IF(AND(ISERR(FIND("C",Table1[[#This Row],[positions]])), Table1[[#This Row],[AVG_faceoffWins]]&gt;200), "*", "")</f>
        <v/>
      </c>
      <c r="F24" s="1" t="str">
        <f>IF(AND(AND(NOT(ISERR(FIND("C",Table1[[#This Row],[positions]]))), G24&lt;&gt;"C"), Table1[[#This Row],[z faceoffWins]]&gt;0.15), "*", "")</f>
        <v/>
      </c>
      <c r="G24" s="2" t="s">
        <v>56</v>
      </c>
      <c r="H24" s="1" t="s">
        <v>1043</v>
      </c>
      <c r="I24" s="1" t="s">
        <v>1044</v>
      </c>
      <c r="J24" s="7">
        <f>Table1[[#This Row],[z ppp]]+Table1[[#This Row],[z blocks]]+Table1[[#This Row],[z hits]]+Table1[[#This Row],[z goals]]+Table1[[#This Row],[z assists]]+Table1[[#This Row],[z points]]+Table1[[#This Row],[z faceoffWins]]+Table1[[#This Row],[z shots]]</f>
        <v>8.3995749096493864</v>
      </c>
      <c r="K24" s="7">
        <f>Table1[[#This Row],[z goals]]+Table1[[#This Row],[z assists]]+Table1[[#This Row],[z points]]+Table1[[#This Row],[z ppp]]+Table1[[#This Row],[z hits]]+Table1[[#This Row],[z shots]]</f>
        <v>10.000135331826241</v>
      </c>
      <c r="L24" s="7">
        <f>Table1[[#This Row],[z blocks]]+Table1[[#This Row],[z faceoffWins]]</f>
        <v>-1.6005604221768559</v>
      </c>
      <c r="M24" s="7">
        <f>Table1[[#This Row],[z goals]]+Table1[[#This Row],[z assists]]+Table1[[#This Row],[z points]]+Table1[[#This Row],[z ppp]]+Table1[[#This Row],[z hits]]+Table1[[#This Row],[z blocks]]+Table1[[#This Row],[z shots]]</f>
        <v>8.994469895531358</v>
      </c>
      <c r="N24" s="7">
        <f>Table1[[#This Row],[z goals]]+Table1[[#This Row],[z assists]]+Table1[[#This Row],[z points]]+Table1[[#This Row],[z ppp]]</f>
        <v>6.4092501754935443</v>
      </c>
      <c r="O24" s="3">
        <f>(Table1[[#This Row],[AVG_goals]] - AT$519) / AT$516</f>
        <v>2.4659577004108959</v>
      </c>
      <c r="P24" s="3">
        <f>(Table1[[#This Row],[AVG_assists]] - P$519) / P$516</f>
        <v>0.6669620084022303</v>
      </c>
      <c r="Q24" s="3">
        <f>(Table1[[#This Row],[AVG_points]] - AX$519) / AX$516</f>
        <v>1.5337568596199966</v>
      </c>
      <c r="R24" s="3">
        <f>(Table1[[#This Row],[AVG_faceoffWins]] - AH$519) / AH$516</f>
        <v>-0.59489498588197287</v>
      </c>
      <c r="S24" s="3">
        <f>(Table1[[#This Row],[AVG_PPP]] - AB$519) / AB$516</f>
        <v>1.7425736070604214</v>
      </c>
      <c r="T24" s="3">
        <f>(Table1[[#This Row],[AVG_hits]] - T$519) / T$516</f>
        <v>1.2776670816643581</v>
      </c>
      <c r="U24" s="3">
        <f>(Table1[[#This Row],[AVG_blocks]] - U$519) / U$516</f>
        <v>-1.0056654362948831</v>
      </c>
      <c r="V24" s="3">
        <f>(Table1[[#This Row],[AVG_shots]] - AO$519) / AO$516</f>
        <v>2.3132180746683386</v>
      </c>
      <c r="W24" s="6">
        <v>1.3456221198156599</v>
      </c>
      <c r="X24" s="7">
        <f>Table1[[#This Row],[r shp factor]]*Table1[[#This Row],[goals]]</f>
        <v>34.402987093725855</v>
      </c>
      <c r="Y24" s="4">
        <v>0.145160276497695</v>
      </c>
      <c r="Z24" s="3">
        <f>(Table1[[#This Row],[AVG_shp]] - Z$519) / Z$516</f>
        <v>0.73382002826438286</v>
      </c>
      <c r="AA24" s="6">
        <v>25.193548387096701</v>
      </c>
      <c r="AB24" s="6">
        <v>21.460829493087498</v>
      </c>
      <c r="AC24" s="6">
        <v>155.17050691244199</v>
      </c>
      <c r="AD24" s="1">
        <v>65</v>
      </c>
      <c r="AE24" s="1">
        <v>44</v>
      </c>
      <c r="AF24" s="1">
        <f>IF(ISERR(Table1[[#This Row],[AVG_shp]]/Table1[[#This Row],[shp]]), 0, Table1[[#This Row],[AVG_shp]]/Table1[[#This Row],[shp]])</f>
        <v>0.78188607031195123</v>
      </c>
      <c r="AG24" s="1">
        <v>29</v>
      </c>
      <c r="AH24" s="1">
        <v>73</v>
      </c>
      <c r="AI24" s="1">
        <v>190</v>
      </c>
      <c r="AJ24" s="3">
        <v>38.594470046082897</v>
      </c>
      <c r="AK24" s="3">
        <v>32.165898617511502</v>
      </c>
      <c r="AL24" s="3">
        <v>70.760368663594406</v>
      </c>
      <c r="AM24" s="3">
        <v>268.91705069124401</v>
      </c>
      <c r="AN24" s="1">
        <v>0.18565400000000001</v>
      </c>
      <c r="AO24" s="1">
        <v>22</v>
      </c>
      <c r="AP24" s="1">
        <v>237</v>
      </c>
      <c r="AQ24" s="1">
        <v>0</v>
      </c>
      <c r="AR24" s="1">
        <v>13</v>
      </c>
      <c r="AS24" s="1">
        <v>110</v>
      </c>
      <c r="AT24"/>
      <c r="AX24"/>
      <c r="AY24"/>
      <c r="AZ24"/>
    </row>
    <row r="25" spans="1:52" hidden="1" x14ac:dyDescent="0.3">
      <c r="A25" s="1" t="s">
        <v>1085</v>
      </c>
      <c r="B25" s="1">
        <v>8476454</v>
      </c>
      <c r="C25" s="1">
        <v>32</v>
      </c>
      <c r="D25" s="1" t="s">
        <v>340</v>
      </c>
      <c r="E25" s="1" t="str">
        <f>IF(AND(ISERR(FIND("C",Table1[[#This Row],[positions]])), Table1[[#This Row],[AVG_faceoffWins]]&gt;200), "*", "")</f>
        <v/>
      </c>
      <c r="F25" s="1" t="str">
        <f>IF(AND(AND(NOT(ISERR(FIND("C",Table1[[#This Row],[positions]]))), G25&lt;&gt;"C"), Table1[[#This Row],[z faceoffWins]]&gt;0.15), "*", "")</f>
        <v>*</v>
      </c>
      <c r="G25" s="2" t="s">
        <v>45</v>
      </c>
      <c r="H25" s="1" t="s">
        <v>359</v>
      </c>
      <c r="I25" s="1" t="s">
        <v>360</v>
      </c>
      <c r="J25" s="7">
        <f>Table1[[#This Row],[z ppp]]+Table1[[#This Row],[z blocks]]+Table1[[#This Row],[z hits]]+Table1[[#This Row],[z goals]]+Table1[[#This Row],[z assists]]+Table1[[#This Row],[z points]]+Table1[[#This Row],[z faceoffWins]]+Table1[[#This Row],[z shots]]</f>
        <v>7.3989889706004472</v>
      </c>
      <c r="K25" s="7">
        <f>Table1[[#This Row],[z goals]]+Table1[[#This Row],[z assists]]+Table1[[#This Row],[z points]]+Table1[[#This Row],[z ppp]]+Table1[[#This Row],[z hits]]+Table1[[#This Row],[z shots]]</f>
        <v>7.3752048060712907</v>
      </c>
      <c r="L25" s="7">
        <f>Table1[[#This Row],[z blocks]]+Table1[[#This Row],[z faceoffWins]]</f>
        <v>2.3784164529156548E-2</v>
      </c>
      <c r="M25" s="7">
        <f>Table1[[#This Row],[z goals]]+Table1[[#This Row],[z assists]]+Table1[[#This Row],[z points]]+Table1[[#This Row],[z ppp]]+Table1[[#This Row],[z hits]]+Table1[[#This Row],[z blocks]]+Table1[[#This Row],[z shots]]</f>
        <v>6.7144862999336965</v>
      </c>
      <c r="N25" s="7">
        <f>Table1[[#This Row],[z goals]]+Table1[[#This Row],[z assists]]+Table1[[#This Row],[z points]]+Table1[[#This Row],[z ppp]]</f>
        <v>7.2354343056381314</v>
      </c>
      <c r="O25" s="3">
        <f>(Table1[[#This Row],[AVG_goals]] - AT$519) / AT$516</f>
        <v>1.1312178646661699</v>
      </c>
      <c r="P25" s="3">
        <f>(Table1[[#This Row],[AVG_assists]] - P$519) / P$516</f>
        <v>1.8505613708310993</v>
      </c>
      <c r="Q25" s="3">
        <f>(Table1[[#This Row],[AVG_points]] - AX$519) / AX$516</f>
        <v>1.6699268661495852</v>
      </c>
      <c r="R25" s="3">
        <f>(Table1[[#This Row],[AVG_faceoffWins]] - AH$519) / AH$516</f>
        <v>0.68450267066675075</v>
      </c>
      <c r="S25" s="3">
        <f>(Table1[[#This Row],[AVG_PPP]] - AB$519) / AB$516</f>
        <v>2.5837282039912766</v>
      </c>
      <c r="T25" s="3">
        <f>(Table1[[#This Row],[AVG_hits]] - T$519) / T$516</f>
        <v>-0.7618519088829997</v>
      </c>
      <c r="U25" s="3">
        <f>(Table1[[#This Row],[AVG_blocks]] - U$519) / U$516</f>
        <v>-0.6607185061375942</v>
      </c>
      <c r="V25" s="3">
        <f>(Table1[[#This Row],[AVG_shots]] - AO$519) / AO$516</f>
        <v>0.90162240931615911</v>
      </c>
      <c r="W25" s="6">
        <v>271.64999999999998</v>
      </c>
      <c r="X25" s="7">
        <f>Table1[[#This Row],[r shp factor]]*Table1[[#This Row],[goals]]</f>
        <v>22.191712245081877</v>
      </c>
      <c r="Y25" s="4">
        <v>0.13531507499999901</v>
      </c>
      <c r="Z25" s="3">
        <f>(Table1[[#This Row],[AVG_shp]] - Z$519) / Z$516</f>
        <v>0.54579086170482571</v>
      </c>
      <c r="AA25" s="6">
        <v>33.274999999999999</v>
      </c>
      <c r="AB25" s="6">
        <v>35.483333333333299</v>
      </c>
      <c r="AC25" s="6">
        <v>45.516666666666602</v>
      </c>
      <c r="AD25" s="1">
        <v>78</v>
      </c>
      <c r="AE25" s="1">
        <v>20</v>
      </c>
      <c r="AF25" s="1">
        <f>IF(ISERR(Table1[[#This Row],[AVG_shp]]/Table1[[#This Row],[shp]]), 0, Table1[[#This Row],[AVG_shp]]/Table1[[#This Row],[shp]])</f>
        <v>1.1095856122540939</v>
      </c>
      <c r="AG25" s="1">
        <v>29</v>
      </c>
      <c r="AH25" s="1">
        <v>49</v>
      </c>
      <c r="AI25" s="1">
        <v>118</v>
      </c>
      <c r="AJ25" s="3">
        <v>25.141666666666602</v>
      </c>
      <c r="AK25" s="3">
        <v>48.65</v>
      </c>
      <c r="AL25" s="3">
        <v>73.7916666666666</v>
      </c>
      <c r="AM25" s="3">
        <v>182.97499999999999</v>
      </c>
      <c r="AN25" s="1">
        <v>0.121951</v>
      </c>
      <c r="AO25" s="1">
        <v>20</v>
      </c>
      <c r="AP25" s="1">
        <v>164</v>
      </c>
      <c r="AQ25" s="1">
        <v>270</v>
      </c>
      <c r="AR25" s="1">
        <v>48</v>
      </c>
      <c r="AS25" s="1">
        <v>26</v>
      </c>
      <c r="AT25"/>
      <c r="AX25"/>
      <c r="AY25"/>
      <c r="AZ25"/>
    </row>
    <row r="26" spans="1:52" hidden="1" x14ac:dyDescent="0.3">
      <c r="A26" s="1" t="s">
        <v>1085</v>
      </c>
      <c r="B26" s="1">
        <v>8477939</v>
      </c>
      <c r="C26" s="1">
        <v>29</v>
      </c>
      <c r="D26" s="1" t="s">
        <v>860</v>
      </c>
      <c r="E26" s="1" t="str">
        <f>IF(AND(ISERR(FIND("C",Table1[[#This Row],[positions]])), Table1[[#This Row],[AVG_faceoffWins]]&gt;200), "*", "")</f>
        <v/>
      </c>
      <c r="F26" s="1" t="str">
        <f>IF(AND(AND(NOT(ISERR(FIND("C",Table1[[#This Row],[positions]]))), G26&lt;&gt;"C"), Table1[[#This Row],[z faceoffWins]]&gt;0.15), "*", "")</f>
        <v/>
      </c>
      <c r="G26" s="2" t="s">
        <v>65</v>
      </c>
      <c r="H26" s="1" t="s">
        <v>879</v>
      </c>
      <c r="I26" s="1" t="s">
        <v>880</v>
      </c>
      <c r="J26" s="7">
        <f>Table1[[#This Row],[z ppp]]+Table1[[#This Row],[z blocks]]+Table1[[#This Row],[z hits]]+Table1[[#This Row],[z goals]]+Table1[[#This Row],[z assists]]+Table1[[#This Row],[z points]]+Table1[[#This Row],[z faceoffWins]]+Table1[[#This Row],[z shots]]</f>
        <v>9.4939356170824496</v>
      </c>
      <c r="K26" s="7">
        <f>Table1[[#This Row],[z goals]]+Table1[[#This Row],[z assists]]+Table1[[#This Row],[z points]]+Table1[[#This Row],[z ppp]]+Table1[[#This Row],[z hits]]+Table1[[#This Row],[z shots]]</f>
        <v>10.708701526129722</v>
      </c>
      <c r="L26" s="7">
        <f>Table1[[#This Row],[z blocks]]+Table1[[#This Row],[z faceoffWins]]</f>
        <v>-1.214765909047272</v>
      </c>
      <c r="M26" s="7">
        <f>Table1[[#This Row],[z goals]]+Table1[[#This Row],[z assists]]+Table1[[#This Row],[z points]]+Table1[[#This Row],[z ppp]]+Table1[[#This Row],[z hits]]+Table1[[#This Row],[z blocks]]+Table1[[#This Row],[z shots]]</f>
        <v>9.8474968933480991</v>
      </c>
      <c r="N26" s="7">
        <f>Table1[[#This Row],[z goals]]+Table1[[#This Row],[z assists]]+Table1[[#This Row],[z points]]+Table1[[#This Row],[z ppp]]</f>
        <v>9.3046490979744707</v>
      </c>
      <c r="O26" s="3">
        <f>(Table1[[#This Row],[AVG_goals]] - AT$519) / AT$516</f>
        <v>2.7707702437212047</v>
      </c>
      <c r="P26" s="3">
        <f>(Table1[[#This Row],[AVG_assists]] - P$519) / P$516</f>
        <v>1.8038897587287828</v>
      </c>
      <c r="Q26" s="3">
        <f>(Table1[[#This Row],[AVG_points]] - AX$519) / AX$516</f>
        <v>2.3830533391873248</v>
      </c>
      <c r="R26" s="3">
        <f>(Table1[[#This Row],[AVG_faceoffWins]] - AH$519) / AH$516</f>
        <v>-0.35356127626564876</v>
      </c>
      <c r="S26" s="3">
        <f>(Table1[[#This Row],[AVG_PPP]] - AB$519) / AB$516</f>
        <v>2.346935756337158</v>
      </c>
      <c r="T26" s="3">
        <f>(Table1[[#This Row],[AVG_hits]] - T$519) / T$516</f>
        <v>-1.2116525494945851</v>
      </c>
      <c r="U26" s="3">
        <f>(Table1[[#This Row],[AVG_blocks]] - U$519) / U$516</f>
        <v>-0.86120463278162329</v>
      </c>
      <c r="V26" s="3">
        <f>(Table1[[#This Row],[AVG_shots]] - AO$519) / AO$516</f>
        <v>2.6157049776498371</v>
      </c>
      <c r="W26" s="6">
        <v>52.3333333333333</v>
      </c>
      <c r="X26" s="7">
        <f>Table1[[#This Row],[r shp factor]]*Table1[[#This Row],[goals]]</f>
        <v>37.188136012503797</v>
      </c>
      <c r="Y26" s="4">
        <v>0.14698900000000001</v>
      </c>
      <c r="Z26" s="3">
        <f>(Table1[[#This Row],[AVG_shp]] - Z$519) / Z$516</f>
        <v>0.76874601287594757</v>
      </c>
      <c r="AA26" s="6">
        <v>31</v>
      </c>
      <c r="AB26" s="6">
        <v>27.3333333333333</v>
      </c>
      <c r="AC26" s="6">
        <v>21.3333333333333</v>
      </c>
      <c r="AD26" s="1">
        <v>82</v>
      </c>
      <c r="AE26" s="1">
        <v>45</v>
      </c>
      <c r="AF26" s="1">
        <f>IF(ISERR(Table1[[#This Row],[AVG_shp]]/Table1[[#This Row],[shp]]), 0, Table1[[#This Row],[AVG_shp]]/Table1[[#This Row],[shp]])</f>
        <v>0.82640302250008435</v>
      </c>
      <c r="AG26" s="1">
        <v>39</v>
      </c>
      <c r="AH26" s="1">
        <v>84</v>
      </c>
      <c r="AI26" s="1">
        <v>213</v>
      </c>
      <c r="AJ26" s="3">
        <v>41.6666666666666</v>
      </c>
      <c r="AK26" s="3">
        <v>48</v>
      </c>
      <c r="AL26" s="3">
        <v>89.6666666666666</v>
      </c>
      <c r="AM26" s="3">
        <v>287.33333333333297</v>
      </c>
      <c r="AN26" s="1">
        <v>0.177866</v>
      </c>
      <c r="AO26" s="1">
        <v>30</v>
      </c>
      <c r="AP26" s="1">
        <v>253</v>
      </c>
      <c r="AQ26" s="1">
        <v>76</v>
      </c>
      <c r="AR26" s="1">
        <v>27</v>
      </c>
      <c r="AS26" s="1">
        <v>14</v>
      </c>
      <c r="AT26"/>
      <c r="AX26"/>
      <c r="AY26"/>
      <c r="AZ26"/>
    </row>
    <row r="27" spans="1:52" hidden="1" x14ac:dyDescent="0.3">
      <c r="A27" s="1" t="s">
        <v>1085</v>
      </c>
      <c r="B27" s="1">
        <v>8476459</v>
      </c>
      <c r="C27" s="1">
        <v>32</v>
      </c>
      <c r="D27" s="1" t="s">
        <v>600</v>
      </c>
      <c r="E27" s="1" t="str">
        <f>IF(AND(ISERR(FIND("C",Table1[[#This Row],[positions]])), Table1[[#This Row],[AVG_faceoffWins]]&gt;200), "*", "")</f>
        <v/>
      </c>
      <c r="F27" s="1" t="str">
        <f>IF(AND(AND(NOT(ISERR(FIND("C",Table1[[#This Row],[positions]]))), G27&lt;&gt;"C"), Table1[[#This Row],[z faceoffWins]]&gt;0.15), "*", "")</f>
        <v>*</v>
      </c>
      <c r="G27" s="2" t="s">
        <v>65</v>
      </c>
      <c r="H27" s="1" t="s">
        <v>620</v>
      </c>
      <c r="I27" s="1" t="s">
        <v>621</v>
      </c>
      <c r="J27" s="7">
        <f>Table1[[#This Row],[z ppp]]+Table1[[#This Row],[z blocks]]+Table1[[#This Row],[z hits]]+Table1[[#This Row],[z goals]]+Table1[[#This Row],[z assists]]+Table1[[#This Row],[z points]]+Table1[[#This Row],[z faceoffWins]]+Table1[[#This Row],[z shots]]</f>
        <v>9.8903603315370674</v>
      </c>
      <c r="K27" s="7">
        <f>Table1[[#This Row],[z goals]]+Table1[[#This Row],[z assists]]+Table1[[#This Row],[z points]]+Table1[[#This Row],[z ppp]]+Table1[[#This Row],[z hits]]+Table1[[#This Row],[z shots]]</f>
        <v>7.9804919369309815</v>
      </c>
      <c r="L27" s="7">
        <f>Table1[[#This Row],[z blocks]]+Table1[[#This Row],[z faceoffWins]]</f>
        <v>1.9098683946060866</v>
      </c>
      <c r="M27" s="7">
        <f>Table1[[#This Row],[z goals]]+Table1[[#This Row],[z assists]]+Table1[[#This Row],[z points]]+Table1[[#This Row],[z ppp]]+Table1[[#This Row],[z hits]]+Table1[[#This Row],[z blocks]]+Table1[[#This Row],[z shots]]</f>
        <v>7.6681411901867405</v>
      </c>
      <c r="N27" s="7">
        <f>Table1[[#This Row],[z goals]]+Table1[[#This Row],[z assists]]+Table1[[#This Row],[z points]]+Table1[[#This Row],[z ppp]]</f>
        <v>7.0895239684241407</v>
      </c>
      <c r="O27" s="3">
        <f>(Table1[[#This Row],[AVG_goals]] - AT$519) / AT$516</f>
        <v>1.4488287246387235</v>
      </c>
      <c r="P27" s="3">
        <f>(Table1[[#This Row],[AVG_assists]] - P$519) / P$516</f>
        <v>1.7083484994172871</v>
      </c>
      <c r="Q27" s="3">
        <f>(Table1[[#This Row],[AVG_points]] - AX$519) / AX$516</f>
        <v>1.7247568912927831</v>
      </c>
      <c r="R27" s="3">
        <f>(Table1[[#This Row],[AVG_faceoffWins]] - AH$519) / AH$516</f>
        <v>2.2222191413503278</v>
      </c>
      <c r="S27" s="3">
        <f>(Table1[[#This Row],[AVG_PPP]] - AB$519) / AB$516</f>
        <v>2.2075898530753468</v>
      </c>
      <c r="T27" s="3">
        <f>(Table1[[#This Row],[AVG_hits]] - T$519) / T$516</f>
        <v>-0.59123525496868468</v>
      </c>
      <c r="U27" s="3">
        <f>(Table1[[#This Row],[AVG_blocks]] - U$519) / U$516</f>
        <v>-0.31235074674424129</v>
      </c>
      <c r="V27" s="3">
        <f>(Table1[[#This Row],[AVG_shots]] - AO$519) / AO$516</f>
        <v>1.4822032234755254</v>
      </c>
      <c r="W27" s="6">
        <v>596.53061224489795</v>
      </c>
      <c r="X27" s="7">
        <f>Table1[[#This Row],[r shp factor]]*Table1[[#This Row],[goals]]</f>
        <v>23.328446876966421</v>
      </c>
      <c r="Y27" s="4">
        <v>0.127478297959183</v>
      </c>
      <c r="Z27" s="3">
        <f>(Table1[[#This Row],[AVG_shp]] - Z$519) / Z$516</f>
        <v>0.39611970912937577</v>
      </c>
      <c r="AA27" s="6">
        <v>29.661224489795899</v>
      </c>
      <c r="AB27" s="6">
        <v>49.644897959183602</v>
      </c>
      <c r="AC27" s="6">
        <v>54.689795918367302</v>
      </c>
      <c r="AD27" s="1">
        <v>82</v>
      </c>
      <c r="AE27" s="1">
        <v>20</v>
      </c>
      <c r="AF27" s="1">
        <f>IF(ISERR(Table1[[#This Row],[AVG_shp]]/Table1[[#This Row],[shp]]), 0, Table1[[#This Row],[AVG_shp]]/Table1[[#This Row],[shp]])</f>
        <v>1.166422343848321</v>
      </c>
      <c r="AG27" s="1">
        <v>42</v>
      </c>
      <c r="AH27" s="1">
        <v>62</v>
      </c>
      <c r="AI27" s="1">
        <v>144</v>
      </c>
      <c r="AJ27" s="3">
        <v>28.342857142857099</v>
      </c>
      <c r="AK27" s="3">
        <v>46.669387755102001</v>
      </c>
      <c r="AL27" s="3">
        <v>75.012244897959107</v>
      </c>
      <c r="AM27" s="3">
        <v>218.322448979591</v>
      </c>
      <c r="AN27" s="1">
        <v>0.10929</v>
      </c>
      <c r="AO27" s="1">
        <v>19</v>
      </c>
      <c r="AP27" s="1">
        <v>183</v>
      </c>
      <c r="AQ27" s="1">
        <v>549</v>
      </c>
      <c r="AR27" s="1">
        <v>46</v>
      </c>
      <c r="AS27" s="1">
        <v>44</v>
      </c>
      <c r="AT27"/>
      <c r="AX27"/>
      <c r="AY27"/>
      <c r="AZ27"/>
    </row>
    <row r="28" spans="1:52" hidden="1" x14ac:dyDescent="0.3">
      <c r="A28" s="1" t="s">
        <v>1085</v>
      </c>
      <c r="B28" s="1">
        <v>8478403</v>
      </c>
      <c r="C28" s="1">
        <v>29</v>
      </c>
      <c r="D28" s="1" t="s">
        <v>960</v>
      </c>
      <c r="E28" s="1" t="str">
        <f>IF(AND(ISERR(FIND("C",Table1[[#This Row],[positions]])), Table1[[#This Row],[AVG_faceoffWins]]&gt;200), "*", "")</f>
        <v/>
      </c>
      <c r="F28" s="1" t="str">
        <f>IF(AND(AND(NOT(ISERR(FIND("C",Table1[[#This Row],[positions]]))), G28&lt;&gt;"C"), Table1[[#This Row],[z faceoffWins]]&gt;0.15), "*", "")</f>
        <v/>
      </c>
      <c r="G28" s="2" t="s">
        <v>26</v>
      </c>
      <c r="H28" s="1" t="s">
        <v>965</v>
      </c>
      <c r="I28" s="1" t="s">
        <v>966</v>
      </c>
      <c r="J28" s="7">
        <f>Table1[[#This Row],[z ppp]]+Table1[[#This Row],[z blocks]]+Table1[[#This Row],[z hits]]+Table1[[#This Row],[z goals]]+Table1[[#This Row],[z assists]]+Table1[[#This Row],[z points]]+Table1[[#This Row],[z faceoffWins]]+Table1[[#This Row],[z shots]]</f>
        <v>9.093023318083965</v>
      </c>
      <c r="K28" s="7">
        <f>Table1[[#This Row],[z goals]]+Table1[[#This Row],[z assists]]+Table1[[#This Row],[z points]]+Table1[[#This Row],[z ppp]]+Table1[[#This Row],[z hits]]+Table1[[#This Row],[z shots]]</f>
        <v>7.6700056624155941</v>
      </c>
      <c r="L28" s="7">
        <f>Table1[[#This Row],[z blocks]]+Table1[[#This Row],[z faceoffWins]]</f>
        <v>1.42301765566837</v>
      </c>
      <c r="M28" s="7">
        <f>Table1[[#This Row],[z goals]]+Table1[[#This Row],[z assists]]+Table1[[#This Row],[z points]]+Table1[[#This Row],[z ppp]]+Table1[[#This Row],[z hits]]+Table1[[#This Row],[z blocks]]+Table1[[#This Row],[z shots]]</f>
        <v>7.5422709170984472</v>
      </c>
      <c r="N28" s="7">
        <f>Table1[[#This Row],[z goals]]+Table1[[#This Row],[z assists]]+Table1[[#This Row],[z points]]+Table1[[#This Row],[z ppp]]</f>
        <v>6.7288000668318322</v>
      </c>
      <c r="O28" s="3">
        <f>(Table1[[#This Row],[AVG_goals]] - AT$519) / AT$516</f>
        <v>1.4732870598168681</v>
      </c>
      <c r="P28" s="3">
        <f>(Table1[[#This Row],[AVG_assists]] - P$519) / P$516</f>
        <v>1.8351082283624356</v>
      </c>
      <c r="Q28" s="3">
        <f>(Table1[[#This Row],[AVG_points]] - AX$519) / AX$516</f>
        <v>1.8151345960050762</v>
      </c>
      <c r="R28" s="3">
        <f>(Table1[[#This Row],[AVG_faceoffWins]] - AH$519) / AH$516</f>
        <v>1.5507524009855165</v>
      </c>
      <c r="S28" s="3">
        <f>(Table1[[#This Row],[AVG_PPP]] - AB$519) / AB$516</f>
        <v>1.6052701826474525</v>
      </c>
      <c r="T28" s="3">
        <f>(Table1[[#This Row],[AVG_hits]] - T$519) / T$516</f>
        <v>-0.95386371062990627</v>
      </c>
      <c r="U28" s="3">
        <f>(Table1[[#This Row],[AVG_blocks]] - U$519) / U$516</f>
        <v>-0.12773474531714651</v>
      </c>
      <c r="V28" s="3">
        <f>(Table1[[#This Row],[AVG_shots]] - AO$519) / AO$516</f>
        <v>1.8950693062136683</v>
      </c>
      <c r="W28" s="6">
        <v>454.666666666666</v>
      </c>
      <c r="X28" s="7">
        <f>Table1[[#This Row],[r shp factor]]*Table1[[#This Row],[goals]]</f>
        <v>27.45399918731615</v>
      </c>
      <c r="Y28" s="4">
        <v>0.117828642512077</v>
      </c>
      <c r="Z28" s="3">
        <f>(Table1[[#This Row],[AVG_shp]] - Z$519) / Z$516</f>
        <v>0.21182519045133283</v>
      </c>
      <c r="AA28" s="6">
        <v>23.874396135265702</v>
      </c>
      <c r="AB28" s="6">
        <v>57.149758454106198</v>
      </c>
      <c r="AC28" s="6">
        <v>35.193236714975797</v>
      </c>
      <c r="AD28" s="1">
        <v>77</v>
      </c>
      <c r="AE28" s="1">
        <v>28</v>
      </c>
      <c r="AF28" s="1">
        <f>IF(ISERR(Table1[[#This Row],[AVG_shp]]/Table1[[#This Row],[shp]]), 0, Table1[[#This Row],[AVG_shp]]/Table1[[#This Row],[shp]])</f>
        <v>0.98049997097557673</v>
      </c>
      <c r="AG28" s="1">
        <v>66</v>
      </c>
      <c r="AH28" s="1">
        <v>94</v>
      </c>
      <c r="AI28" s="1">
        <v>216</v>
      </c>
      <c r="AJ28" s="3">
        <v>28.589371980676301</v>
      </c>
      <c r="AK28" s="3">
        <v>48.434782608695599</v>
      </c>
      <c r="AL28" s="3">
        <v>77.024154589371904</v>
      </c>
      <c r="AM28" s="3">
        <v>243.45893719806699</v>
      </c>
      <c r="AN28" s="1">
        <v>0.120172</v>
      </c>
      <c r="AO28" s="1">
        <v>34</v>
      </c>
      <c r="AP28" s="1">
        <v>233</v>
      </c>
      <c r="AQ28" s="1">
        <v>572</v>
      </c>
      <c r="AR28" s="1">
        <v>55</v>
      </c>
      <c r="AS28" s="1">
        <v>22</v>
      </c>
      <c r="AT28"/>
      <c r="AX28"/>
      <c r="AY28"/>
      <c r="AZ28"/>
    </row>
    <row r="29" spans="1:52" hidden="1" x14ac:dyDescent="0.3">
      <c r="A29" s="1" t="s">
        <v>1085</v>
      </c>
      <c r="B29" s="1">
        <v>8479407</v>
      </c>
      <c r="C29" s="1">
        <v>27</v>
      </c>
      <c r="D29" s="1" t="s">
        <v>510</v>
      </c>
      <c r="E29" s="1" t="str">
        <f>IF(AND(ISERR(FIND("C",Table1[[#This Row],[positions]])), Table1[[#This Row],[AVG_faceoffWins]]&gt;200), "*", "")</f>
        <v/>
      </c>
      <c r="F29" s="1" t="str">
        <f>IF(AND(AND(NOT(ISERR(FIND("C",Table1[[#This Row],[positions]]))), G29&lt;&gt;"C"), Table1[[#This Row],[z faceoffWins]]&gt;0.15), "*", "")</f>
        <v/>
      </c>
      <c r="G29" s="2" t="s">
        <v>56</v>
      </c>
      <c r="H29" s="1" t="s">
        <v>511</v>
      </c>
      <c r="I29" s="1" t="s">
        <v>512</v>
      </c>
      <c r="J29" s="7">
        <f>Table1[[#This Row],[z ppp]]+Table1[[#This Row],[z blocks]]+Table1[[#This Row],[z hits]]+Table1[[#This Row],[z goals]]+Table1[[#This Row],[z assists]]+Table1[[#This Row],[z points]]+Table1[[#This Row],[z faceoffWins]]+Table1[[#This Row],[z shots]]</f>
        <v>7.193666443454978</v>
      </c>
      <c r="K29" s="7">
        <f>Table1[[#This Row],[z goals]]+Table1[[#This Row],[z assists]]+Table1[[#This Row],[z points]]+Table1[[#This Row],[z ppp]]+Table1[[#This Row],[z hits]]+Table1[[#This Row],[z shots]]</f>
        <v>8.5132014703247982</v>
      </c>
      <c r="L29" s="7">
        <f>Table1[[#This Row],[z blocks]]+Table1[[#This Row],[z faceoffWins]]</f>
        <v>-1.3195350268698207</v>
      </c>
      <c r="M29" s="7">
        <f>Table1[[#This Row],[z goals]]+Table1[[#This Row],[z assists]]+Table1[[#This Row],[z points]]+Table1[[#This Row],[z ppp]]+Table1[[#This Row],[z hits]]+Table1[[#This Row],[z blocks]]+Table1[[#This Row],[z shots]]</f>
        <v>7.7822571780796412</v>
      </c>
      <c r="N29" s="7">
        <f>Table1[[#This Row],[z goals]]+Table1[[#This Row],[z assists]]+Table1[[#This Row],[z points]]+Table1[[#This Row],[z ppp]]</f>
        <v>7.5685590943278225</v>
      </c>
      <c r="O29" s="3">
        <f>(Table1[[#This Row],[AVG_goals]] - AT$519) / AT$516</f>
        <v>1.2848178040132543</v>
      </c>
      <c r="P29" s="3">
        <f>(Table1[[#This Row],[AVG_assists]] - P$519) / P$516</f>
        <v>2.2789584131580121</v>
      </c>
      <c r="Q29" s="3">
        <f>(Table1[[#This Row],[AVG_points]] - AX$519) / AX$516</f>
        <v>2.0074863841866821</v>
      </c>
      <c r="R29" s="3">
        <f>(Table1[[#This Row],[AVG_faceoffWins]] - AH$519) / AH$516</f>
        <v>-0.58859073462466283</v>
      </c>
      <c r="S29" s="3">
        <f>(Table1[[#This Row],[AVG_PPP]] - AB$519) / AB$516</f>
        <v>1.9972964929698738</v>
      </c>
      <c r="T29" s="3">
        <f>(Table1[[#This Row],[AVG_hits]] - T$519) / T$516</f>
        <v>-0.45784945901297902</v>
      </c>
      <c r="U29" s="3">
        <f>(Table1[[#This Row],[AVG_blocks]] - U$519) / U$516</f>
        <v>-0.73094429224515789</v>
      </c>
      <c r="V29" s="3">
        <f>(Table1[[#This Row],[AVG_shots]] - AO$519) / AO$516</f>
        <v>1.4024918350099558</v>
      </c>
      <c r="W29" s="6">
        <v>2.6775510204081598</v>
      </c>
      <c r="X29" s="7">
        <f>Table1[[#This Row],[r shp factor]]*Table1[[#This Row],[goals]]</f>
        <v>22.59528034001535</v>
      </c>
      <c r="Y29" s="4">
        <v>0.125529693877551</v>
      </c>
      <c r="Z29" s="3">
        <f>(Table1[[#This Row],[AVG_shp]] - Z$519) / Z$516</f>
        <v>0.35890417814105008</v>
      </c>
      <c r="AA29" s="6">
        <v>27.640816326530601</v>
      </c>
      <c r="AB29" s="6">
        <v>32.628571428571398</v>
      </c>
      <c r="AC29" s="6">
        <v>61.861224489795902</v>
      </c>
      <c r="AD29" s="1">
        <v>81</v>
      </c>
      <c r="AE29" s="1">
        <v>21</v>
      </c>
      <c r="AF29" s="1">
        <f>IF(ISERR(Table1[[#This Row],[AVG_shp]]/Table1[[#This Row],[shp]]), 0, Table1[[#This Row],[AVG_shp]]/Table1[[#This Row],[shp]])</f>
        <v>1.0759657304769215</v>
      </c>
      <c r="AG29" s="1">
        <v>67</v>
      </c>
      <c r="AH29" s="1">
        <v>88</v>
      </c>
      <c r="AI29" s="1">
        <v>197</v>
      </c>
      <c r="AJ29" s="3">
        <v>26.689795918367299</v>
      </c>
      <c r="AK29" s="3">
        <v>54.616326530612199</v>
      </c>
      <c r="AL29" s="3">
        <v>81.306122448979593</v>
      </c>
      <c r="AM29" s="3">
        <v>213.46938775510199</v>
      </c>
      <c r="AN29" s="1">
        <v>0.11666700000000001</v>
      </c>
      <c r="AO29" s="1">
        <v>34</v>
      </c>
      <c r="AP29" s="1">
        <v>180</v>
      </c>
      <c r="AQ29" s="1">
        <v>0</v>
      </c>
      <c r="AR29" s="1">
        <v>42</v>
      </c>
      <c r="AS29" s="1">
        <v>96</v>
      </c>
      <c r="AT29"/>
      <c r="AX29"/>
      <c r="AY29"/>
      <c r="AZ29"/>
    </row>
    <row r="30" spans="1:52" hidden="1" x14ac:dyDescent="0.3">
      <c r="A30" s="1" t="s">
        <v>1085</v>
      </c>
      <c r="B30" s="1">
        <v>8479343</v>
      </c>
      <c r="C30" s="1">
        <v>27</v>
      </c>
      <c r="D30" s="1" t="s">
        <v>902</v>
      </c>
      <c r="E30" s="1" t="str">
        <f>IF(AND(ISERR(FIND("C",Table1[[#This Row],[positions]])), Table1[[#This Row],[AVG_faceoffWins]]&gt;200), "*", "")</f>
        <v/>
      </c>
      <c r="F30" s="1" t="str">
        <f>IF(AND(AND(NOT(ISERR(FIND("C",Table1[[#This Row],[positions]]))), G30&lt;&gt;"C"), Table1[[#This Row],[z faceoffWins]]&gt;0.15), "*", "")</f>
        <v/>
      </c>
      <c r="G30" s="2" t="s">
        <v>56</v>
      </c>
      <c r="H30" s="1" t="s">
        <v>911</v>
      </c>
      <c r="I30" s="1" t="s">
        <v>912</v>
      </c>
      <c r="J30" s="7">
        <f>Table1[[#This Row],[z ppp]]+Table1[[#This Row],[z blocks]]+Table1[[#This Row],[z hits]]+Table1[[#This Row],[z goals]]+Table1[[#This Row],[z assists]]+Table1[[#This Row],[z points]]+Table1[[#This Row],[z faceoffWins]]+Table1[[#This Row],[z shots]]</f>
        <v>7.2010793884226718</v>
      </c>
      <c r="K30" s="7">
        <f>Table1[[#This Row],[z goals]]+Table1[[#This Row],[z assists]]+Table1[[#This Row],[z points]]+Table1[[#This Row],[z ppp]]+Table1[[#This Row],[z hits]]+Table1[[#This Row],[z shots]]</f>
        <v>8.4671742834509391</v>
      </c>
      <c r="L30" s="7">
        <f>Table1[[#This Row],[z blocks]]+Table1[[#This Row],[z faceoffWins]]</f>
        <v>-1.2660948950282673</v>
      </c>
      <c r="M30" s="7">
        <f>Table1[[#This Row],[z goals]]+Table1[[#This Row],[z assists]]+Table1[[#This Row],[z points]]+Table1[[#This Row],[z ppp]]+Table1[[#This Row],[z hits]]+Table1[[#This Row],[z blocks]]+Table1[[#This Row],[z shots]]</f>
        <v>7.7050482344141784</v>
      </c>
      <c r="N30" s="7">
        <f>Table1[[#This Row],[z goals]]+Table1[[#This Row],[z assists]]+Table1[[#This Row],[z points]]+Table1[[#This Row],[z ppp]]</f>
        <v>8.2145356539185794</v>
      </c>
      <c r="O30" s="3">
        <f>(Table1[[#This Row],[AVG_goals]] - AT$519) / AT$516</f>
        <v>1.9458874243624784</v>
      </c>
      <c r="P30" s="3">
        <f>(Table1[[#This Row],[AVG_assists]] - P$519) / P$516</f>
        <v>2.0017189986645518</v>
      </c>
      <c r="Q30" s="3">
        <f>(Table1[[#This Row],[AVG_points]] - AX$519) / AX$516</f>
        <v>2.1333452946102724</v>
      </c>
      <c r="R30" s="3">
        <f>(Table1[[#This Row],[AVG_faceoffWins]] - AH$519) / AH$516</f>
        <v>-0.50396884599150671</v>
      </c>
      <c r="S30" s="3">
        <f>(Table1[[#This Row],[AVG_PPP]] - AB$519) / AB$516</f>
        <v>2.1335839362812767</v>
      </c>
      <c r="T30" s="3">
        <f>(Table1[[#This Row],[AVG_hits]] - T$519) / T$516</f>
        <v>-1.3053709313658948</v>
      </c>
      <c r="U30" s="3">
        <f>(Table1[[#This Row],[AVG_blocks]] - U$519) / U$516</f>
        <v>-0.76212604903676062</v>
      </c>
      <c r="V30" s="3">
        <f>(Table1[[#This Row],[AVG_shots]] - AO$519) / AO$516</f>
        <v>1.558009560898254</v>
      </c>
      <c r="W30" s="6">
        <v>20.5560165975103</v>
      </c>
      <c r="X30" s="7">
        <f>Table1[[#This Row],[r shp factor]]*Table1[[#This Row],[goals]]</f>
        <v>32.601922526357669</v>
      </c>
      <c r="Y30" s="4">
        <v>0.14955045228215699</v>
      </c>
      <c r="Z30" s="3">
        <f>(Table1[[#This Row],[AVG_shp]] - Z$519) / Z$516</f>
        <v>0.81766606168437117</v>
      </c>
      <c r="AA30" s="6">
        <v>28.950207468879601</v>
      </c>
      <c r="AB30" s="6">
        <v>31.360995850622398</v>
      </c>
      <c r="AC30" s="6">
        <v>16.294605809128601</v>
      </c>
      <c r="AD30" s="1">
        <v>81</v>
      </c>
      <c r="AE30" s="1">
        <v>30</v>
      </c>
      <c r="AF30" s="1">
        <f>IF(ISERR(Table1[[#This Row],[AVG_shp]]/Table1[[#This Row],[shp]]), 0, Table1[[#This Row],[AVG_shp]]/Table1[[#This Row],[shp]])</f>
        <v>1.0867307508785888</v>
      </c>
      <c r="AG30" s="1">
        <v>60</v>
      </c>
      <c r="AH30" s="1">
        <v>90</v>
      </c>
      <c r="AI30" s="1">
        <v>210</v>
      </c>
      <c r="AJ30" s="3">
        <v>33.352697095435602</v>
      </c>
      <c r="AK30" s="3">
        <v>50.755186721991699</v>
      </c>
      <c r="AL30" s="3">
        <v>84.107883817427293</v>
      </c>
      <c r="AM30" s="3">
        <v>222.93775933609899</v>
      </c>
      <c r="AN30" s="1">
        <v>0.13761499999999999</v>
      </c>
      <c r="AO30" s="1">
        <v>37</v>
      </c>
      <c r="AP30" s="1">
        <v>218</v>
      </c>
      <c r="AQ30" s="1">
        <v>10</v>
      </c>
      <c r="AR30" s="1">
        <v>30</v>
      </c>
      <c r="AS30" s="1">
        <v>11</v>
      </c>
      <c r="AT30"/>
      <c r="AX30"/>
      <c r="AY30"/>
      <c r="AZ30"/>
    </row>
    <row r="31" spans="1:52" hidden="1" x14ac:dyDescent="0.3">
      <c r="A31" s="1" t="s">
        <v>1085</v>
      </c>
      <c r="B31" s="1">
        <v>8478483</v>
      </c>
      <c r="C31" s="1">
        <v>28</v>
      </c>
      <c r="D31" s="1" t="s">
        <v>960</v>
      </c>
      <c r="E31" s="1" t="str">
        <f>IF(AND(ISERR(FIND("C",Table1[[#This Row],[positions]])), Table1[[#This Row],[AVG_faceoffWins]]&gt;200), "*", "")</f>
        <v/>
      </c>
      <c r="F31" s="1" t="str">
        <f>IF(AND(AND(NOT(ISERR(FIND("C",Table1[[#This Row],[positions]]))), G31&lt;&gt;"C"), Table1[[#This Row],[z faceoffWins]]&gt;0.15), "*", "")</f>
        <v/>
      </c>
      <c r="G31" s="2" t="s">
        <v>42</v>
      </c>
      <c r="H31" s="1" t="s">
        <v>974</v>
      </c>
      <c r="I31" s="1" t="s">
        <v>975</v>
      </c>
      <c r="J31" s="7">
        <f>Table1[[#This Row],[z ppp]]+Table1[[#This Row],[z blocks]]+Table1[[#This Row],[z hits]]+Table1[[#This Row],[z goals]]+Table1[[#This Row],[z assists]]+Table1[[#This Row],[z points]]+Table1[[#This Row],[z faceoffWins]]+Table1[[#This Row],[z shots]]</f>
        <v>8.9502076627702696</v>
      </c>
      <c r="K31" s="7">
        <f>Table1[[#This Row],[z goals]]+Table1[[#This Row],[z assists]]+Table1[[#This Row],[z points]]+Table1[[#This Row],[z ppp]]+Table1[[#This Row],[z hits]]+Table1[[#This Row],[z shots]]</f>
        <v>9.9547733382729469</v>
      </c>
      <c r="L31" s="7">
        <f>Table1[[#This Row],[z blocks]]+Table1[[#This Row],[z faceoffWins]]</f>
        <v>-1.0045656755026779</v>
      </c>
      <c r="M31" s="7">
        <f>Table1[[#This Row],[z goals]]+Table1[[#This Row],[z assists]]+Table1[[#This Row],[z points]]+Table1[[#This Row],[z ppp]]+Table1[[#This Row],[z hits]]+Table1[[#This Row],[z blocks]]+Table1[[#This Row],[z shots]]</f>
        <v>9.5291228993581516</v>
      </c>
      <c r="N31" s="7">
        <f>Table1[[#This Row],[z goals]]+Table1[[#This Row],[z assists]]+Table1[[#This Row],[z points]]+Table1[[#This Row],[z ppp]]</f>
        <v>9.7748893099443475</v>
      </c>
      <c r="O31" s="3">
        <f>(Table1[[#This Row],[AVG_goals]] - AT$519) / AT$516</f>
        <v>1.3893604600748437</v>
      </c>
      <c r="P31" s="3">
        <f>(Table1[[#This Row],[AVG_assists]] - P$519) / P$516</f>
        <v>3.2480561639817336</v>
      </c>
      <c r="Q31" s="3">
        <f>(Table1[[#This Row],[AVG_points]] - AX$519) / AX$516</f>
        <v>2.6611100016402931</v>
      </c>
      <c r="R31" s="3">
        <f>(Table1[[#This Row],[AVG_faceoffWins]] - AH$519) / AH$516</f>
        <v>-0.57891523658788258</v>
      </c>
      <c r="S31" s="3">
        <f>(Table1[[#This Row],[AVG_PPP]] - AB$519) / AB$516</f>
        <v>2.4763626842474773</v>
      </c>
      <c r="T31" s="3">
        <f>(Table1[[#This Row],[AVG_hits]] - T$519) / T$516</f>
        <v>-0.61538669564097503</v>
      </c>
      <c r="U31" s="3">
        <f>(Table1[[#This Row],[AVG_blocks]] - U$519) / U$516</f>
        <v>-0.42565043891479537</v>
      </c>
      <c r="V31" s="3">
        <f>(Table1[[#This Row],[AVG_shots]] - AO$519) / AO$516</f>
        <v>0.7952707239695751</v>
      </c>
      <c r="W31" s="6">
        <v>4.7217391304347798</v>
      </c>
      <c r="X31" s="7">
        <f>Table1[[#This Row],[r shp factor]]*Table1[[#This Row],[goals]]</f>
        <v>27.259524675122655</v>
      </c>
      <c r="Y31" s="4">
        <v>0.15756913913043399</v>
      </c>
      <c r="Z31" s="3">
        <f>(Table1[[#This Row],[AVG_shp]] - Z$519) / Z$516</f>
        <v>0.97081142954062627</v>
      </c>
      <c r="AA31" s="6">
        <v>32.243478260869502</v>
      </c>
      <c r="AB31" s="6">
        <v>45.039130434782599</v>
      </c>
      <c r="AC31" s="6">
        <v>53.391304347826001</v>
      </c>
      <c r="AD31" s="1">
        <v>81</v>
      </c>
      <c r="AE31" s="1">
        <v>27</v>
      </c>
      <c r="AF31" s="1">
        <f>IF(ISERR(Table1[[#This Row],[AVG_shp]]/Table1[[#This Row],[shp]]), 0, Table1[[#This Row],[AVG_shp]]/Table1[[#This Row],[shp]])</f>
        <v>1.0096120250045428</v>
      </c>
      <c r="AG31" s="1">
        <v>75</v>
      </c>
      <c r="AH31" s="1">
        <v>102</v>
      </c>
      <c r="AI31" s="1">
        <v>231</v>
      </c>
      <c r="AJ31" s="3">
        <v>27.743478260869502</v>
      </c>
      <c r="AK31" s="3">
        <v>68.113043478260806</v>
      </c>
      <c r="AL31" s="3">
        <v>95.8565217391304</v>
      </c>
      <c r="AM31" s="3">
        <v>176.5</v>
      </c>
      <c r="AN31" s="1">
        <v>0.15606900000000001</v>
      </c>
      <c r="AO31" s="1">
        <v>33</v>
      </c>
      <c r="AP31" s="1">
        <v>173</v>
      </c>
      <c r="AQ31" s="1">
        <v>10</v>
      </c>
      <c r="AR31" s="1">
        <v>40</v>
      </c>
      <c r="AS31" s="1">
        <v>49</v>
      </c>
      <c r="AT31"/>
      <c r="AX31"/>
      <c r="AY31"/>
      <c r="AZ31"/>
    </row>
    <row r="32" spans="1:52" hidden="1" x14ac:dyDescent="0.3">
      <c r="A32" s="1" t="s">
        <v>1085</v>
      </c>
      <c r="B32" s="1">
        <v>8482116</v>
      </c>
      <c r="C32" s="1">
        <v>23</v>
      </c>
      <c r="D32" s="1" t="s">
        <v>634</v>
      </c>
      <c r="E32" s="1" t="str">
        <f>IF(AND(ISERR(FIND("C",Table1[[#This Row],[positions]])), Table1[[#This Row],[AVG_faceoffWins]]&gt;200), "*", "")</f>
        <v/>
      </c>
      <c r="F32" s="1" t="str">
        <f>IF(AND(AND(NOT(ISERR(FIND("C",Table1[[#This Row],[positions]]))), G32&lt;&gt;"C"), Table1[[#This Row],[z faceoffWins]]&gt;0.15), "*", "")</f>
        <v>*</v>
      </c>
      <c r="G32" s="2" t="s">
        <v>45</v>
      </c>
      <c r="H32" s="1" t="s">
        <v>653</v>
      </c>
      <c r="I32" s="1" t="s">
        <v>654</v>
      </c>
      <c r="J32" s="7">
        <f>Table1[[#This Row],[z ppp]]+Table1[[#This Row],[z blocks]]+Table1[[#This Row],[z hits]]+Table1[[#This Row],[z goals]]+Table1[[#This Row],[z assists]]+Table1[[#This Row],[z points]]+Table1[[#This Row],[z faceoffWins]]+Table1[[#This Row],[z shots]]</f>
        <v>8.9344007811612549</v>
      </c>
      <c r="K32" s="7">
        <f>Table1[[#This Row],[z goals]]+Table1[[#This Row],[z assists]]+Table1[[#This Row],[z points]]+Table1[[#This Row],[z ppp]]+Table1[[#This Row],[z hits]]+Table1[[#This Row],[z shots]]</f>
        <v>8.960589857078217</v>
      </c>
      <c r="L32" s="7">
        <f>Table1[[#This Row],[z blocks]]+Table1[[#This Row],[z faceoffWins]]</f>
        <v>-2.6189075916963123E-2</v>
      </c>
      <c r="M32" s="7">
        <f>Table1[[#This Row],[z goals]]+Table1[[#This Row],[z assists]]+Table1[[#This Row],[z points]]+Table1[[#This Row],[z ppp]]+Table1[[#This Row],[z hits]]+Table1[[#This Row],[z blocks]]+Table1[[#This Row],[z shots]]</f>
        <v>8.5352329740090891</v>
      </c>
      <c r="N32" s="7">
        <f>Table1[[#This Row],[z goals]]+Table1[[#This Row],[z assists]]+Table1[[#This Row],[z points]]+Table1[[#This Row],[z ppp]]</f>
        <v>7.3537609751380932</v>
      </c>
      <c r="O32" s="3">
        <f>(Table1[[#This Row],[AVG_goals]] - AT$519) / AT$516</f>
        <v>1.3219281289480533</v>
      </c>
      <c r="P32" s="3">
        <f>(Table1[[#This Row],[AVG_assists]] - P$519) / P$516</f>
        <v>2.1424308141092472</v>
      </c>
      <c r="Q32" s="3">
        <f>(Table1[[#This Row],[AVG_points]] - AX$519) / AX$516</f>
        <v>1.938873553088386</v>
      </c>
      <c r="R32" s="3">
        <f>(Table1[[#This Row],[AVG_faceoffWins]] - AH$519) / AH$516</f>
        <v>0.39916780715216521</v>
      </c>
      <c r="S32" s="3">
        <f>(Table1[[#This Row],[AVG_PPP]] - AB$519) / AB$516</f>
        <v>1.9505284789924071</v>
      </c>
      <c r="T32" s="3">
        <f>(Table1[[#This Row],[AVG_hits]] - T$519) / T$516</f>
        <v>0.53264817661803199</v>
      </c>
      <c r="U32" s="3">
        <f>(Table1[[#This Row],[AVG_blocks]] - U$519) / U$516</f>
        <v>-0.42535688306912833</v>
      </c>
      <c r="V32" s="3">
        <f>(Table1[[#This Row],[AVG_shots]] - AO$519) / AO$516</f>
        <v>1.0741807053220922</v>
      </c>
      <c r="W32" s="6">
        <v>211.36595744680801</v>
      </c>
      <c r="X32" s="7">
        <f>Table1[[#This Row],[r shp factor]]*Table1[[#This Row],[goals]]</f>
        <v>22.419112802091423</v>
      </c>
      <c r="Y32" s="4">
        <v>0.13838944680851001</v>
      </c>
      <c r="Z32" s="3">
        <f>(Table1[[#This Row],[AVG_shp]] - Z$519) / Z$516</f>
        <v>0.60450693460427873</v>
      </c>
      <c r="AA32" s="6">
        <v>27.1914893617021</v>
      </c>
      <c r="AB32" s="6">
        <v>45.051063829787203</v>
      </c>
      <c r="AC32" s="6">
        <v>115.114893617021</v>
      </c>
      <c r="AD32" s="1">
        <v>82</v>
      </c>
      <c r="AE32" s="1">
        <v>24</v>
      </c>
      <c r="AF32" s="1">
        <f>IF(ISERR(Table1[[#This Row],[AVG_shp]]/Table1[[#This Row],[shp]]), 0, Table1[[#This Row],[AVG_shp]]/Table1[[#This Row],[shp]])</f>
        <v>0.93412970008714258</v>
      </c>
      <c r="AG32" s="1">
        <v>55</v>
      </c>
      <c r="AH32" s="1">
        <v>79</v>
      </c>
      <c r="AI32" s="1">
        <v>182</v>
      </c>
      <c r="AJ32" s="3">
        <v>27.063829787233999</v>
      </c>
      <c r="AK32" s="3">
        <v>52.714893617021197</v>
      </c>
      <c r="AL32" s="3">
        <v>79.778723404255302</v>
      </c>
      <c r="AM32" s="3">
        <v>193.48085106382899</v>
      </c>
      <c r="AN32" s="1">
        <v>0.148148</v>
      </c>
      <c r="AO32" s="1">
        <v>33</v>
      </c>
      <c r="AP32" s="1">
        <v>162</v>
      </c>
      <c r="AQ32" s="1">
        <v>195</v>
      </c>
      <c r="AR32" s="1">
        <v>45</v>
      </c>
      <c r="AS32" s="1">
        <v>130</v>
      </c>
      <c r="AT32"/>
      <c r="AX32"/>
      <c r="AY32"/>
      <c r="AZ32"/>
    </row>
    <row r="33" spans="1:52" hidden="1" x14ac:dyDescent="0.3">
      <c r="A33" s="1" t="s">
        <v>1085</v>
      </c>
      <c r="B33" s="1">
        <v>8478427</v>
      </c>
      <c r="C33" s="1">
        <v>28</v>
      </c>
      <c r="D33" s="1" t="s">
        <v>119</v>
      </c>
      <c r="E33" s="1" t="str">
        <f>IF(AND(ISERR(FIND("C",Table1[[#This Row],[positions]])), Table1[[#This Row],[AVG_faceoffWins]]&gt;200), "*", "")</f>
        <v/>
      </c>
      <c r="F33" s="1" t="str">
        <f>IF(AND(AND(NOT(ISERR(FIND("C",Table1[[#This Row],[positions]]))), G33&lt;&gt;"C"), Table1[[#This Row],[z faceoffWins]]&gt;0.15), "*", "")</f>
        <v/>
      </c>
      <c r="G33" s="2" t="s">
        <v>26</v>
      </c>
      <c r="H33" s="1" t="s">
        <v>120</v>
      </c>
      <c r="I33" s="1" t="s">
        <v>121</v>
      </c>
      <c r="J33" s="7">
        <f>Table1[[#This Row],[z ppp]]+Table1[[#This Row],[z blocks]]+Table1[[#This Row],[z hits]]+Table1[[#This Row],[z goals]]+Table1[[#This Row],[z assists]]+Table1[[#This Row],[z points]]+Table1[[#This Row],[z faceoffWins]]+Table1[[#This Row],[z shots]]</f>
        <v>8.8393964903183644</v>
      </c>
      <c r="K33" s="7">
        <f>Table1[[#This Row],[z goals]]+Table1[[#This Row],[z assists]]+Table1[[#This Row],[z points]]+Table1[[#This Row],[z ppp]]+Table1[[#This Row],[z hits]]+Table1[[#This Row],[z shots]]</f>
        <v>7.6173682505041658</v>
      </c>
      <c r="L33" s="7">
        <f>Table1[[#This Row],[z blocks]]+Table1[[#This Row],[z faceoffWins]]</f>
        <v>1.2220282398141975</v>
      </c>
      <c r="M33" s="7">
        <f>Table1[[#This Row],[z goals]]+Table1[[#This Row],[z assists]]+Table1[[#This Row],[z points]]+Table1[[#This Row],[z ppp]]+Table1[[#This Row],[z hits]]+Table1[[#This Row],[z blocks]]+Table1[[#This Row],[z shots]]</f>
        <v>6.6509440988206183</v>
      </c>
      <c r="N33" s="7">
        <f>Table1[[#This Row],[z goals]]+Table1[[#This Row],[z assists]]+Table1[[#This Row],[z points]]+Table1[[#This Row],[z ppp]]</f>
        <v>6.7928820887172021</v>
      </c>
      <c r="O33" s="3">
        <f>(Table1[[#This Row],[AVG_goals]] - AT$519) / AT$516</f>
        <v>1.9720490463152089</v>
      </c>
      <c r="P33" s="3">
        <f>(Table1[[#This Row],[AVG_assists]] - P$519) / P$516</f>
        <v>1.4566381090019915</v>
      </c>
      <c r="Q33" s="3">
        <f>(Table1[[#This Row],[AVG_points]] - AX$519) / AX$516</f>
        <v>1.8041745866599053</v>
      </c>
      <c r="R33" s="3">
        <f>(Table1[[#This Row],[AVG_faceoffWins]] - AH$519) / AH$516</f>
        <v>2.1884523914977447</v>
      </c>
      <c r="S33" s="3">
        <f>(Table1[[#This Row],[AVG_PPP]] - AB$519) / AB$516</f>
        <v>1.560020346740097</v>
      </c>
      <c r="T33" s="3">
        <f>(Table1[[#This Row],[AVG_hits]] - T$519) / T$516</f>
        <v>-0.57985362691211439</v>
      </c>
      <c r="U33" s="3">
        <f>(Table1[[#This Row],[AVG_blocks]] - U$519) / U$516</f>
        <v>-0.96642415168354723</v>
      </c>
      <c r="V33" s="3">
        <f>(Table1[[#This Row],[AVG_shots]] - AO$519) / AO$516</f>
        <v>1.4043397886990778</v>
      </c>
      <c r="W33" s="6">
        <v>589.396551724137</v>
      </c>
      <c r="X33" s="7">
        <f>Table1[[#This Row],[r shp factor]]*Table1[[#This Row],[goals]]</f>
        <v>32.524821195314615</v>
      </c>
      <c r="Y33" s="4">
        <v>0.15712516810344801</v>
      </c>
      <c r="Z33" s="3">
        <f>(Table1[[#This Row],[AVG_shp]] - Z$519) / Z$516</f>
        <v>0.96233222246697703</v>
      </c>
      <c r="AA33" s="6">
        <v>23.439655172413701</v>
      </c>
      <c r="AB33" s="6">
        <v>23.056034482758601</v>
      </c>
      <c r="AC33" s="6">
        <v>55.301724137930997</v>
      </c>
      <c r="AD33" s="1">
        <v>79</v>
      </c>
      <c r="AE33" s="1">
        <v>29</v>
      </c>
      <c r="AF33" s="1">
        <f>IF(ISERR(Table1[[#This Row],[AVG_shp]]/Table1[[#This Row],[shp]]), 0, Table1[[#This Row],[AVG_shp]]/Table1[[#This Row],[shp]])</f>
        <v>1.1215455584591247</v>
      </c>
      <c r="AG33" s="1">
        <v>45</v>
      </c>
      <c r="AH33" s="1">
        <v>74</v>
      </c>
      <c r="AI33" s="1">
        <v>177</v>
      </c>
      <c r="AJ33" s="3">
        <v>33.616379310344797</v>
      </c>
      <c r="AK33" s="3">
        <v>43.163793103448199</v>
      </c>
      <c r="AL33" s="3">
        <v>76.780172413793096</v>
      </c>
      <c r="AM33" s="3">
        <v>213.58189655172399</v>
      </c>
      <c r="AN33" s="1">
        <v>0.140097</v>
      </c>
      <c r="AO33" s="1">
        <v>23</v>
      </c>
      <c r="AP33" s="1">
        <v>207</v>
      </c>
      <c r="AQ33" s="1">
        <v>663</v>
      </c>
      <c r="AR33" s="1">
        <v>30</v>
      </c>
      <c r="AS33" s="1">
        <v>59</v>
      </c>
      <c r="AT33"/>
      <c r="AX33"/>
      <c r="AY33"/>
      <c r="AZ33"/>
    </row>
    <row r="34" spans="1:52" hidden="1" x14ac:dyDescent="0.3">
      <c r="A34" s="1" t="s">
        <v>1085</v>
      </c>
      <c r="B34" s="1">
        <v>8476460</v>
      </c>
      <c r="C34" s="1">
        <v>32</v>
      </c>
      <c r="D34" s="1" t="s">
        <v>995</v>
      </c>
      <c r="E34" s="1" t="str">
        <f>IF(AND(ISERR(FIND("C",Table1[[#This Row],[positions]])), Table1[[#This Row],[AVG_faceoffWins]]&gt;200), "*", "")</f>
        <v/>
      </c>
      <c r="F34" s="1" t="str">
        <f>IF(AND(AND(NOT(ISERR(FIND("C",Table1[[#This Row],[positions]]))), G34&lt;&gt;"C"), Table1[[#This Row],[z faceoffWins]]&gt;0.15), "*", "")</f>
        <v/>
      </c>
      <c r="G34" s="2" t="s">
        <v>26</v>
      </c>
      <c r="H34" s="1" t="s">
        <v>1014</v>
      </c>
      <c r="I34" s="1" t="s">
        <v>1015</v>
      </c>
      <c r="J34" s="7">
        <f>Table1[[#This Row],[z ppp]]+Table1[[#This Row],[z blocks]]+Table1[[#This Row],[z hits]]+Table1[[#This Row],[z goals]]+Table1[[#This Row],[z assists]]+Table1[[#This Row],[z points]]+Table1[[#This Row],[z faceoffWins]]+Table1[[#This Row],[z shots]]</f>
        <v>8.8384051624241931</v>
      </c>
      <c r="K34" s="7">
        <f>Table1[[#This Row],[z goals]]+Table1[[#This Row],[z assists]]+Table1[[#This Row],[z points]]+Table1[[#This Row],[z ppp]]+Table1[[#This Row],[z hits]]+Table1[[#This Row],[z shots]]</f>
        <v>6.9812869326624138</v>
      </c>
      <c r="L34" s="7">
        <f>Table1[[#This Row],[z blocks]]+Table1[[#This Row],[z faceoffWins]]</f>
        <v>1.8571182297617792</v>
      </c>
      <c r="M34" s="7">
        <f>Table1[[#This Row],[z goals]]+Table1[[#This Row],[z assists]]+Table1[[#This Row],[z points]]+Table1[[#This Row],[z ppp]]+Table1[[#This Row],[z hits]]+Table1[[#This Row],[z blocks]]+Table1[[#This Row],[z shots]]</f>
        <v>6.585085974321137</v>
      </c>
      <c r="N34" s="7">
        <f>Table1[[#This Row],[z goals]]+Table1[[#This Row],[z assists]]+Table1[[#This Row],[z points]]+Table1[[#This Row],[z ppp]]</f>
        <v>6.5651870120166578</v>
      </c>
      <c r="O34" s="3">
        <f>(Table1[[#This Row],[AVG_goals]] - AT$519) / AT$516</f>
        <v>2.1742154417899986</v>
      </c>
      <c r="P34" s="3">
        <f>(Table1[[#This Row],[AVG_assists]] - P$519) / P$516</f>
        <v>1.2415884795213832</v>
      </c>
      <c r="Q34" s="3">
        <f>(Table1[[#This Row],[AVG_points]] - AX$519) / AX$516</f>
        <v>1.7611674405098072</v>
      </c>
      <c r="R34" s="3">
        <f>(Table1[[#This Row],[AVG_faceoffWins]] - AH$519) / AH$516</f>
        <v>2.2533191881030561</v>
      </c>
      <c r="S34" s="3">
        <f>(Table1[[#This Row],[AVG_PPP]] - AB$519) / AB$516</f>
        <v>1.3882156501954692</v>
      </c>
      <c r="T34" s="3">
        <f>(Table1[[#This Row],[AVG_hits]] - T$519) / T$516</f>
        <v>-0.45495437071313982</v>
      </c>
      <c r="U34" s="3">
        <f>(Table1[[#This Row],[AVG_blocks]] - U$519) / U$516</f>
        <v>-0.396200958341277</v>
      </c>
      <c r="V34" s="3">
        <f>(Table1[[#This Row],[AVG_shots]] - AO$519) / AO$516</f>
        <v>0.87105429135889567</v>
      </c>
      <c r="W34" s="6">
        <v>603.10126582278394</v>
      </c>
      <c r="X34" s="7">
        <f>Table1[[#This Row],[r shp factor]]*Table1[[#This Row],[goals]]</f>
        <v>35.280483406013069</v>
      </c>
      <c r="Y34" s="4">
        <v>0.194920147679324</v>
      </c>
      <c r="Z34" s="3">
        <f>(Table1[[#This Row],[AVG_shp]] - Z$519) / Z$516</f>
        <v>1.6841618885688385</v>
      </c>
      <c r="AA34" s="6">
        <v>21.789029535864898</v>
      </c>
      <c r="AB34" s="6">
        <v>46.236286919831201</v>
      </c>
      <c r="AC34" s="6">
        <v>62.016877637130797</v>
      </c>
      <c r="AD34" s="1">
        <v>82</v>
      </c>
      <c r="AE34" s="1">
        <v>39</v>
      </c>
      <c r="AF34" s="1">
        <f>IF(ISERR(Table1[[#This Row],[AVG_shp]]/Table1[[#This Row],[shp]]), 0, Table1[[#This Row],[AVG_shp]]/Table1[[#This Row],[shp]])</f>
        <v>0.90462777964136076</v>
      </c>
      <c r="AG34" s="1">
        <v>48</v>
      </c>
      <c r="AH34" s="1">
        <v>87</v>
      </c>
      <c r="AI34" s="1">
        <v>213</v>
      </c>
      <c r="AJ34" s="3">
        <v>35.654008438818501</v>
      </c>
      <c r="AK34" s="3">
        <v>40.168776371307999</v>
      </c>
      <c r="AL34" s="3">
        <v>75.822784810126507</v>
      </c>
      <c r="AM34" s="3">
        <v>181.11392405063199</v>
      </c>
      <c r="AN34" s="1">
        <v>0.21546999999999999</v>
      </c>
      <c r="AO34" s="1">
        <v>25</v>
      </c>
      <c r="AP34" s="1">
        <v>181</v>
      </c>
      <c r="AQ34" s="1">
        <v>627</v>
      </c>
      <c r="AR34" s="1">
        <v>60</v>
      </c>
      <c r="AS34" s="1">
        <v>73</v>
      </c>
      <c r="AT34"/>
      <c r="AX34"/>
      <c r="AY34"/>
      <c r="AZ34"/>
    </row>
    <row r="35" spans="1:52" hidden="1" x14ac:dyDescent="0.3">
      <c r="A35" s="1" t="s">
        <v>1085</v>
      </c>
      <c r="B35" s="1">
        <v>8477500</v>
      </c>
      <c r="C35" s="1">
        <v>30</v>
      </c>
      <c r="D35" s="1" t="s">
        <v>573</v>
      </c>
      <c r="E35" s="1" t="str">
        <f>IF(AND(ISERR(FIND("C",Table1[[#This Row],[positions]])), Table1[[#This Row],[AVG_faceoffWins]]&gt;200), "*", "")</f>
        <v/>
      </c>
      <c r="F35" s="1" t="str">
        <f>IF(AND(AND(NOT(ISERR(FIND("C",Table1[[#This Row],[positions]]))), G35&lt;&gt;"C"), Table1[[#This Row],[z faceoffWins]]&gt;0.15), "*", "")</f>
        <v/>
      </c>
      <c r="G35" s="2" t="s">
        <v>26</v>
      </c>
      <c r="H35" s="1" t="s">
        <v>584</v>
      </c>
      <c r="I35" s="1" t="s">
        <v>585</v>
      </c>
      <c r="J35" s="7">
        <f>Table1[[#This Row],[z ppp]]+Table1[[#This Row],[z blocks]]+Table1[[#This Row],[z hits]]+Table1[[#This Row],[z goals]]+Table1[[#This Row],[z assists]]+Table1[[#This Row],[z points]]+Table1[[#This Row],[z faceoffWins]]+Table1[[#This Row],[z shots]]</f>
        <v>9.0758835031654463</v>
      </c>
      <c r="K35" s="7">
        <f>Table1[[#This Row],[z goals]]+Table1[[#This Row],[z assists]]+Table1[[#This Row],[z points]]+Table1[[#This Row],[z ppp]]+Table1[[#This Row],[z hits]]+Table1[[#This Row],[z shots]]</f>
        <v>6.1657595963726655</v>
      </c>
      <c r="L35" s="7">
        <f>Table1[[#This Row],[z blocks]]+Table1[[#This Row],[z faceoffWins]]</f>
        <v>2.9101239067927818</v>
      </c>
      <c r="M35" s="7">
        <f>Table1[[#This Row],[z goals]]+Table1[[#This Row],[z assists]]+Table1[[#This Row],[z points]]+Table1[[#This Row],[z ppp]]+Table1[[#This Row],[z hits]]+Table1[[#This Row],[z blocks]]+Table1[[#This Row],[z shots]]</f>
        <v>5.7536408931406413</v>
      </c>
      <c r="N35" s="7">
        <f>Table1[[#This Row],[z goals]]+Table1[[#This Row],[z assists]]+Table1[[#This Row],[z points]]+Table1[[#This Row],[z ppp]]</f>
        <v>4.5804580668865551</v>
      </c>
      <c r="O35" s="3">
        <f>(Table1[[#This Row],[AVG_goals]] - AT$519) / AT$516</f>
        <v>1.9067771925346224</v>
      </c>
      <c r="P35" s="3">
        <f>(Table1[[#This Row],[AVG_assists]] - P$519) / P$516</f>
        <v>0.65505007621021893</v>
      </c>
      <c r="Q35" s="3">
        <f>(Table1[[#This Row],[AVG_points]] - AX$519) / AX$516</f>
        <v>1.2731293510498665</v>
      </c>
      <c r="R35" s="3">
        <f>(Table1[[#This Row],[AVG_faceoffWins]] - AH$519) / AH$516</f>
        <v>3.3222426100248059</v>
      </c>
      <c r="S35" s="3">
        <f>(Table1[[#This Row],[AVG_PPP]] - AB$519) / AB$516</f>
        <v>0.74550144709184718</v>
      </c>
      <c r="T35" s="3">
        <f>(Table1[[#This Row],[AVG_hits]] - T$519) / T$516</f>
        <v>-0.25445420948149389</v>
      </c>
      <c r="U35" s="3">
        <f>(Table1[[#This Row],[AVG_blocks]] - U$519) / U$516</f>
        <v>-0.41211870323202404</v>
      </c>
      <c r="V35" s="3">
        <f>(Table1[[#This Row],[AVG_shots]] - AO$519) / AO$516</f>
        <v>1.8397557389676045</v>
      </c>
      <c r="W35" s="6">
        <v>828.93775933609902</v>
      </c>
      <c r="X35" s="7">
        <f>Table1[[#This Row],[r shp factor]]*Table1[[#This Row],[goals]]</f>
        <v>44.030148941286761</v>
      </c>
      <c r="Y35" s="4">
        <v>0.181193497925311</v>
      </c>
      <c r="Z35" s="3">
        <f>(Table1[[#This Row],[AVG_shp]] - Z$519) / Z$516</f>
        <v>1.4220026515531177</v>
      </c>
      <c r="AA35" s="6">
        <v>15.6141078838174</v>
      </c>
      <c r="AB35" s="6">
        <v>45.589211618257202</v>
      </c>
      <c r="AC35" s="6">
        <v>72.796680497925294</v>
      </c>
      <c r="AD35" s="1">
        <v>81</v>
      </c>
      <c r="AE35" s="1">
        <v>28</v>
      </c>
      <c r="AF35" s="1">
        <f>IF(ISERR(Table1[[#This Row],[AVG_shp]]/Table1[[#This Row],[shp]]), 0, Table1[[#This Row],[AVG_shp]]/Table1[[#This Row],[shp]])</f>
        <v>1.57250531933167</v>
      </c>
      <c r="AG35" s="1">
        <v>29</v>
      </c>
      <c r="AH35" s="1">
        <v>57</v>
      </c>
      <c r="AI35" s="1">
        <v>142</v>
      </c>
      <c r="AJ35" s="3">
        <v>32.958506224066298</v>
      </c>
      <c r="AK35" s="3">
        <v>32</v>
      </c>
      <c r="AL35" s="3">
        <v>64.958506224066298</v>
      </c>
      <c r="AM35" s="3">
        <v>240.091286307053</v>
      </c>
      <c r="AN35" s="1">
        <v>0.115226</v>
      </c>
      <c r="AO35" s="1">
        <v>7</v>
      </c>
      <c r="AP35" s="1">
        <v>243</v>
      </c>
      <c r="AQ35" s="1">
        <v>767</v>
      </c>
      <c r="AR35" s="1">
        <v>40</v>
      </c>
      <c r="AS35" s="1">
        <v>100</v>
      </c>
      <c r="AT35"/>
      <c r="AX35"/>
      <c r="AY35"/>
      <c r="AZ35"/>
    </row>
    <row r="36" spans="1:52" hidden="1" x14ac:dyDescent="0.3">
      <c r="A36" s="1" t="s">
        <v>1085</v>
      </c>
      <c r="B36" s="1">
        <v>8475172</v>
      </c>
      <c r="C36" s="1">
        <v>35</v>
      </c>
      <c r="D36" s="1" t="s">
        <v>186</v>
      </c>
      <c r="E36" s="1" t="str">
        <f>IF(AND(ISERR(FIND("C",Table1[[#This Row],[positions]])), Table1[[#This Row],[AVG_faceoffWins]]&gt;200), "*", "")</f>
        <v/>
      </c>
      <c r="F36" s="1" t="str">
        <f>IF(AND(AND(NOT(ISERR(FIND("C",Table1[[#This Row],[positions]]))), G36&lt;&gt;"C"), Table1[[#This Row],[z faceoffWins]]&gt;0.15), "*", "")</f>
        <v/>
      </c>
      <c r="G36" s="2" t="s">
        <v>26</v>
      </c>
      <c r="H36" s="1" t="s">
        <v>199</v>
      </c>
      <c r="I36" s="1" t="s">
        <v>200</v>
      </c>
      <c r="J36" s="7">
        <f>Table1[[#This Row],[z ppp]]+Table1[[#This Row],[z blocks]]+Table1[[#This Row],[z hits]]+Table1[[#This Row],[z goals]]+Table1[[#This Row],[z assists]]+Table1[[#This Row],[z points]]+Table1[[#This Row],[z faceoffWins]]+Table1[[#This Row],[z shots]]</f>
        <v>8.755529774204998</v>
      </c>
      <c r="K36" s="7">
        <f>Table1[[#This Row],[z goals]]+Table1[[#This Row],[z assists]]+Table1[[#This Row],[z points]]+Table1[[#This Row],[z ppp]]+Table1[[#This Row],[z hits]]+Table1[[#This Row],[z shots]]</f>
        <v>7.2651419433907627</v>
      </c>
      <c r="L36" s="7">
        <f>Table1[[#This Row],[z blocks]]+Table1[[#This Row],[z faceoffWins]]</f>
        <v>1.4903878308142362</v>
      </c>
      <c r="M36" s="7">
        <f>Table1[[#This Row],[z goals]]+Table1[[#This Row],[z assists]]+Table1[[#This Row],[z points]]+Table1[[#This Row],[z ppp]]+Table1[[#This Row],[z hits]]+Table1[[#This Row],[z blocks]]+Table1[[#This Row],[z shots]]</f>
        <v>6.4285368353507382</v>
      </c>
      <c r="N36" s="7">
        <f>Table1[[#This Row],[z goals]]+Table1[[#This Row],[z assists]]+Table1[[#This Row],[z points]]+Table1[[#This Row],[z ppp]]</f>
        <v>5.1632330983524835</v>
      </c>
      <c r="O36" s="3">
        <f>(Table1[[#This Row],[AVG_goals]] - AT$519) / AT$516</f>
        <v>1.5471002886019685</v>
      </c>
      <c r="P36" s="3">
        <f>(Table1[[#This Row],[AVG_assists]] - P$519) / P$516</f>
        <v>0.99012831694479519</v>
      </c>
      <c r="Q36" s="3">
        <f>(Table1[[#This Row],[AVG_points]] - AX$519) / AX$516</f>
        <v>1.3199146602229286</v>
      </c>
      <c r="R36" s="3">
        <f>(Table1[[#This Row],[AVG_faceoffWins]] - AH$519) / AH$516</f>
        <v>2.3269929388542607</v>
      </c>
      <c r="S36" s="3">
        <f>(Table1[[#This Row],[AVG_PPP]] - AB$519) / AB$516</f>
        <v>1.3060898325827912</v>
      </c>
      <c r="T36" s="3">
        <f>(Table1[[#This Row],[AVG_hits]] - T$519) / T$516</f>
        <v>-0.30027151338289482</v>
      </c>
      <c r="U36" s="3">
        <f>(Table1[[#This Row],[AVG_blocks]] - U$519) / U$516</f>
        <v>-0.83660510804002464</v>
      </c>
      <c r="V36" s="3">
        <f>(Table1[[#This Row],[AVG_shots]] - AO$519) / AO$516</f>
        <v>2.4021803584211741</v>
      </c>
      <c r="W36" s="6">
        <v>618.66666666666595</v>
      </c>
      <c r="X36" s="7">
        <f>Table1[[#This Row],[r shp factor]]*Table1[[#This Row],[goals]]</f>
        <v>29.76270380290363</v>
      </c>
      <c r="Y36" s="4">
        <v>0.106676333333333</v>
      </c>
      <c r="Z36" s="3">
        <f>(Table1[[#This Row],[AVG_shp]] - Z$519) / Z$516</f>
        <v>-1.1678499231552828E-3</v>
      </c>
      <c r="AA36" s="6">
        <v>21</v>
      </c>
      <c r="AB36" s="6">
        <v>28.3333333333333</v>
      </c>
      <c r="AC36" s="6">
        <v>70.3333333333333</v>
      </c>
      <c r="AD36" s="1">
        <v>82</v>
      </c>
      <c r="AE36" s="1">
        <v>35</v>
      </c>
      <c r="AF36" s="1">
        <f>IF(ISERR(Table1[[#This Row],[AVG_shp]]/Table1[[#This Row],[shp]]), 0, Table1[[#This Row],[AVG_shp]]/Table1[[#This Row],[shp]])</f>
        <v>0.85036296579724657</v>
      </c>
      <c r="AG36" s="1">
        <v>32</v>
      </c>
      <c r="AH36" s="1">
        <v>67</v>
      </c>
      <c r="AI36" s="1">
        <v>169</v>
      </c>
      <c r="AJ36" s="3">
        <v>29.3333333333333</v>
      </c>
      <c r="AK36" s="3">
        <v>36.6666666666666</v>
      </c>
      <c r="AL36" s="3">
        <v>66</v>
      </c>
      <c r="AM36" s="3">
        <v>274.33333333333297</v>
      </c>
      <c r="AN36" s="1">
        <v>0.125448</v>
      </c>
      <c r="AO36" s="1">
        <v>22</v>
      </c>
      <c r="AP36" s="1">
        <v>279</v>
      </c>
      <c r="AQ36" s="1">
        <v>677</v>
      </c>
      <c r="AR36" s="1">
        <v>30</v>
      </c>
      <c r="AS36" s="1">
        <v>55</v>
      </c>
      <c r="AT36"/>
      <c r="AX36"/>
      <c r="AY36"/>
      <c r="AZ36"/>
    </row>
    <row r="37" spans="1:52" hidden="1" x14ac:dyDescent="0.3">
      <c r="A37" s="1" t="s">
        <v>1085</v>
      </c>
      <c r="B37" s="1">
        <v>8481559</v>
      </c>
      <c r="C37" s="1">
        <v>24</v>
      </c>
      <c r="D37" s="1" t="s">
        <v>510</v>
      </c>
      <c r="E37" s="1" t="str">
        <f>IF(AND(ISERR(FIND("C",Table1[[#This Row],[positions]])), Table1[[#This Row],[AVG_faceoffWins]]&gt;200), "*", "")</f>
        <v/>
      </c>
      <c r="F37" s="1" t="str">
        <f>IF(AND(AND(NOT(ISERR(FIND("C",Table1[[#This Row],[positions]]))), G37&lt;&gt;"C"), Table1[[#This Row],[z faceoffWins]]&gt;0.15), "*", "")</f>
        <v>*</v>
      </c>
      <c r="G37" s="2" t="s">
        <v>45</v>
      </c>
      <c r="H37" s="1" t="s">
        <v>523</v>
      </c>
      <c r="I37" s="1" t="s">
        <v>524</v>
      </c>
      <c r="J37" s="7">
        <f>Table1[[#This Row],[z ppp]]+Table1[[#This Row],[z blocks]]+Table1[[#This Row],[z hits]]+Table1[[#This Row],[z goals]]+Table1[[#This Row],[z assists]]+Table1[[#This Row],[z points]]+Table1[[#This Row],[z faceoffWins]]+Table1[[#This Row],[z shots]]</f>
        <v>8.6229111550988513</v>
      </c>
      <c r="K37" s="7">
        <f>Table1[[#This Row],[z goals]]+Table1[[#This Row],[z assists]]+Table1[[#This Row],[z points]]+Table1[[#This Row],[z ppp]]+Table1[[#This Row],[z hits]]+Table1[[#This Row],[z shots]]</f>
        <v>9.2368299995737768</v>
      </c>
      <c r="L37" s="7">
        <f>Table1[[#This Row],[z blocks]]+Table1[[#This Row],[z faceoffWins]]</f>
        <v>-0.61391884447492573</v>
      </c>
      <c r="M37" s="7">
        <f>Table1[[#This Row],[z goals]]+Table1[[#This Row],[z assists]]+Table1[[#This Row],[z points]]+Table1[[#This Row],[z ppp]]+Table1[[#This Row],[z hits]]+Table1[[#This Row],[z blocks]]+Table1[[#This Row],[z shots]]</f>
        <v>8.3883716551896157</v>
      </c>
      <c r="N37" s="7">
        <f>Table1[[#This Row],[z goals]]+Table1[[#This Row],[z assists]]+Table1[[#This Row],[z points]]+Table1[[#This Row],[z ppp]]</f>
        <v>8.0989713011981905</v>
      </c>
      <c r="O37" s="3">
        <f>(Table1[[#This Row],[AVG_goals]] - AT$519) / AT$516</f>
        <v>1.9285762045007904</v>
      </c>
      <c r="P37" s="3">
        <f>(Table1[[#This Row],[AVG_assists]] - P$519) / P$516</f>
        <v>1.8934651300142613</v>
      </c>
      <c r="Q37" s="3">
        <f>(Table1[[#This Row],[AVG_points]] - AX$519) / AX$516</f>
        <v>2.0577812346485045</v>
      </c>
      <c r="R37" s="3">
        <f>(Table1[[#This Row],[AVG_faceoffWins]] - AH$519) / AH$516</f>
        <v>0.23453949990923584</v>
      </c>
      <c r="S37" s="3">
        <f>(Table1[[#This Row],[AVG_PPP]] - AB$519) / AB$516</f>
        <v>2.2191487320346344</v>
      </c>
      <c r="T37" s="3">
        <f>(Table1[[#This Row],[AVG_hits]] - T$519) / T$516</f>
        <v>-1.4252104820488087</v>
      </c>
      <c r="U37" s="3">
        <f>(Table1[[#This Row],[AVG_blocks]] - U$519) / U$516</f>
        <v>-0.84845834438416157</v>
      </c>
      <c r="V37" s="3">
        <f>(Table1[[#This Row],[AVG_shots]] - AO$519) / AO$516</f>
        <v>2.563069180424395</v>
      </c>
      <c r="W37" s="6">
        <v>176.58415841584099</v>
      </c>
      <c r="X37" s="7">
        <f>Table1[[#This Row],[r shp factor]]*Table1[[#This Row],[goals]]</f>
        <v>26.529584397576492</v>
      </c>
      <c r="Y37" s="4">
        <v>0.115849782178217</v>
      </c>
      <c r="Z37" s="3">
        <f>(Table1[[#This Row],[AVG_shp]] - Z$519) / Z$516</f>
        <v>0.17403180862968698</v>
      </c>
      <c r="AA37" s="6">
        <v>29.7722772277227</v>
      </c>
      <c r="AB37" s="6">
        <v>27.851485148514801</v>
      </c>
      <c r="AC37" s="6">
        <v>9.8514851485148505</v>
      </c>
      <c r="AD37" s="1">
        <v>62</v>
      </c>
      <c r="AE37" s="1">
        <v>27</v>
      </c>
      <c r="AF37" s="1">
        <f>IF(ISERR(Table1[[#This Row],[AVG_shp]]/Table1[[#This Row],[shp]]), 0, Table1[[#This Row],[AVG_shp]]/Table1[[#This Row],[shp]])</f>
        <v>0.98257719991024051</v>
      </c>
      <c r="AG37" s="1">
        <v>43</v>
      </c>
      <c r="AH37" s="1">
        <v>70</v>
      </c>
      <c r="AI37" s="1">
        <v>167</v>
      </c>
      <c r="AJ37" s="3">
        <v>33.178217821782098</v>
      </c>
      <c r="AK37" s="3">
        <v>49.247524752475201</v>
      </c>
      <c r="AL37" s="3">
        <v>82.425742574257399</v>
      </c>
      <c r="AM37" s="3">
        <v>284.12871287128701</v>
      </c>
      <c r="AN37" s="1">
        <v>0.11790399999999999</v>
      </c>
      <c r="AO37" s="1">
        <v>27</v>
      </c>
      <c r="AP37" s="1">
        <v>229</v>
      </c>
      <c r="AQ37" s="1">
        <v>251</v>
      </c>
      <c r="AR37" s="1">
        <v>29</v>
      </c>
      <c r="AS37" s="1">
        <v>7</v>
      </c>
      <c r="AT37"/>
      <c r="AX37"/>
      <c r="AY37"/>
      <c r="AZ37"/>
    </row>
    <row r="38" spans="1:52" hidden="1" x14ac:dyDescent="0.3">
      <c r="A38" s="1" t="s">
        <v>1085</v>
      </c>
      <c r="B38" s="1">
        <v>8479420</v>
      </c>
      <c r="C38" s="1">
        <v>28</v>
      </c>
      <c r="D38" s="1" t="s">
        <v>86</v>
      </c>
      <c r="E38" s="1" t="str">
        <f>IF(AND(ISERR(FIND("C",Table1[[#This Row],[positions]])), Table1[[#This Row],[AVG_faceoffWins]]&gt;200), "*", "")</f>
        <v/>
      </c>
      <c r="F38" s="1" t="str">
        <f>IF(AND(AND(NOT(ISERR(FIND("C",Table1[[#This Row],[positions]]))), G38&lt;&gt;"C"), Table1[[#This Row],[z faceoffWins]]&gt;0.15), "*", "")</f>
        <v>*</v>
      </c>
      <c r="G38" s="2" t="s">
        <v>65</v>
      </c>
      <c r="H38" s="1" t="s">
        <v>99</v>
      </c>
      <c r="I38" s="1" t="s">
        <v>100</v>
      </c>
      <c r="J38" s="7">
        <f>Table1[[#This Row],[z ppp]]+Table1[[#This Row],[z blocks]]+Table1[[#This Row],[z hits]]+Table1[[#This Row],[z goals]]+Table1[[#This Row],[z assists]]+Table1[[#This Row],[z points]]+Table1[[#This Row],[z faceoffWins]]+Table1[[#This Row],[z shots]]</f>
        <v>8.6183010670695257</v>
      </c>
      <c r="K38" s="7">
        <f>Table1[[#This Row],[z goals]]+Table1[[#This Row],[z assists]]+Table1[[#This Row],[z points]]+Table1[[#This Row],[z ppp]]+Table1[[#This Row],[z hits]]+Table1[[#This Row],[z shots]]</f>
        <v>8.4376053407842733</v>
      </c>
      <c r="L38" s="7">
        <f>Table1[[#This Row],[z blocks]]+Table1[[#This Row],[z faceoffWins]]</f>
        <v>0.1806957262852541</v>
      </c>
      <c r="M38" s="7">
        <f>Table1[[#This Row],[z goals]]+Table1[[#This Row],[z assists]]+Table1[[#This Row],[z points]]+Table1[[#This Row],[z ppp]]+Table1[[#This Row],[z hits]]+Table1[[#This Row],[z blocks]]+Table1[[#This Row],[z shots]]</f>
        <v>7.6084347557772638</v>
      </c>
      <c r="N38" s="7">
        <f>Table1[[#This Row],[z goals]]+Table1[[#This Row],[z assists]]+Table1[[#This Row],[z points]]+Table1[[#This Row],[z ppp]]</f>
        <v>6.5943520814579513</v>
      </c>
      <c r="O38" s="3">
        <f>(Table1[[#This Row],[AVG_goals]] - AT$519) / AT$516</f>
        <v>2.6358358270485964</v>
      </c>
      <c r="P38" s="3">
        <f>(Table1[[#This Row],[AVG_assists]] - P$519) / P$516</f>
        <v>0.81812148670104734</v>
      </c>
      <c r="Q38" s="3">
        <f>(Table1[[#This Row],[AVG_points]] - AX$519) / AX$516</f>
        <v>1.7052400405799748</v>
      </c>
      <c r="R38" s="3">
        <f>(Table1[[#This Row],[AVG_faceoffWins]] - AH$519) / AH$516</f>
        <v>1.0098663112922628</v>
      </c>
      <c r="S38" s="3">
        <f>(Table1[[#This Row],[AVG_PPP]] - AB$519) / AB$516</f>
        <v>1.4351547271283325</v>
      </c>
      <c r="T38" s="3">
        <f>(Table1[[#This Row],[AVG_hits]] - T$519) / T$516</f>
        <v>-0.35036647101406737</v>
      </c>
      <c r="U38" s="3">
        <f>(Table1[[#This Row],[AVG_blocks]] - U$519) / U$516</f>
        <v>-0.82917058500700869</v>
      </c>
      <c r="V38" s="3">
        <f>(Table1[[#This Row],[AVG_shots]] - AO$519) / AO$516</f>
        <v>2.1936197303403882</v>
      </c>
      <c r="W38" s="6">
        <v>340.391111111111</v>
      </c>
      <c r="X38" s="7">
        <f>Table1[[#This Row],[r shp factor]]*Table1[[#This Row],[goals]]</f>
        <v>37.230597141708031</v>
      </c>
      <c r="Y38" s="4">
        <v>0.15384528888888799</v>
      </c>
      <c r="Z38" s="3">
        <f>(Table1[[#This Row],[AVG_shp]] - Z$519) / Z$516</f>
        <v>0.89969125414610918</v>
      </c>
      <c r="AA38" s="6">
        <v>22.24</v>
      </c>
      <c r="AB38" s="6">
        <v>28.635555555555499</v>
      </c>
      <c r="AC38" s="6">
        <v>67.64</v>
      </c>
      <c r="AD38" s="1">
        <v>76</v>
      </c>
      <c r="AE38" s="1">
        <v>44</v>
      </c>
      <c r="AF38" s="1">
        <f>IF(ISERR(Table1[[#This Row],[AVG_shp]]/Table1[[#This Row],[shp]]), 0, Table1[[#This Row],[AVG_shp]]/Table1[[#This Row],[shp]])</f>
        <v>0.84614993503881897</v>
      </c>
      <c r="AG38" s="1">
        <v>28</v>
      </c>
      <c r="AH38" s="1">
        <v>72</v>
      </c>
      <c r="AI38" s="1">
        <v>188</v>
      </c>
      <c r="AJ38" s="3">
        <v>40.306666666666601</v>
      </c>
      <c r="AK38" s="3">
        <v>34.271111111111097</v>
      </c>
      <c r="AL38" s="3">
        <v>74.577777777777698</v>
      </c>
      <c r="AM38" s="3">
        <v>261.63555555555502</v>
      </c>
      <c r="AN38" s="1">
        <v>0.18181800000000001</v>
      </c>
      <c r="AO38" s="1">
        <v>16</v>
      </c>
      <c r="AP38" s="1">
        <v>242</v>
      </c>
      <c r="AQ38" s="1">
        <v>301</v>
      </c>
      <c r="AR38" s="1">
        <v>31</v>
      </c>
      <c r="AS38" s="1">
        <v>70</v>
      </c>
      <c r="AT38"/>
      <c r="AX38"/>
      <c r="AY38"/>
      <c r="AZ38"/>
    </row>
    <row r="39" spans="1:52" hidden="1" x14ac:dyDescent="0.3">
      <c r="A39" s="1" t="s">
        <v>1085</v>
      </c>
      <c r="B39" s="1">
        <v>8480839</v>
      </c>
      <c r="C39" s="1">
        <v>25</v>
      </c>
      <c r="D39" s="1" t="s">
        <v>86</v>
      </c>
      <c r="E39" s="1" t="str">
        <f>IF(AND(ISERR(FIND("C",Table1[[#This Row],[positions]])), Table1[[#This Row],[AVG_faceoffWins]]&gt;200), "*", "")</f>
        <v/>
      </c>
      <c r="F39" s="1" t="str">
        <f>IF(AND(AND(NOT(ISERR(FIND("C",Table1[[#This Row],[positions]]))), G39&lt;&gt;"C"), Table1[[#This Row],[z faceoffWins]]&gt;0.15), "*", "")</f>
        <v/>
      </c>
      <c r="G39" s="2" t="s">
        <v>48</v>
      </c>
      <c r="H39" s="1" t="s">
        <v>109</v>
      </c>
      <c r="I39" s="1" t="s">
        <v>110</v>
      </c>
      <c r="J39" s="7">
        <f>Table1[[#This Row],[z ppp]]+Table1[[#This Row],[z blocks]]+Table1[[#This Row],[z hits]]+Table1[[#This Row],[z goals]]+Table1[[#This Row],[z assists]]+Table1[[#This Row],[z points]]+Table1[[#This Row],[z faceoffWins]]+Table1[[#This Row],[z shots]]</f>
        <v>8.5945563860016314</v>
      </c>
      <c r="K39" s="7">
        <f>Table1[[#This Row],[z goals]]+Table1[[#This Row],[z assists]]+Table1[[#This Row],[z points]]+Table1[[#This Row],[z ppp]]+Table1[[#This Row],[z hits]]+Table1[[#This Row],[z shots]]</f>
        <v>7.5564975159863046</v>
      </c>
      <c r="L39" s="7">
        <f>Table1[[#This Row],[z blocks]]+Table1[[#This Row],[z faceoffWins]]</f>
        <v>1.0380588700153257</v>
      </c>
      <c r="M39" s="7">
        <f>Table1[[#This Row],[z goals]]+Table1[[#This Row],[z assists]]+Table1[[#This Row],[z points]]+Table1[[#This Row],[z ppp]]+Table1[[#This Row],[z hits]]+Table1[[#This Row],[z blocks]]+Table1[[#This Row],[z shots]]</f>
        <v>9.1958204355302726</v>
      </c>
      <c r="N39" s="7">
        <f>Table1[[#This Row],[z goals]]+Table1[[#This Row],[z assists]]+Table1[[#This Row],[z points]]+Table1[[#This Row],[z ppp]]</f>
        <v>5.2468909686593959</v>
      </c>
      <c r="O39" s="3">
        <f>(Table1[[#This Row],[AVG_goals]] - AT$519) / AT$516</f>
        <v>0.36063651455054735</v>
      </c>
      <c r="P39" s="3">
        <f>(Table1[[#This Row],[AVG_assists]] - P$519) / P$516</f>
        <v>1.8874529899464529</v>
      </c>
      <c r="Q39" s="3">
        <f>(Table1[[#This Row],[AVG_points]] - AX$519) / AX$516</f>
        <v>1.3441179752187755</v>
      </c>
      <c r="R39" s="3">
        <f>(Table1[[#This Row],[AVG_faceoffWins]] - AH$519) / AH$516</f>
        <v>-0.60126404952864232</v>
      </c>
      <c r="S39" s="3">
        <f>(Table1[[#This Row],[AVG_PPP]] - AB$519) / AB$516</f>
        <v>1.6546834889436199</v>
      </c>
      <c r="T39" s="3">
        <f>(Table1[[#This Row],[AVG_hits]] - T$519) / T$516</f>
        <v>0.90554994777801112</v>
      </c>
      <c r="U39" s="3">
        <f>(Table1[[#This Row],[AVG_blocks]] - U$519) / U$516</f>
        <v>1.639322919543968</v>
      </c>
      <c r="V39" s="3">
        <f>(Table1[[#This Row],[AVG_shots]] - AO$519) / AO$516</f>
        <v>1.4040565995488969</v>
      </c>
      <c r="W39" s="6">
        <v>0</v>
      </c>
      <c r="X39" s="7">
        <f>Table1[[#This Row],[r shp factor]]*Table1[[#This Row],[goals]]</f>
        <v>16.236075862068958</v>
      </c>
      <c r="Y39" s="4">
        <v>8.1180379310344802E-2</v>
      </c>
      <c r="Z39" s="3">
        <f>(Table1[[#This Row],[AVG_shp]] - Z$519) / Z$516</f>
        <v>-0.48810384475324181</v>
      </c>
      <c r="AA39" s="6">
        <v>24.349137931034399</v>
      </c>
      <c r="AB39" s="6">
        <v>128.982758620689</v>
      </c>
      <c r="AC39" s="6">
        <v>135.163793103448</v>
      </c>
      <c r="AD39" s="1">
        <v>73</v>
      </c>
      <c r="AE39" s="1">
        <v>17</v>
      </c>
      <c r="AF39" s="1">
        <f>IF(ISERR(Table1[[#This Row],[AVG_shp]]/Table1[[#This Row],[shp]]), 0, Table1[[#This Row],[AVG_shp]]/Table1[[#This Row],[shp]])</f>
        <v>0.95506328600405643</v>
      </c>
      <c r="AG39" s="1">
        <v>51</v>
      </c>
      <c r="AH39" s="1">
        <v>68</v>
      </c>
      <c r="AI39" s="1">
        <v>153</v>
      </c>
      <c r="AJ39" s="3">
        <v>17.375</v>
      </c>
      <c r="AK39" s="3">
        <v>49.163793103448199</v>
      </c>
      <c r="AL39" s="3">
        <v>66.538793103448199</v>
      </c>
      <c r="AM39" s="3">
        <v>213.56465517241301</v>
      </c>
      <c r="AN39" s="1">
        <v>8.5000000000000006E-2</v>
      </c>
      <c r="AO39" s="1">
        <v>21</v>
      </c>
      <c r="AP39" s="1">
        <v>200</v>
      </c>
      <c r="AQ39" s="1">
        <v>0</v>
      </c>
      <c r="AR39" s="1">
        <v>98</v>
      </c>
      <c r="AS39" s="1">
        <v>101</v>
      </c>
      <c r="AT39"/>
      <c r="AX39"/>
      <c r="AY39"/>
      <c r="AZ39"/>
    </row>
    <row r="40" spans="1:52" hidden="1" x14ac:dyDescent="0.3">
      <c r="A40" s="1" t="s">
        <v>1085</v>
      </c>
      <c r="B40" s="1">
        <v>8474564</v>
      </c>
      <c r="C40" s="1">
        <v>35</v>
      </c>
      <c r="D40" s="1" t="s">
        <v>132</v>
      </c>
      <c r="E40" s="1" t="str">
        <f>IF(AND(ISERR(FIND("C",Table1[[#This Row],[positions]])), Table1[[#This Row],[AVG_faceoffWins]]&gt;200), "*", "")</f>
        <v/>
      </c>
      <c r="F40" s="1" t="str">
        <f>IF(AND(AND(NOT(ISERR(FIND("C",Table1[[#This Row],[positions]]))), G40&lt;&gt;"C"), Table1[[#This Row],[z faceoffWins]]&gt;0.15), "*", "")</f>
        <v>*</v>
      </c>
      <c r="G40" s="2" t="s">
        <v>23</v>
      </c>
      <c r="H40" s="1" t="s">
        <v>557</v>
      </c>
      <c r="I40" s="1" t="s">
        <v>558</v>
      </c>
      <c r="J40" s="7">
        <f>Table1[[#This Row],[z ppp]]+Table1[[#This Row],[z blocks]]+Table1[[#This Row],[z hits]]+Table1[[#This Row],[z goals]]+Table1[[#This Row],[z assists]]+Table1[[#This Row],[z points]]+Table1[[#This Row],[z faceoffWins]]+Table1[[#This Row],[z shots]]</f>
        <v>9.5767830338777404</v>
      </c>
      <c r="K40" s="7">
        <f>Table1[[#This Row],[z goals]]+Table1[[#This Row],[z assists]]+Table1[[#This Row],[z points]]+Table1[[#This Row],[z ppp]]+Table1[[#This Row],[z hits]]+Table1[[#This Row],[z shots]]</f>
        <v>8.5825606378666865</v>
      </c>
      <c r="L40" s="7">
        <f>Table1[[#This Row],[z blocks]]+Table1[[#This Row],[z faceoffWins]]</f>
        <v>0.99422239601105433</v>
      </c>
      <c r="M40" s="7">
        <f>Table1[[#This Row],[z goals]]+Table1[[#This Row],[z assists]]+Table1[[#This Row],[z points]]+Table1[[#This Row],[z ppp]]+Table1[[#This Row],[z hits]]+Table1[[#This Row],[z blocks]]+Table1[[#This Row],[z shots]]</f>
        <v>8.1976244896138653</v>
      </c>
      <c r="N40" s="7">
        <f>Table1[[#This Row],[z goals]]+Table1[[#This Row],[z assists]]+Table1[[#This Row],[z points]]+Table1[[#This Row],[z ppp]]</f>
        <v>7.139810987567321</v>
      </c>
      <c r="O40" s="3">
        <f>(Table1[[#This Row],[AVG_goals]] - AT$519) / AT$516</f>
        <v>1.9691119952591285</v>
      </c>
      <c r="P40" s="3">
        <f>(Table1[[#This Row],[AVG_assists]] - P$519) / P$516</f>
        <v>1.1526234614332638</v>
      </c>
      <c r="Q40" s="3">
        <f>(Table1[[#This Row],[AVG_points]] - AX$519) / AX$516</f>
        <v>1.612645954029269</v>
      </c>
      <c r="R40" s="3">
        <f>(Table1[[#This Row],[AVG_faceoffWins]] - AH$519) / AH$516</f>
        <v>1.3791585442638754</v>
      </c>
      <c r="S40" s="3">
        <f>(Table1[[#This Row],[AVG_PPP]] - AB$519) / AB$516</f>
        <v>2.4054295768456595</v>
      </c>
      <c r="T40" s="3">
        <f>(Table1[[#This Row],[AVG_hits]] - T$519) / T$516</f>
        <v>-0.14614579478931658</v>
      </c>
      <c r="U40" s="3">
        <f>(Table1[[#This Row],[AVG_blocks]] - U$519) / U$516</f>
        <v>-0.38493614825282113</v>
      </c>
      <c r="V40" s="3">
        <f>(Table1[[#This Row],[AVG_shots]] - AO$519) / AO$516</f>
        <v>1.588895445088683</v>
      </c>
      <c r="W40" s="6">
        <v>418.41322314049501</v>
      </c>
      <c r="X40" s="7">
        <f>Table1[[#This Row],[r shp factor]]*Table1[[#This Row],[goals]]</f>
        <v>26.071466656142427</v>
      </c>
      <c r="Y40" s="4">
        <v>0.149835615702479</v>
      </c>
      <c r="Z40" s="3">
        <f>(Table1[[#This Row],[AVG_shp]] - Z$519) / Z$516</f>
        <v>0.82311227223363903</v>
      </c>
      <c r="AA40" s="6">
        <v>31.561983471074299</v>
      </c>
      <c r="AB40" s="6">
        <v>46.694214876033001</v>
      </c>
      <c r="AC40" s="6">
        <v>78.619834710743802</v>
      </c>
      <c r="AD40" s="1">
        <v>82</v>
      </c>
      <c r="AE40" s="1">
        <v>27</v>
      </c>
      <c r="AF40" s="1">
        <f>IF(ISERR(Table1[[#This Row],[AVG_shp]]/Table1[[#This Row],[shp]]), 0, Table1[[#This Row],[AVG_shp]]/Table1[[#This Row],[shp]])</f>
        <v>0.9656098761534232</v>
      </c>
      <c r="AG40" s="1">
        <v>26</v>
      </c>
      <c r="AH40" s="1">
        <v>53</v>
      </c>
      <c r="AI40" s="1">
        <v>133</v>
      </c>
      <c r="AJ40" s="3">
        <v>33.586776859504099</v>
      </c>
      <c r="AK40" s="3">
        <v>38.929752066115697</v>
      </c>
      <c r="AL40" s="3">
        <v>72.516528925619795</v>
      </c>
      <c r="AM40" s="3">
        <v>224.81818181818099</v>
      </c>
      <c r="AN40" s="1">
        <v>0.155172</v>
      </c>
      <c r="AO40" s="1">
        <v>21</v>
      </c>
      <c r="AP40" s="1">
        <v>174</v>
      </c>
      <c r="AQ40" s="1">
        <v>396</v>
      </c>
      <c r="AR40" s="1">
        <v>46</v>
      </c>
      <c r="AS40" s="1">
        <v>66</v>
      </c>
      <c r="AT40"/>
      <c r="AX40"/>
      <c r="AY40"/>
      <c r="AZ40"/>
    </row>
    <row r="41" spans="1:52" hidden="1" x14ac:dyDescent="0.3">
      <c r="A41" s="1" t="s">
        <v>1085</v>
      </c>
      <c r="B41" s="1">
        <v>8477504</v>
      </c>
      <c r="C41" s="1">
        <v>30</v>
      </c>
      <c r="D41" s="1" t="s">
        <v>995</v>
      </c>
      <c r="E41" s="1" t="str">
        <f>IF(AND(ISERR(FIND("C",Table1[[#This Row],[positions]])), Table1[[#This Row],[AVG_faceoffWins]]&gt;200), "*", "")</f>
        <v/>
      </c>
      <c r="F41" s="1" t="str">
        <f>IF(AND(AND(NOT(ISERR(FIND("C",Table1[[#This Row],[positions]]))), G41&lt;&gt;"C"), Table1[[#This Row],[z faceoffWins]]&gt;0.15), "*", "")</f>
        <v/>
      </c>
      <c r="G41" s="2" t="s">
        <v>48</v>
      </c>
      <c r="H41" s="1" t="s">
        <v>1023</v>
      </c>
      <c r="I41" s="1" t="s">
        <v>1024</v>
      </c>
      <c r="J41" s="7">
        <f>Table1[[#This Row],[z ppp]]+Table1[[#This Row],[z blocks]]+Table1[[#This Row],[z hits]]+Table1[[#This Row],[z goals]]+Table1[[#This Row],[z assists]]+Table1[[#This Row],[z points]]+Table1[[#This Row],[z faceoffWins]]+Table1[[#This Row],[z shots]]</f>
        <v>6.5378605743141591</v>
      </c>
      <c r="K41" s="7">
        <f>Table1[[#This Row],[z goals]]+Table1[[#This Row],[z assists]]+Table1[[#This Row],[z points]]+Table1[[#This Row],[z ppp]]+Table1[[#This Row],[z hits]]+Table1[[#This Row],[z shots]]</f>
        <v>5.928170963990782</v>
      </c>
      <c r="L41" s="7">
        <f>Table1[[#This Row],[z blocks]]+Table1[[#This Row],[z faceoffWins]]</f>
        <v>0.60968961032337665</v>
      </c>
      <c r="M41" s="7">
        <f>Table1[[#This Row],[z goals]]+Table1[[#This Row],[z assists]]+Table1[[#This Row],[z points]]+Table1[[#This Row],[z ppp]]+Table1[[#This Row],[z hits]]+Table1[[#This Row],[z blocks]]+Table1[[#This Row],[z shots]]</f>
        <v>7.1391246238428012</v>
      </c>
      <c r="N41" s="7">
        <f>Table1[[#This Row],[z goals]]+Table1[[#This Row],[z assists]]+Table1[[#This Row],[z points]]+Table1[[#This Row],[z ppp]]</f>
        <v>5.2690212615454817</v>
      </c>
      <c r="O41" s="3">
        <f>(Table1[[#This Row],[AVG_goals]] - AT$519) / AT$516</f>
        <v>-4.3961245262217299E-2</v>
      </c>
      <c r="P41" s="3">
        <f>(Table1[[#This Row],[AVG_assists]] - P$519) / P$516</f>
        <v>2.3527731530701534</v>
      </c>
      <c r="Q41" s="3">
        <f>(Table1[[#This Row],[AVG_points]] - AX$519) / AX$516</f>
        <v>1.4520473418150006</v>
      </c>
      <c r="R41" s="3">
        <f>(Table1[[#This Row],[AVG_faceoffWins]] - AH$519) / AH$516</f>
        <v>-0.60126404952864232</v>
      </c>
      <c r="S41" s="3">
        <f>(Table1[[#This Row],[AVG_PPP]] - AB$519) / AB$516</f>
        <v>1.508162011922545</v>
      </c>
      <c r="T41" s="3">
        <f>(Table1[[#This Row],[AVG_hits]] - T$519) / T$516</f>
        <v>-0.19580757826714201</v>
      </c>
      <c r="U41" s="3">
        <f>(Table1[[#This Row],[AVG_blocks]] - U$519) / U$516</f>
        <v>1.210953659852019</v>
      </c>
      <c r="V41" s="3">
        <f>(Table1[[#This Row],[AVG_shots]] - AO$519) / AO$516</f>
        <v>0.85495728071244215</v>
      </c>
      <c r="W41" s="6">
        <v>0</v>
      </c>
      <c r="X41" s="7">
        <f>Table1[[#This Row],[r shp factor]]*Table1[[#This Row],[goals]]</f>
        <v>12.882073652401726</v>
      </c>
      <c r="Y41" s="4">
        <v>7.4895456066945601E-2</v>
      </c>
      <c r="Z41" s="3">
        <f>(Table1[[#This Row],[AVG_shp]] - Z$519) / Z$516</f>
        <v>-0.60813682524873469</v>
      </c>
      <c r="AA41" s="6">
        <v>22.9414225941422</v>
      </c>
      <c r="AB41" s="6">
        <v>111.56903765690301</v>
      </c>
      <c r="AC41" s="6">
        <v>75.949790794978995</v>
      </c>
      <c r="AD41" s="1">
        <v>80</v>
      </c>
      <c r="AE41" s="1">
        <v>14</v>
      </c>
      <c r="AF41" s="1">
        <f>IF(ISERR(Table1[[#This Row],[AVG_shp]]/Table1[[#This Row],[shp]]), 0, Table1[[#This Row],[AVG_shp]]/Table1[[#This Row],[shp]])</f>
        <v>0.92014811802869467</v>
      </c>
      <c r="AG41" s="1">
        <v>48</v>
      </c>
      <c r="AH41" s="1">
        <v>62</v>
      </c>
      <c r="AI41" s="1">
        <v>138</v>
      </c>
      <c r="AJ41" s="3">
        <v>13.297071129707099</v>
      </c>
      <c r="AK41" s="3">
        <v>55.644351464435097</v>
      </c>
      <c r="AL41" s="3">
        <v>68.941422594142196</v>
      </c>
      <c r="AM41" s="3">
        <v>180.13389121338901</v>
      </c>
      <c r="AN41" s="1">
        <v>8.1394999999999995E-2</v>
      </c>
      <c r="AO41" s="1">
        <v>22</v>
      </c>
      <c r="AP41" s="1">
        <v>172</v>
      </c>
      <c r="AQ41" s="1">
        <v>0</v>
      </c>
      <c r="AR41" s="1">
        <v>113</v>
      </c>
      <c r="AS41" s="1">
        <v>49</v>
      </c>
      <c r="AT41"/>
      <c r="AX41"/>
      <c r="AY41"/>
      <c r="AZ41"/>
    </row>
    <row r="42" spans="1:52" hidden="1" x14ac:dyDescent="0.3">
      <c r="A42" s="1" t="s">
        <v>1085</v>
      </c>
      <c r="B42" s="1">
        <v>8478864</v>
      </c>
      <c r="C42" s="1">
        <v>28</v>
      </c>
      <c r="D42" s="1" t="s">
        <v>449</v>
      </c>
      <c r="E42" s="1" t="str">
        <f>IF(AND(ISERR(FIND("C",Table1[[#This Row],[positions]])), Table1[[#This Row],[AVG_faceoffWins]]&gt;200), "*", "")</f>
        <v/>
      </c>
      <c r="F42" s="1" t="str">
        <f>IF(AND(AND(NOT(ISERR(FIND("C",Table1[[#This Row],[positions]]))), G42&lt;&gt;"C"), Table1[[#This Row],[z faceoffWins]]&gt;0.15), "*", "")</f>
        <v/>
      </c>
      <c r="G42" s="2" t="s">
        <v>29</v>
      </c>
      <c r="H42" s="1" t="s">
        <v>459</v>
      </c>
      <c r="I42" s="1" t="s">
        <v>460</v>
      </c>
      <c r="J42" s="7">
        <f>Table1[[#This Row],[z ppp]]+Table1[[#This Row],[z blocks]]+Table1[[#This Row],[z hits]]+Table1[[#This Row],[z goals]]+Table1[[#This Row],[z assists]]+Table1[[#This Row],[z points]]+Table1[[#This Row],[z faceoffWins]]+Table1[[#This Row],[z shots]]</f>
        <v>7.8867893369507218</v>
      </c>
      <c r="K42" s="7">
        <f>Table1[[#This Row],[z goals]]+Table1[[#This Row],[z assists]]+Table1[[#This Row],[z points]]+Table1[[#This Row],[z ppp]]+Table1[[#This Row],[z hits]]+Table1[[#This Row],[z shots]]</f>
        <v>9.2891998485848131</v>
      </c>
      <c r="L42" s="7">
        <f>Table1[[#This Row],[z blocks]]+Table1[[#This Row],[z faceoffWins]]</f>
        <v>-1.4024105116340921</v>
      </c>
      <c r="M42" s="7">
        <f>Table1[[#This Row],[z goals]]+Table1[[#This Row],[z assists]]+Table1[[#This Row],[z points]]+Table1[[#This Row],[z ppp]]+Table1[[#This Row],[z hits]]+Table1[[#This Row],[z blocks]]+Table1[[#This Row],[z shots]]</f>
        <v>8.484587565072113</v>
      </c>
      <c r="N42" s="7">
        <f>Table1[[#This Row],[z goals]]+Table1[[#This Row],[z assists]]+Table1[[#This Row],[z points]]+Table1[[#This Row],[z ppp]]</f>
        <v>8.0982609750987127</v>
      </c>
      <c r="O42" s="3">
        <f>(Table1[[#This Row],[AVG_goals]] - AT$519) / AT$516</f>
        <v>2.5159519544407312</v>
      </c>
      <c r="P42" s="3">
        <f>(Table1[[#This Row],[AVG_assists]] - P$519) / P$516</f>
        <v>1.2475186283287347</v>
      </c>
      <c r="Q42" s="3">
        <f>(Table1[[#This Row],[AVG_points]] - AX$519) / AX$516</f>
        <v>1.9196024442704951</v>
      </c>
      <c r="R42" s="3">
        <f>(Table1[[#This Row],[AVG_faceoffWins]] - AH$519) / AH$516</f>
        <v>-0.5977982281213915</v>
      </c>
      <c r="S42" s="3">
        <f>(Table1[[#This Row],[AVG_PPP]] - AB$519) / AB$516</f>
        <v>2.4151879480587524</v>
      </c>
      <c r="T42" s="3">
        <f>(Table1[[#This Row],[AVG_hits]] - T$519) / T$516</f>
        <v>-0.67307687085559187</v>
      </c>
      <c r="U42" s="3">
        <f>(Table1[[#This Row],[AVG_blocks]] - U$519) / U$516</f>
        <v>-0.80461228351270053</v>
      </c>
      <c r="V42" s="3">
        <f>(Table1[[#This Row],[AVG_shots]] - AO$519) / AO$516</f>
        <v>1.8640157443416927</v>
      </c>
      <c r="W42" s="6">
        <v>0.73224043715846998</v>
      </c>
      <c r="X42" s="7">
        <f>Table1[[#This Row],[r shp factor]]*Table1[[#This Row],[goals]]</f>
        <v>23.605708613040267</v>
      </c>
      <c r="Y42" s="4">
        <v>0.162798185792349</v>
      </c>
      <c r="Z42" s="3">
        <f>(Table1[[#This Row],[AVG_shp]] - Z$519) / Z$516</f>
        <v>1.0706786883235986</v>
      </c>
      <c r="AA42" s="6">
        <v>31.655737704918</v>
      </c>
      <c r="AB42" s="6">
        <v>29.633879781420699</v>
      </c>
      <c r="AC42" s="6">
        <v>50.289617486338798</v>
      </c>
      <c r="AD42" s="1">
        <v>41</v>
      </c>
      <c r="AE42" s="1">
        <v>25</v>
      </c>
      <c r="AF42" s="1">
        <f>IF(ISERR(Table1[[#This Row],[AVG_shp]]/Table1[[#This Row],[shp]]), 0, Table1[[#This Row],[AVG_shp]]/Table1[[#This Row],[shp]])</f>
        <v>0.94422834452161075</v>
      </c>
      <c r="AG42" s="1">
        <v>31</v>
      </c>
      <c r="AH42" s="1">
        <v>56</v>
      </c>
      <c r="AI42" s="1">
        <v>137</v>
      </c>
      <c r="AJ42" s="3">
        <v>39.0983606557377</v>
      </c>
      <c r="AK42" s="3">
        <v>40.251366120218499</v>
      </c>
      <c r="AL42" s="3">
        <v>79.349726775956199</v>
      </c>
      <c r="AM42" s="3">
        <v>241.56830601092801</v>
      </c>
      <c r="AN42" s="1">
        <v>0.17241400000000001</v>
      </c>
      <c r="AO42" s="1">
        <v>14</v>
      </c>
      <c r="AP42" s="1">
        <v>145</v>
      </c>
      <c r="AQ42" s="1">
        <v>0</v>
      </c>
      <c r="AR42" s="1">
        <v>17</v>
      </c>
      <c r="AS42" s="1">
        <v>16</v>
      </c>
      <c r="AT42"/>
      <c r="AX42"/>
      <c r="AY42"/>
      <c r="AZ42"/>
    </row>
    <row r="43" spans="1:52" hidden="1" x14ac:dyDescent="0.3">
      <c r="A43" s="1" t="s">
        <v>1085</v>
      </c>
      <c r="B43" s="1">
        <v>8480023</v>
      </c>
      <c r="C43" s="1">
        <v>26</v>
      </c>
      <c r="D43" s="1" t="s">
        <v>792</v>
      </c>
      <c r="E43" s="1" t="str">
        <f>IF(AND(ISERR(FIND("C",Table1[[#This Row],[positions]])), Table1[[#This Row],[AVG_faceoffWins]]&gt;200), "*", "")</f>
        <v/>
      </c>
      <c r="F43" s="1" t="str">
        <f>IF(AND(AND(NOT(ISERR(FIND("C",Table1[[#This Row],[positions]]))), G43&lt;&gt;"C"), Table1[[#This Row],[z faceoffWins]]&gt;0.15), "*", "")</f>
        <v/>
      </c>
      <c r="G43" s="2" t="s">
        <v>26</v>
      </c>
      <c r="H43" s="1" t="s">
        <v>811</v>
      </c>
      <c r="I43" s="1" t="s">
        <v>812</v>
      </c>
      <c r="J43" s="7">
        <f>Table1[[#This Row],[z ppp]]+Table1[[#This Row],[z blocks]]+Table1[[#This Row],[z hits]]+Table1[[#This Row],[z goals]]+Table1[[#This Row],[z assists]]+Table1[[#This Row],[z points]]+Table1[[#This Row],[z faceoffWins]]+Table1[[#This Row],[z shots]]</f>
        <v>7.8655459521588034</v>
      </c>
      <c r="K43" s="7">
        <f>Table1[[#This Row],[z goals]]+Table1[[#This Row],[z assists]]+Table1[[#This Row],[z points]]+Table1[[#This Row],[z ppp]]+Table1[[#This Row],[z hits]]+Table1[[#This Row],[z shots]]</f>
        <v>5.3977452018310412</v>
      </c>
      <c r="L43" s="7">
        <f>Table1[[#This Row],[z blocks]]+Table1[[#This Row],[z faceoffWins]]</f>
        <v>2.4678007503277621</v>
      </c>
      <c r="M43" s="7">
        <f>Table1[[#This Row],[z goals]]+Table1[[#This Row],[z assists]]+Table1[[#This Row],[z points]]+Table1[[#This Row],[z ppp]]+Table1[[#This Row],[z hits]]+Table1[[#This Row],[z blocks]]+Table1[[#This Row],[z shots]]</f>
        <v>4.8843231832850869</v>
      </c>
      <c r="N43" s="7">
        <f>Table1[[#This Row],[z goals]]+Table1[[#This Row],[z assists]]+Table1[[#This Row],[z points]]+Table1[[#This Row],[z ppp]]</f>
        <v>6.5122866167529487</v>
      </c>
      <c r="O43" s="3">
        <f>(Table1[[#This Row],[AVG_goals]] - AT$519) / AT$516</f>
        <v>0.80452003475663025</v>
      </c>
      <c r="P43" s="3">
        <f>(Table1[[#This Row],[AVG_assists]] - P$519) / P$516</f>
        <v>2.3626726154204492</v>
      </c>
      <c r="Q43" s="3">
        <f>(Table1[[#This Row],[AVG_points]] - AX$519) / AX$516</f>
        <v>1.8423999039505958</v>
      </c>
      <c r="R43" s="3">
        <f>(Table1[[#This Row],[AVG_faceoffWins]] - AH$519) / AH$516</f>
        <v>2.981222768873717</v>
      </c>
      <c r="S43" s="3">
        <f>(Table1[[#This Row],[AVG_PPP]] - AB$519) / AB$516</f>
        <v>1.5026940626252736</v>
      </c>
      <c r="T43" s="3">
        <f>(Table1[[#This Row],[AVG_hits]] - T$519) / T$516</f>
        <v>-1.3342446652817628</v>
      </c>
      <c r="U43" s="3">
        <f>(Table1[[#This Row],[AVG_blocks]] - U$519) / U$516</f>
        <v>-0.51342201854595459</v>
      </c>
      <c r="V43" s="3">
        <f>(Table1[[#This Row],[AVG_shots]] - AO$519) / AO$516</f>
        <v>0.21970325035985538</v>
      </c>
      <c r="W43" s="6">
        <v>756.888888888888</v>
      </c>
      <c r="X43" s="7">
        <f>Table1[[#This Row],[r shp factor]]*Table1[[#This Row],[goals]]</f>
        <v>22.60403375037971</v>
      </c>
      <c r="Y43" s="4">
        <v>0.15589033333333299</v>
      </c>
      <c r="Z43" s="3">
        <f>(Table1[[#This Row],[AVG_shp]] - Z$519) / Z$516</f>
        <v>0.93874865714149081</v>
      </c>
      <c r="AA43" s="6">
        <v>22.8888888888888</v>
      </c>
      <c r="AB43" s="6">
        <v>41.471111111111099</v>
      </c>
      <c r="AC43" s="6">
        <v>14.7422222222222</v>
      </c>
      <c r="AD43" s="1">
        <v>70</v>
      </c>
      <c r="AE43" s="1">
        <v>21</v>
      </c>
      <c r="AF43" s="1">
        <f>IF(ISERR(Table1[[#This Row],[AVG_shp]]/Table1[[#This Row],[shp]]), 0, Table1[[#This Row],[AVG_shp]]/Table1[[#This Row],[shp]])</f>
        <v>1.076382559541891</v>
      </c>
      <c r="AG43" s="1">
        <v>60</v>
      </c>
      <c r="AH43" s="1">
        <v>81</v>
      </c>
      <c r="AI43" s="1">
        <v>183</v>
      </c>
      <c r="AJ43" s="3">
        <v>21.848888888888801</v>
      </c>
      <c r="AK43" s="3">
        <v>55.782222222222202</v>
      </c>
      <c r="AL43" s="3">
        <v>77.631111111111096</v>
      </c>
      <c r="AM43" s="3">
        <v>141.45777777777701</v>
      </c>
      <c r="AN43" s="1">
        <v>0.14482800000000001</v>
      </c>
      <c r="AO43" s="1">
        <v>19</v>
      </c>
      <c r="AP43" s="1">
        <v>145</v>
      </c>
      <c r="AQ43" s="1">
        <v>733</v>
      </c>
      <c r="AR43" s="1">
        <v>48</v>
      </c>
      <c r="AS43" s="1">
        <v>13</v>
      </c>
      <c r="AT43"/>
      <c r="AX43"/>
      <c r="AY43"/>
      <c r="AZ43"/>
    </row>
    <row r="44" spans="1:52" hidden="1" x14ac:dyDescent="0.3">
      <c r="A44" s="1" t="s">
        <v>1085</v>
      </c>
      <c r="B44" s="1">
        <v>8479337</v>
      </c>
      <c r="C44" s="1">
        <v>28</v>
      </c>
      <c r="D44" s="1" t="s">
        <v>305</v>
      </c>
      <c r="E44" s="1" t="str">
        <f>IF(AND(ISERR(FIND("C",Table1[[#This Row],[positions]])), Table1[[#This Row],[AVG_faceoffWins]]&gt;200), "*", "")</f>
        <v/>
      </c>
      <c r="F44" s="1" t="str">
        <f>IF(AND(AND(NOT(ISERR(FIND("C",Table1[[#This Row],[positions]]))), G44&lt;&gt;"C"), Table1[[#This Row],[z faceoffWins]]&gt;0.15), "*", "")</f>
        <v/>
      </c>
      <c r="G44" s="2" t="s">
        <v>56</v>
      </c>
      <c r="H44" s="1" t="s">
        <v>314</v>
      </c>
      <c r="I44" s="1" t="s">
        <v>315</v>
      </c>
      <c r="J44" s="7">
        <f>Table1[[#This Row],[z ppp]]+Table1[[#This Row],[z blocks]]+Table1[[#This Row],[z hits]]+Table1[[#This Row],[z goals]]+Table1[[#This Row],[z assists]]+Table1[[#This Row],[z points]]+Table1[[#This Row],[z faceoffWins]]+Table1[[#This Row],[z shots]]</f>
        <v>6.4258393247872059</v>
      </c>
      <c r="K44" s="7">
        <f>Table1[[#This Row],[z goals]]+Table1[[#This Row],[z assists]]+Table1[[#This Row],[z points]]+Table1[[#This Row],[z ppp]]+Table1[[#This Row],[z hits]]+Table1[[#This Row],[z shots]]</f>
        <v>7.5684709183978409</v>
      </c>
      <c r="L44" s="7">
        <f>Table1[[#This Row],[z blocks]]+Table1[[#This Row],[z faceoffWins]]</f>
        <v>-1.142631593610635</v>
      </c>
      <c r="M44" s="7">
        <f>Table1[[#This Row],[z goals]]+Table1[[#This Row],[z assists]]+Table1[[#This Row],[z points]]+Table1[[#This Row],[z ppp]]+Table1[[#This Row],[z hits]]+Table1[[#This Row],[z blocks]]+Table1[[#This Row],[z shots]]</f>
        <v>6.9450616914516718</v>
      </c>
      <c r="N44" s="7">
        <f>Table1[[#This Row],[z goals]]+Table1[[#This Row],[z assists]]+Table1[[#This Row],[z points]]+Table1[[#This Row],[z ppp]]</f>
        <v>5.9238857860293415</v>
      </c>
      <c r="O44" s="3">
        <f>(Table1[[#This Row],[AVG_goals]] - AT$519) / AT$516</f>
        <v>1.712461093347815</v>
      </c>
      <c r="P44" s="3">
        <f>(Table1[[#This Row],[AVG_assists]] - P$519) / P$516</f>
        <v>0.99012831694479519</v>
      </c>
      <c r="Q44" s="3">
        <f>(Table1[[#This Row],[AVG_points]] - AX$519) / AX$516</f>
        <v>1.3947835812767564</v>
      </c>
      <c r="R44" s="3">
        <f>(Table1[[#This Row],[AVG_faceoffWins]] - AH$519) / AH$516</f>
        <v>-0.5192223666644662</v>
      </c>
      <c r="S44" s="3">
        <f>(Table1[[#This Row],[AVG_PPP]] - AB$519) / AB$516</f>
        <v>1.8265127944599746</v>
      </c>
      <c r="T44" s="3">
        <f>(Table1[[#This Row],[AVG_hits]] - T$519) / T$516</f>
        <v>-0.32507099735872247</v>
      </c>
      <c r="U44" s="3">
        <f>(Table1[[#This Row],[AVG_blocks]] - U$519) / U$516</f>
        <v>-0.62340922694616874</v>
      </c>
      <c r="V44" s="3">
        <f>(Table1[[#This Row],[AVG_shots]] - AO$519) / AO$516</f>
        <v>1.9696561297272215</v>
      </c>
      <c r="W44" s="6">
        <v>17.3333333333333</v>
      </c>
      <c r="X44" s="7">
        <f>Table1[[#This Row],[r shp factor]]*Table1[[#This Row],[goals]]</f>
        <v>30.61566856027428</v>
      </c>
      <c r="Y44" s="4">
        <v>0.125474</v>
      </c>
      <c r="Z44" s="3">
        <f>(Table1[[#This Row],[AVG_shp]] - Z$519) / Z$516</f>
        <v>0.35784050530704714</v>
      </c>
      <c r="AA44" s="6">
        <v>26</v>
      </c>
      <c r="AB44" s="6">
        <v>37</v>
      </c>
      <c r="AC44" s="6">
        <v>69</v>
      </c>
      <c r="AD44" s="1">
        <v>82</v>
      </c>
      <c r="AE44" s="1">
        <v>39</v>
      </c>
      <c r="AF44" s="1">
        <f>IF(ISERR(Table1[[#This Row],[AVG_shp]]/Table1[[#This Row],[shp]]), 0, Table1[[#This Row],[AVG_shp]]/Table1[[#This Row],[shp]])</f>
        <v>0.78501714257113542</v>
      </c>
      <c r="AG44" s="1">
        <v>31</v>
      </c>
      <c r="AH44" s="1">
        <v>70</v>
      </c>
      <c r="AI44" s="1">
        <v>179</v>
      </c>
      <c r="AJ44" s="3">
        <v>31</v>
      </c>
      <c r="AK44" s="3">
        <v>36.6666666666666</v>
      </c>
      <c r="AL44" s="3">
        <v>67.6666666666666</v>
      </c>
      <c r="AM44" s="3">
        <v>248</v>
      </c>
      <c r="AN44" s="1">
        <v>0.15983600000000001</v>
      </c>
      <c r="AO44" s="1">
        <v>29</v>
      </c>
      <c r="AP44" s="1">
        <v>244</v>
      </c>
      <c r="AQ44" s="1">
        <v>26</v>
      </c>
      <c r="AR44" s="1">
        <v>38</v>
      </c>
      <c r="AS44" s="1">
        <v>33</v>
      </c>
      <c r="AT44"/>
      <c r="AX44"/>
      <c r="AY44"/>
      <c r="AZ44"/>
    </row>
    <row r="45" spans="1:52" hidden="1" x14ac:dyDescent="0.3">
      <c r="A45" s="1" t="s">
        <v>1085</v>
      </c>
      <c r="B45" s="1">
        <v>8480018</v>
      </c>
      <c r="C45" s="1">
        <v>26</v>
      </c>
      <c r="D45" s="1" t="s">
        <v>481</v>
      </c>
      <c r="E45" s="1" t="str">
        <f>IF(AND(ISERR(FIND("C",Table1[[#This Row],[positions]])), Table1[[#This Row],[AVG_faceoffWins]]&gt;200), "*", "")</f>
        <v/>
      </c>
      <c r="F45" s="1" t="str">
        <f>IF(AND(AND(NOT(ISERR(FIND("C",Table1[[#This Row],[positions]]))), G45&lt;&gt;"C"), Table1[[#This Row],[z faceoffWins]]&gt;0.15), "*", "")</f>
        <v/>
      </c>
      <c r="G45" s="2" t="s">
        <v>26</v>
      </c>
      <c r="H45" s="1" t="s">
        <v>497</v>
      </c>
      <c r="I45" s="1" t="s">
        <v>498</v>
      </c>
      <c r="J45" s="7">
        <f>Table1[[#This Row],[z ppp]]+Table1[[#This Row],[z blocks]]+Table1[[#This Row],[z hits]]+Table1[[#This Row],[z goals]]+Table1[[#This Row],[z assists]]+Table1[[#This Row],[z points]]+Table1[[#This Row],[z faceoffWins]]+Table1[[#This Row],[z shots]]</f>
        <v>9.6753482430422668</v>
      </c>
      <c r="K45" s="7">
        <f>Table1[[#This Row],[z goals]]+Table1[[#This Row],[z assists]]+Table1[[#This Row],[z points]]+Table1[[#This Row],[z ppp]]+Table1[[#This Row],[z hits]]+Table1[[#This Row],[z shots]]</f>
        <v>7.1692951279782413</v>
      </c>
      <c r="L45" s="7">
        <f>Table1[[#This Row],[z blocks]]+Table1[[#This Row],[z faceoffWins]]</f>
        <v>2.5060531150640251</v>
      </c>
      <c r="M45" s="7">
        <f>Table1[[#This Row],[z goals]]+Table1[[#This Row],[z assists]]+Table1[[#This Row],[z points]]+Table1[[#This Row],[z ppp]]+Table1[[#This Row],[z hits]]+Table1[[#This Row],[z blocks]]+Table1[[#This Row],[z shots]]</f>
        <v>7.0706757621861769</v>
      </c>
      <c r="N45" s="7">
        <f>Table1[[#This Row],[z goals]]+Table1[[#This Row],[z assists]]+Table1[[#This Row],[z points]]+Table1[[#This Row],[z ppp]]</f>
        <v>6.9115795737009567</v>
      </c>
      <c r="O45" s="3">
        <f>(Table1[[#This Row],[AVG_goals]] - AT$519) / AT$516</f>
        <v>1.5801724495511338</v>
      </c>
      <c r="P45" s="3">
        <f>(Table1[[#This Row],[AVG_assists]] - P$519) / P$516</f>
        <v>1.7799555986763078</v>
      </c>
      <c r="Q45" s="3">
        <f>(Table1[[#This Row],[AVG_points]] - AX$519) / AX$516</f>
        <v>1.8290233233889772</v>
      </c>
      <c r="R45" s="3">
        <f>(Table1[[#This Row],[AVG_faceoffWins]] - AH$519) / AH$516</f>
        <v>2.6046724808560899</v>
      </c>
      <c r="S45" s="3">
        <f>(Table1[[#This Row],[AVG_PPP]] - AB$519) / AB$516</f>
        <v>1.7224282020845381</v>
      </c>
      <c r="T45" s="3">
        <f>(Table1[[#This Row],[AVG_hits]] - T$519) / T$516</f>
        <v>-0.48006777220765062</v>
      </c>
      <c r="U45" s="3">
        <f>(Table1[[#This Row],[AVG_blocks]] - U$519) / U$516</f>
        <v>-9.8619365792064789E-2</v>
      </c>
      <c r="V45" s="3">
        <f>(Table1[[#This Row],[AVG_shots]] - AO$519) / AO$516</f>
        <v>0.73778332648493505</v>
      </c>
      <c r="W45" s="6">
        <v>677.33333333333303</v>
      </c>
      <c r="X45" s="7">
        <f>Table1[[#This Row],[r shp factor]]*Table1[[#This Row],[goals]]</f>
        <v>29.428617295134131</v>
      </c>
      <c r="Y45" s="4">
        <v>0.171097</v>
      </c>
      <c r="Z45" s="3">
        <f>(Table1[[#This Row],[AVG_shp]] - Z$519) / Z$516</f>
        <v>1.2291740852194775</v>
      </c>
      <c r="AA45" s="6">
        <v>25</v>
      </c>
      <c r="AB45" s="6">
        <v>58.3333333333333</v>
      </c>
      <c r="AC45" s="6">
        <v>60.6666666666666</v>
      </c>
      <c r="AD45" s="1">
        <v>82</v>
      </c>
      <c r="AE45" s="1">
        <v>30</v>
      </c>
      <c r="AF45" s="1">
        <f>IF(ISERR(Table1[[#This Row],[AVG_shp]]/Table1[[#This Row],[shp]]), 0, Table1[[#This Row],[AVG_shp]]/Table1[[#This Row],[shp]])</f>
        <v>0.98095390983780439</v>
      </c>
      <c r="AG45" s="1">
        <v>59</v>
      </c>
      <c r="AH45" s="1">
        <v>89</v>
      </c>
      <c r="AI45" s="1">
        <v>208</v>
      </c>
      <c r="AJ45" s="3">
        <v>29.6666666666666</v>
      </c>
      <c r="AK45" s="3">
        <v>47.6666666666666</v>
      </c>
      <c r="AL45" s="3">
        <v>77.3333333333333</v>
      </c>
      <c r="AM45" s="3">
        <v>173</v>
      </c>
      <c r="AN45" s="1">
        <v>0.17441899999999999</v>
      </c>
      <c r="AO45" s="1">
        <v>27</v>
      </c>
      <c r="AP45" s="1">
        <v>172</v>
      </c>
      <c r="AQ45" s="1">
        <v>680</v>
      </c>
      <c r="AR45" s="1">
        <v>71</v>
      </c>
      <c r="AS45" s="1">
        <v>63</v>
      </c>
      <c r="AT45"/>
      <c r="AX45"/>
      <c r="AY45"/>
      <c r="AZ45"/>
    </row>
    <row r="46" spans="1:52" hidden="1" x14ac:dyDescent="0.3">
      <c r="A46" s="1" t="s">
        <v>1085</v>
      </c>
      <c r="B46" s="1">
        <v>8478440</v>
      </c>
      <c r="C46" s="1">
        <v>28</v>
      </c>
      <c r="D46" s="1" t="s">
        <v>1032</v>
      </c>
      <c r="E46" s="1" t="str">
        <f>IF(AND(ISERR(FIND("C",Table1[[#This Row],[positions]])), Table1[[#This Row],[AVG_faceoffWins]]&gt;200), "*", "")</f>
        <v/>
      </c>
      <c r="F46" s="1" t="str">
        <f>IF(AND(AND(NOT(ISERR(FIND("C",Table1[[#This Row],[positions]]))), G46&lt;&gt;"C"), Table1[[#This Row],[z faceoffWins]]&gt;0.15), "*", "")</f>
        <v/>
      </c>
      <c r="G46" s="2" t="s">
        <v>26</v>
      </c>
      <c r="H46" s="1" t="s">
        <v>1047</v>
      </c>
      <c r="I46" s="1" t="s">
        <v>41</v>
      </c>
      <c r="J46" s="7">
        <f>Table1[[#This Row],[z ppp]]+Table1[[#This Row],[z blocks]]+Table1[[#This Row],[z hits]]+Table1[[#This Row],[z goals]]+Table1[[#This Row],[z assists]]+Table1[[#This Row],[z points]]+Table1[[#This Row],[z faceoffWins]]+Table1[[#This Row],[z shots]]</f>
        <v>7.5944718460861553</v>
      </c>
      <c r="K46" s="7">
        <f>Table1[[#This Row],[z goals]]+Table1[[#This Row],[z assists]]+Table1[[#This Row],[z points]]+Table1[[#This Row],[z ppp]]+Table1[[#This Row],[z hits]]+Table1[[#This Row],[z shots]]</f>
        <v>5.4077235282511262</v>
      </c>
      <c r="L46" s="7">
        <f>Table1[[#This Row],[z blocks]]+Table1[[#This Row],[z faceoffWins]]</f>
        <v>2.1867483178350304</v>
      </c>
      <c r="M46" s="7">
        <f>Table1[[#This Row],[z goals]]+Table1[[#This Row],[z assists]]+Table1[[#This Row],[z points]]+Table1[[#This Row],[z ppp]]+Table1[[#This Row],[z hits]]+Table1[[#This Row],[z blocks]]+Table1[[#This Row],[z shots]]</f>
        <v>5.1706774490832066</v>
      </c>
      <c r="N46" s="7">
        <f>Table1[[#This Row],[z goals]]+Table1[[#This Row],[z assists]]+Table1[[#This Row],[z points]]+Table1[[#This Row],[z ppp]]</f>
        <v>6.194619190318333</v>
      </c>
      <c r="O46" s="3">
        <f>(Table1[[#This Row],[AVG_goals]] - AT$519) / AT$516</f>
        <v>1.250800724179828</v>
      </c>
      <c r="P46" s="3">
        <f>(Table1[[#This Row],[AVG_assists]] - P$519) / P$516</f>
        <v>1.5893615322992898</v>
      </c>
      <c r="Q46" s="3">
        <f>(Table1[[#This Row],[AVG_points]] - AX$519) / AX$516</f>
        <v>1.5606564398401002</v>
      </c>
      <c r="R46" s="3">
        <f>(Table1[[#This Row],[AVG_faceoffWins]] - AH$519) / AH$516</f>
        <v>2.4237943970029496</v>
      </c>
      <c r="S46" s="3">
        <f>(Table1[[#This Row],[AVG_PPP]] - AB$519) / AB$516</f>
        <v>1.7938004939991143</v>
      </c>
      <c r="T46" s="3">
        <f>(Table1[[#This Row],[AVG_hits]] - T$519) / T$516</f>
        <v>-1.2675779164196668</v>
      </c>
      <c r="U46" s="3">
        <f>(Table1[[#This Row],[AVG_blocks]] - U$519) / U$516</f>
        <v>-0.23704607916791939</v>
      </c>
      <c r="V46" s="3">
        <f>(Table1[[#This Row],[AVG_shots]] - AO$519) / AO$516</f>
        <v>0.48068225435246015</v>
      </c>
      <c r="W46" s="6">
        <v>639.11836734693804</v>
      </c>
      <c r="X46" s="7">
        <f>Table1[[#This Row],[r shp factor]]*Table1[[#This Row],[goals]]</f>
        <v>25.03060854349286</v>
      </c>
      <c r="Y46" s="4">
        <v>0.167990771428571</v>
      </c>
      <c r="Z46" s="3">
        <f>(Table1[[#This Row],[AVG_shp]] - Z$519) / Z$516</f>
        <v>1.1698495940380667</v>
      </c>
      <c r="AA46" s="6">
        <v>25.685714285714202</v>
      </c>
      <c r="AB46" s="6">
        <v>52.706122448979499</v>
      </c>
      <c r="AC46" s="6">
        <v>18.326530612244898</v>
      </c>
      <c r="AD46" s="1">
        <v>82</v>
      </c>
      <c r="AE46" s="1">
        <v>29</v>
      </c>
      <c r="AF46" s="1">
        <f>IF(ISERR(Table1[[#This Row],[AVG_shp]]/Table1[[#This Row],[shp]]), 0, Table1[[#This Row],[AVG_shp]]/Table1[[#This Row],[shp]])</f>
        <v>0.86312443253423654</v>
      </c>
      <c r="AG46" s="1">
        <v>53</v>
      </c>
      <c r="AH46" s="1">
        <v>82</v>
      </c>
      <c r="AI46" s="1">
        <v>193</v>
      </c>
      <c r="AJ46" s="3">
        <v>26.3469387755102</v>
      </c>
      <c r="AK46" s="3">
        <v>45.0122448979591</v>
      </c>
      <c r="AL46" s="3">
        <v>71.359183673469303</v>
      </c>
      <c r="AM46" s="3">
        <v>157.34693877551001</v>
      </c>
      <c r="AN46" s="1">
        <v>0.194631</v>
      </c>
      <c r="AO46" s="1">
        <v>34</v>
      </c>
      <c r="AP46" s="1">
        <v>149</v>
      </c>
      <c r="AQ46" s="1">
        <v>691</v>
      </c>
      <c r="AR46" s="1">
        <v>54</v>
      </c>
      <c r="AS46" s="1">
        <v>23</v>
      </c>
      <c r="AT46"/>
      <c r="AX46"/>
      <c r="AY46"/>
      <c r="AZ46"/>
    </row>
    <row r="47" spans="1:52" hidden="1" x14ac:dyDescent="0.3">
      <c r="A47" s="1" t="s">
        <v>1085</v>
      </c>
      <c r="B47" s="1">
        <v>8477404</v>
      </c>
      <c r="C47" s="1">
        <v>31</v>
      </c>
      <c r="D47" s="1" t="s">
        <v>826</v>
      </c>
      <c r="E47" s="1" t="str">
        <f>IF(AND(ISERR(FIND("C",Table1[[#This Row],[positions]])), Table1[[#This Row],[AVG_faceoffWins]]&gt;200), "*", "")</f>
        <v/>
      </c>
      <c r="F47" s="1" t="str">
        <f>IF(AND(AND(NOT(ISERR(FIND("C",Table1[[#This Row],[positions]]))), G47&lt;&gt;"C"), Table1[[#This Row],[z faceoffWins]]&gt;0.15), "*", "")</f>
        <v/>
      </c>
      <c r="G47" s="2" t="s">
        <v>29</v>
      </c>
      <c r="H47" s="1" t="s">
        <v>837</v>
      </c>
      <c r="I47" s="1" t="s">
        <v>838</v>
      </c>
      <c r="J47" s="7">
        <f>Table1[[#This Row],[z ppp]]+Table1[[#This Row],[z blocks]]+Table1[[#This Row],[z hits]]+Table1[[#This Row],[z goals]]+Table1[[#This Row],[z assists]]+Table1[[#This Row],[z points]]+Table1[[#This Row],[z faceoffWins]]+Table1[[#This Row],[z shots]]</f>
        <v>7.2860591229674423</v>
      </c>
      <c r="K47" s="7">
        <f>Table1[[#This Row],[z goals]]+Table1[[#This Row],[z assists]]+Table1[[#This Row],[z points]]+Table1[[#This Row],[z ppp]]+Table1[[#This Row],[z hits]]+Table1[[#This Row],[z shots]]</f>
        <v>8.0492534519916852</v>
      </c>
      <c r="L47" s="7">
        <f>Table1[[#This Row],[z blocks]]+Table1[[#This Row],[z faceoffWins]]</f>
        <v>-0.76319432902424378</v>
      </c>
      <c r="M47" s="7">
        <f>Table1[[#This Row],[z goals]]+Table1[[#This Row],[z assists]]+Table1[[#This Row],[z points]]+Table1[[#This Row],[z ppp]]+Table1[[#This Row],[z hits]]+Table1[[#This Row],[z blocks]]+Table1[[#This Row],[z shots]]</f>
        <v>7.5678654812203456</v>
      </c>
      <c r="N47" s="7">
        <f>Table1[[#This Row],[z goals]]+Table1[[#This Row],[z assists]]+Table1[[#This Row],[z points]]+Table1[[#This Row],[z ppp]]</f>
        <v>6.9545743519231529</v>
      </c>
      <c r="O47" s="3">
        <f>(Table1[[#This Row],[AVG_goals]] - AT$519) / AT$516</f>
        <v>2.2076615832933659</v>
      </c>
      <c r="P47" s="3">
        <f>(Table1[[#This Row],[AVG_assists]] - P$519) / P$516</f>
        <v>1.2789338482445991</v>
      </c>
      <c r="Q47" s="3">
        <f>(Table1[[#This Row],[AVG_points]] - AX$519) / AX$516</f>
        <v>1.7996747063358773</v>
      </c>
      <c r="R47" s="3">
        <f>(Table1[[#This Row],[AVG_faceoffWins]] - AH$519) / AH$516</f>
        <v>-0.28180635825290384</v>
      </c>
      <c r="S47" s="3">
        <f>(Table1[[#This Row],[AVG_PPP]] - AB$519) / AB$516</f>
        <v>1.668304214049311</v>
      </c>
      <c r="T47" s="3">
        <f>(Table1[[#This Row],[AVG_hits]] - T$519) / T$516</f>
        <v>-0.62225148033573219</v>
      </c>
      <c r="U47" s="3">
        <f>(Table1[[#This Row],[AVG_blocks]] - U$519) / U$516</f>
        <v>-0.48138797077133999</v>
      </c>
      <c r="V47" s="3">
        <f>(Table1[[#This Row],[AVG_shots]] - AO$519) / AO$516</f>
        <v>1.7169305804042654</v>
      </c>
      <c r="W47" s="6">
        <v>67.493333333333297</v>
      </c>
      <c r="X47" s="7">
        <f>Table1[[#This Row],[r shp factor]]*Table1[[#This Row],[goals]]</f>
        <v>43.114692071557108</v>
      </c>
      <c r="Y47" s="4">
        <v>0.19868511999999999</v>
      </c>
      <c r="Z47" s="3">
        <f>(Table1[[#This Row],[AVG_shp]] - Z$519) / Z$516</f>
        <v>1.7560674364382425</v>
      </c>
      <c r="AA47" s="6">
        <v>24.48</v>
      </c>
      <c r="AB47" s="6">
        <v>42.773333333333298</v>
      </c>
      <c r="AC47" s="6">
        <v>53.022222222222197</v>
      </c>
      <c r="AD47" s="1">
        <v>80</v>
      </c>
      <c r="AE47" s="1">
        <v>41</v>
      </c>
      <c r="AF47" s="1">
        <f>IF(ISERR(Table1[[#This Row],[AVG_shp]]/Table1[[#This Row],[shp]]), 0, Table1[[#This Row],[AVG_shp]]/Table1[[#This Row],[shp]])</f>
        <v>1.051577855403832</v>
      </c>
      <c r="AG47" s="1">
        <v>39</v>
      </c>
      <c r="AH47" s="1">
        <v>80</v>
      </c>
      <c r="AI47" s="1">
        <v>201</v>
      </c>
      <c r="AJ47" s="3">
        <v>35.991111111111103</v>
      </c>
      <c r="AK47" s="3">
        <v>40.688888888888798</v>
      </c>
      <c r="AL47" s="3">
        <v>76.680000000000007</v>
      </c>
      <c r="AM47" s="3">
        <v>232.613333333333</v>
      </c>
      <c r="AN47" s="1">
        <v>0.18894</v>
      </c>
      <c r="AO47" s="1">
        <v>28</v>
      </c>
      <c r="AP47" s="1">
        <v>217</v>
      </c>
      <c r="AQ47" s="1">
        <v>177</v>
      </c>
      <c r="AR47" s="1">
        <v>52</v>
      </c>
      <c r="AS47" s="1">
        <v>28</v>
      </c>
      <c r="AT47"/>
      <c r="AX47"/>
      <c r="AY47"/>
      <c r="AZ47"/>
    </row>
    <row r="48" spans="1:52" hidden="1" x14ac:dyDescent="0.3">
      <c r="A48" s="1" t="s">
        <v>1085</v>
      </c>
      <c r="B48" s="1">
        <v>8477493</v>
      </c>
      <c r="C48" s="1">
        <v>30</v>
      </c>
      <c r="D48" s="1" t="s">
        <v>375</v>
      </c>
      <c r="E48" s="1" t="str">
        <f>IF(AND(ISERR(FIND("C",Table1[[#This Row],[positions]])), Table1[[#This Row],[AVG_faceoffWins]]&gt;200), "*", "")</f>
        <v/>
      </c>
      <c r="F48" s="1" t="str">
        <f>IF(AND(AND(NOT(ISERR(FIND("C",Table1[[#This Row],[positions]]))), G48&lt;&gt;"C"), Table1[[#This Row],[z faceoffWins]]&gt;0.15), "*", "")</f>
        <v/>
      </c>
      <c r="G48" s="2" t="s">
        <v>26</v>
      </c>
      <c r="H48" s="1" t="s">
        <v>376</v>
      </c>
      <c r="I48" s="1" t="s">
        <v>377</v>
      </c>
      <c r="J48" s="7">
        <f>Table1[[#This Row],[z ppp]]+Table1[[#This Row],[z blocks]]+Table1[[#This Row],[z hits]]+Table1[[#This Row],[z goals]]+Table1[[#This Row],[z assists]]+Table1[[#This Row],[z points]]+Table1[[#This Row],[z faceoffWins]]+Table1[[#This Row],[z shots]]</f>
        <v>10.010317093827783</v>
      </c>
      <c r="K48" s="7">
        <f>Table1[[#This Row],[z goals]]+Table1[[#This Row],[z assists]]+Table1[[#This Row],[z points]]+Table1[[#This Row],[z ppp]]+Table1[[#This Row],[z hits]]+Table1[[#This Row],[z shots]]</f>
        <v>7.8376313280312857</v>
      </c>
      <c r="L48" s="7">
        <f>Table1[[#This Row],[z blocks]]+Table1[[#This Row],[z faceoffWins]]</f>
        <v>2.1726857657964977</v>
      </c>
      <c r="M48" s="7">
        <f>Table1[[#This Row],[z goals]]+Table1[[#This Row],[z assists]]+Table1[[#This Row],[z points]]+Table1[[#This Row],[z ppp]]+Table1[[#This Row],[z hits]]+Table1[[#This Row],[z blocks]]+Table1[[#This Row],[z shots]]</f>
        <v>7.5496271595811431</v>
      </c>
      <c r="N48" s="7">
        <f>Table1[[#This Row],[z goals]]+Table1[[#This Row],[z assists]]+Table1[[#This Row],[z points]]+Table1[[#This Row],[z ppp]]</f>
        <v>7.0157241602403424</v>
      </c>
      <c r="O48" s="3">
        <f>(Table1[[#This Row],[AVG_goals]] - AT$519) / AT$516</f>
        <v>0.8228517639699332</v>
      </c>
      <c r="P48" s="3">
        <f>(Table1[[#This Row],[AVG_assists]] - P$519) / P$516</f>
        <v>2.2643922035844781</v>
      </c>
      <c r="Q48" s="3">
        <f>(Table1[[#This Row],[AVG_points]] - AX$519) / AX$516</f>
        <v>1.7892132144055439</v>
      </c>
      <c r="R48" s="3">
        <f>(Table1[[#This Row],[AVG_faceoffWins]] - AH$519) / AH$516</f>
        <v>2.4606899342466404</v>
      </c>
      <c r="S48" s="3">
        <f>(Table1[[#This Row],[AVG_PPP]] - AB$519) / AB$516</f>
        <v>2.1392669782803879</v>
      </c>
      <c r="T48" s="3">
        <f>(Table1[[#This Row],[AVG_hits]] - T$519) / T$516</f>
        <v>-9.2128729004038359E-2</v>
      </c>
      <c r="U48" s="3">
        <f>(Table1[[#This Row],[AVG_blocks]] - U$519) / U$516</f>
        <v>-0.28800416845014287</v>
      </c>
      <c r="V48" s="3">
        <f>(Table1[[#This Row],[AVG_shots]] - AO$519) / AO$516</f>
        <v>0.91403589679498154</v>
      </c>
      <c r="W48" s="6">
        <v>646.91346153846098</v>
      </c>
      <c r="X48" s="7">
        <f>Table1[[#This Row],[r shp factor]]*Table1[[#This Row],[goals]]</f>
        <v>18.060540933795632</v>
      </c>
      <c r="Y48" s="4">
        <v>0.121211514423076</v>
      </c>
      <c r="Z48" s="3">
        <f>(Table1[[#This Row],[AVG_shp]] - Z$519) / Z$516</f>
        <v>0.27643317091285352</v>
      </c>
      <c r="AA48" s="6">
        <v>29.004807692307601</v>
      </c>
      <c r="AB48" s="6">
        <v>50.634615384615302</v>
      </c>
      <c r="AC48" s="6">
        <v>81.524038461538396</v>
      </c>
      <c r="AD48" s="1">
        <v>67</v>
      </c>
      <c r="AE48" s="1">
        <v>20</v>
      </c>
      <c r="AF48" s="1">
        <f>IF(ISERR(Table1[[#This Row],[AVG_shp]]/Table1[[#This Row],[shp]]), 0, Table1[[#This Row],[AVG_shp]]/Table1[[#This Row],[shp]])</f>
        <v>0.90302704668978162</v>
      </c>
      <c r="AG48" s="1">
        <v>51</v>
      </c>
      <c r="AH48" s="1">
        <v>71</v>
      </c>
      <c r="AI48" s="1">
        <v>162</v>
      </c>
      <c r="AJ48" s="3">
        <v>22.033653846153801</v>
      </c>
      <c r="AK48" s="3">
        <v>54.413461538461497</v>
      </c>
      <c r="AL48" s="3">
        <v>76.447115384615302</v>
      </c>
      <c r="AM48" s="3">
        <v>183.730769230769</v>
      </c>
      <c r="AN48" s="1">
        <v>0.13422799999999999</v>
      </c>
      <c r="AO48" s="1">
        <v>28</v>
      </c>
      <c r="AP48" s="1">
        <v>149</v>
      </c>
      <c r="AQ48" s="1">
        <v>580</v>
      </c>
      <c r="AR48" s="1">
        <v>54</v>
      </c>
      <c r="AS48" s="1">
        <v>87</v>
      </c>
      <c r="AT48"/>
      <c r="AX48"/>
      <c r="AY48"/>
      <c r="AZ48"/>
    </row>
    <row r="49" spans="1:52" hidden="1" x14ac:dyDescent="0.3">
      <c r="A49" s="1" t="s">
        <v>1085</v>
      </c>
      <c r="B49" s="1">
        <v>8474600</v>
      </c>
      <c r="C49" s="1">
        <v>35</v>
      </c>
      <c r="D49" s="1" t="s">
        <v>132</v>
      </c>
      <c r="E49" s="1" t="str">
        <f>IF(AND(ISERR(FIND("C",Table1[[#This Row],[positions]])), Table1[[#This Row],[AVG_faceoffWins]]&gt;200), "*", "")</f>
        <v/>
      </c>
      <c r="F49" s="1" t="str">
        <f>IF(AND(AND(NOT(ISERR(FIND("C",Table1[[#This Row],[positions]]))), G49&lt;&gt;"C"), Table1[[#This Row],[z faceoffWins]]&gt;0.15), "*", "")</f>
        <v/>
      </c>
      <c r="G49" s="2" t="s">
        <v>48</v>
      </c>
      <c r="H49" s="1" t="s">
        <v>565</v>
      </c>
      <c r="I49" s="1" t="s">
        <v>566</v>
      </c>
      <c r="J49" s="7">
        <f>Table1[[#This Row],[z ppp]]+Table1[[#This Row],[z blocks]]+Table1[[#This Row],[z hits]]+Table1[[#This Row],[z goals]]+Table1[[#This Row],[z assists]]+Table1[[#This Row],[z points]]+Table1[[#This Row],[z faceoffWins]]+Table1[[#This Row],[z shots]]</f>
        <v>7.3475361918079471</v>
      </c>
      <c r="K49" s="7">
        <f>Table1[[#This Row],[z goals]]+Table1[[#This Row],[z assists]]+Table1[[#This Row],[z points]]+Table1[[#This Row],[z ppp]]+Table1[[#This Row],[z hits]]+Table1[[#This Row],[z shots]]</f>
        <v>6.1701024112132883</v>
      </c>
      <c r="L49" s="7">
        <f>Table1[[#This Row],[z blocks]]+Table1[[#This Row],[z faceoffWins]]</f>
        <v>1.1774337805946589</v>
      </c>
      <c r="M49" s="7">
        <f>Table1[[#This Row],[z goals]]+Table1[[#This Row],[z assists]]+Table1[[#This Row],[z points]]+Table1[[#This Row],[z ppp]]+Table1[[#This Row],[z hits]]+Table1[[#This Row],[z blocks]]+Table1[[#This Row],[z shots]]</f>
        <v>7.9488002413365892</v>
      </c>
      <c r="N49" s="7">
        <f>Table1[[#This Row],[z goals]]+Table1[[#This Row],[z assists]]+Table1[[#This Row],[z points]]+Table1[[#This Row],[z ppp]]</f>
        <v>5.1165591681079361</v>
      </c>
      <c r="O49" s="3">
        <f>(Table1[[#This Row],[AVG_goals]] - AT$519) / AT$516</f>
        <v>0.38973837895011837</v>
      </c>
      <c r="P49" s="3">
        <f>(Table1[[#This Row],[AVG_assists]] - P$519) / P$516</f>
        <v>1.6872995929286259</v>
      </c>
      <c r="Q49" s="3">
        <f>(Table1[[#This Row],[AVG_points]] - AX$519) / AX$516</f>
        <v>1.232073401362739</v>
      </c>
      <c r="R49" s="3">
        <f>(Table1[[#This Row],[AVG_faceoffWins]] - AH$519) / AH$516</f>
        <v>-0.60126404952864232</v>
      </c>
      <c r="S49" s="3">
        <f>(Table1[[#This Row],[AVG_PPP]] - AB$519) / AB$516</f>
        <v>1.8074477948664522</v>
      </c>
      <c r="T49" s="3">
        <f>(Table1[[#This Row],[AVG_hits]] - T$519) / T$516</f>
        <v>-0.7415365890270571</v>
      </c>
      <c r="U49" s="3">
        <f>(Table1[[#This Row],[AVG_blocks]] - U$519) / U$516</f>
        <v>1.7786978301233012</v>
      </c>
      <c r="V49" s="3">
        <f>(Table1[[#This Row],[AVG_shots]] - AO$519) / AO$516</f>
        <v>1.7950798321324093</v>
      </c>
      <c r="W49" s="6">
        <v>0</v>
      </c>
      <c r="X49" s="7">
        <f>Table1[[#This Row],[r shp factor]]*Table1[[#This Row],[goals]]</f>
        <v>10.916257425742561</v>
      </c>
      <c r="Y49" s="4">
        <v>7.2775049504950395E-2</v>
      </c>
      <c r="Z49" s="3">
        <f>(Table1[[#This Row],[AVG_shp]] - Z$519) / Z$516</f>
        <v>-0.64863353612993691</v>
      </c>
      <c r="AA49" s="6">
        <v>25.816831683168299</v>
      </c>
      <c r="AB49" s="6">
        <v>134.648514851485</v>
      </c>
      <c r="AC49" s="6">
        <v>46.608910891089103</v>
      </c>
      <c r="AD49" s="1">
        <v>53</v>
      </c>
      <c r="AE49" s="1">
        <v>9</v>
      </c>
      <c r="AF49" s="1">
        <f>IF(ISERR(Table1[[#This Row],[AVG_shp]]/Table1[[#This Row],[shp]]), 0, Table1[[#This Row],[AVG_shp]]/Table1[[#This Row],[shp]])</f>
        <v>1.2129174917491734</v>
      </c>
      <c r="AG49" s="1">
        <v>29</v>
      </c>
      <c r="AH49" s="1">
        <v>38</v>
      </c>
      <c r="AI49" s="1">
        <v>85</v>
      </c>
      <c r="AJ49" s="3">
        <v>17.6683168316831</v>
      </c>
      <c r="AK49" s="3">
        <v>46.3762376237623</v>
      </c>
      <c r="AL49" s="3">
        <v>64.044554455445507</v>
      </c>
      <c r="AM49" s="3">
        <v>237.371287128712</v>
      </c>
      <c r="AN49" s="1">
        <v>0.06</v>
      </c>
      <c r="AO49" s="1">
        <v>17</v>
      </c>
      <c r="AP49" s="1">
        <v>150</v>
      </c>
      <c r="AQ49" s="1">
        <v>0</v>
      </c>
      <c r="AR49" s="1">
        <v>95</v>
      </c>
      <c r="AS49" s="1">
        <v>42</v>
      </c>
      <c r="AT49"/>
      <c r="AX49"/>
      <c r="AY49"/>
      <c r="AZ49"/>
    </row>
    <row r="50" spans="1:52" hidden="1" x14ac:dyDescent="0.3">
      <c r="A50" s="1" t="s">
        <v>1085</v>
      </c>
      <c r="B50" s="1">
        <v>8478398</v>
      </c>
      <c r="C50" s="1">
        <v>29</v>
      </c>
      <c r="D50" s="1" t="s">
        <v>995</v>
      </c>
      <c r="E50" s="1" t="str">
        <f>IF(AND(ISERR(FIND("C",Table1[[#This Row],[positions]])), Table1[[#This Row],[AVG_faceoffWins]]&gt;200), "*", "")</f>
        <v/>
      </c>
      <c r="F50" s="1" t="str">
        <f>IF(AND(AND(NOT(ISERR(FIND("C",Table1[[#This Row],[positions]]))), G50&lt;&gt;"C"), Table1[[#This Row],[z faceoffWins]]&gt;0.15), "*", "")</f>
        <v/>
      </c>
      <c r="G50" s="2" t="s">
        <v>29</v>
      </c>
      <c r="H50" s="1" t="s">
        <v>997</v>
      </c>
      <c r="I50" s="1" t="s">
        <v>998</v>
      </c>
      <c r="J50" s="7">
        <f>Table1[[#This Row],[z ppp]]+Table1[[#This Row],[z blocks]]+Table1[[#This Row],[z hits]]+Table1[[#This Row],[z goals]]+Table1[[#This Row],[z assists]]+Table1[[#This Row],[z points]]+Table1[[#This Row],[z faceoffWins]]+Table1[[#This Row],[z shots]]</f>
        <v>7.1620356128231926</v>
      </c>
      <c r="K50" s="7">
        <f>Table1[[#This Row],[z goals]]+Table1[[#This Row],[z assists]]+Table1[[#This Row],[z points]]+Table1[[#This Row],[z ppp]]+Table1[[#This Row],[z hits]]+Table1[[#This Row],[z shots]]</f>
        <v>8.5398548047330713</v>
      </c>
      <c r="L50" s="7">
        <f>Table1[[#This Row],[z blocks]]+Table1[[#This Row],[z faceoffWins]]</f>
        <v>-1.3778191919098806</v>
      </c>
      <c r="M50" s="7">
        <f>Table1[[#This Row],[z goals]]+Table1[[#This Row],[z assists]]+Table1[[#This Row],[z points]]+Table1[[#This Row],[z ppp]]+Table1[[#This Row],[z hits]]+Table1[[#This Row],[z blocks]]+Table1[[#This Row],[z shots]]</f>
        <v>7.7555281626650014</v>
      </c>
      <c r="N50" s="7">
        <f>Table1[[#This Row],[z goals]]+Table1[[#This Row],[z assists]]+Table1[[#This Row],[z points]]+Table1[[#This Row],[z ppp]]</f>
        <v>7.5455779573372679</v>
      </c>
      <c r="O50" s="3">
        <f>(Table1[[#This Row],[AVG_goals]] - AT$519) / AT$516</f>
        <v>2.1522197400299872</v>
      </c>
      <c r="P50" s="3">
        <f>(Table1[[#This Row],[AVG_assists]] - P$519) / P$516</f>
        <v>1.607295195153686</v>
      </c>
      <c r="Q50" s="3">
        <f>(Table1[[#This Row],[AVG_points]] - AX$519) / AX$516</f>
        <v>1.9800035318722062</v>
      </c>
      <c r="R50" s="3">
        <f>(Table1[[#This Row],[AVG_faceoffWins]] - AH$519) / AH$516</f>
        <v>-0.59349254984181077</v>
      </c>
      <c r="S50" s="3">
        <f>(Table1[[#This Row],[AVG_PPP]] - AB$519) / AB$516</f>
        <v>1.8060594902813893</v>
      </c>
      <c r="T50" s="3">
        <f>(Table1[[#This Row],[AVG_hits]] - T$519) / T$516</f>
        <v>-1.108285268032017</v>
      </c>
      <c r="U50" s="3">
        <f>(Table1[[#This Row],[AVG_blocks]] - U$519) / U$516</f>
        <v>-0.78432664206806968</v>
      </c>
      <c r="V50" s="3">
        <f>(Table1[[#This Row],[AVG_shots]] - AO$519) / AO$516</f>
        <v>2.1025621154278209</v>
      </c>
      <c r="W50" s="6">
        <v>1.6419213973799101</v>
      </c>
      <c r="X50" s="7">
        <f>Table1[[#This Row],[r shp factor]]*Table1[[#This Row],[goals]]</f>
        <v>37.197067566066465</v>
      </c>
      <c r="Y50" s="4">
        <v>0.13931481222707401</v>
      </c>
      <c r="Z50" s="3">
        <f>(Table1[[#This Row],[AVG_shp]] - Z$519) / Z$516</f>
        <v>0.62218008110680012</v>
      </c>
      <c r="AA50" s="6">
        <v>25.803493449781602</v>
      </c>
      <c r="AB50" s="6">
        <v>30.458515283842701</v>
      </c>
      <c r="AC50" s="6">
        <v>26.890829694323099</v>
      </c>
      <c r="AD50" s="1">
        <v>82</v>
      </c>
      <c r="AE50" s="1">
        <v>41</v>
      </c>
      <c r="AF50" s="1">
        <f>IF(ISERR(Table1[[#This Row],[AVG_shp]]/Table1[[#This Row],[shp]]), 0, Table1[[#This Row],[AVG_shp]]/Table1[[#This Row],[shp]])</f>
        <v>0.90724555039186505</v>
      </c>
      <c r="AG50" s="1">
        <v>56</v>
      </c>
      <c r="AH50" s="1">
        <v>97</v>
      </c>
      <c r="AI50" s="1">
        <v>235</v>
      </c>
      <c r="AJ50" s="3">
        <v>35.432314410480302</v>
      </c>
      <c r="AK50" s="3">
        <v>45.262008733624398</v>
      </c>
      <c r="AL50" s="3">
        <v>80.6943231441048</v>
      </c>
      <c r="AM50" s="3">
        <v>256.09170305676798</v>
      </c>
      <c r="AN50" s="1">
        <v>0.153558</v>
      </c>
      <c r="AO50" s="1">
        <v>28</v>
      </c>
      <c r="AP50" s="1">
        <v>267</v>
      </c>
      <c r="AQ50" s="1">
        <v>1</v>
      </c>
      <c r="AR50" s="1">
        <v>46</v>
      </c>
      <c r="AS50" s="1">
        <v>21</v>
      </c>
      <c r="AT50"/>
      <c r="AX50"/>
      <c r="AY50"/>
      <c r="AZ50"/>
    </row>
    <row r="51" spans="1:52" hidden="1" x14ac:dyDescent="0.3">
      <c r="A51" s="1" t="s">
        <v>1085</v>
      </c>
      <c r="B51" s="1">
        <v>8477960</v>
      </c>
      <c r="C51" s="1">
        <v>29</v>
      </c>
      <c r="D51" s="1" t="s">
        <v>416</v>
      </c>
      <c r="E51" s="1" t="str">
        <f>IF(AND(ISERR(FIND("C",Table1[[#This Row],[positions]])), Table1[[#This Row],[AVG_faceoffWins]]&gt;200), "*", "")</f>
        <v/>
      </c>
      <c r="F51" s="1" t="str">
        <f>IF(AND(AND(NOT(ISERR(FIND("C",Table1[[#This Row],[positions]]))), G51&lt;&gt;"C"), Table1[[#This Row],[z faceoffWins]]&gt;0.15), "*", "")</f>
        <v/>
      </c>
      <c r="G51" s="2" t="s">
        <v>42</v>
      </c>
      <c r="H51" s="1" t="s">
        <v>427</v>
      </c>
      <c r="I51" s="1" t="s">
        <v>428</v>
      </c>
      <c r="J51" s="7">
        <f>Table1[[#This Row],[z ppp]]+Table1[[#This Row],[z blocks]]+Table1[[#This Row],[z hits]]+Table1[[#This Row],[z goals]]+Table1[[#This Row],[z assists]]+Table1[[#This Row],[z points]]+Table1[[#This Row],[z faceoffWins]]+Table1[[#This Row],[z shots]]</f>
        <v>7.1120777916299813</v>
      </c>
      <c r="K51" s="7">
        <f>Table1[[#This Row],[z goals]]+Table1[[#This Row],[z assists]]+Table1[[#This Row],[z points]]+Table1[[#This Row],[z ppp]]+Table1[[#This Row],[z hits]]+Table1[[#This Row],[z shots]]</f>
        <v>8.3785370603127305</v>
      </c>
      <c r="L51" s="7">
        <f>Table1[[#This Row],[z blocks]]+Table1[[#This Row],[z faceoffWins]]</f>
        <v>-1.2664592686827509</v>
      </c>
      <c r="M51" s="7">
        <f>Table1[[#This Row],[z goals]]+Table1[[#This Row],[z assists]]+Table1[[#This Row],[z points]]+Table1[[#This Row],[z ppp]]+Table1[[#This Row],[z hits]]+Table1[[#This Row],[z blocks]]+Table1[[#This Row],[z shots]]</f>
        <v>7.6653395680597276</v>
      </c>
      <c r="N51" s="7">
        <f>Table1[[#This Row],[z goals]]+Table1[[#This Row],[z assists]]+Table1[[#This Row],[z points]]+Table1[[#This Row],[z ppp]]</f>
        <v>6.0253062578996435</v>
      </c>
      <c r="O51" s="3">
        <f>(Table1[[#This Row],[AVG_goals]] - AT$519) / AT$516</f>
        <v>2.0898971301801956</v>
      </c>
      <c r="P51" s="3">
        <f>(Table1[[#This Row],[AVG_assists]] - P$519) / P$516</f>
        <v>0.99880444996382056</v>
      </c>
      <c r="Q51" s="3">
        <f>(Table1[[#This Row],[AVG_points]] - AX$519) / AX$516</f>
        <v>1.5710998903585283</v>
      </c>
      <c r="R51" s="3">
        <f>(Table1[[#This Row],[AVG_faceoffWins]] - AH$519) / AH$516</f>
        <v>-0.55326177642974717</v>
      </c>
      <c r="S51" s="3">
        <f>(Table1[[#This Row],[AVG_PPP]] - AB$519) / AB$516</f>
        <v>1.3655047873970996</v>
      </c>
      <c r="T51" s="3">
        <f>(Table1[[#This Row],[AVG_hits]] - T$519) / T$516</f>
        <v>0.44386800266679155</v>
      </c>
      <c r="U51" s="3">
        <f>(Table1[[#This Row],[AVG_blocks]] - U$519) / U$516</f>
        <v>-0.71319749225300377</v>
      </c>
      <c r="V51" s="3">
        <f>(Table1[[#This Row],[AVG_shots]] - AO$519) / AO$516</f>
        <v>1.9093627997462965</v>
      </c>
      <c r="W51" s="6">
        <v>10.1416666666666</v>
      </c>
      <c r="X51" s="7">
        <f>Table1[[#This Row],[r shp factor]]*Table1[[#This Row],[goals]]</f>
        <v>33.747112543647432</v>
      </c>
      <c r="Y51" s="4">
        <v>0.142392566666666</v>
      </c>
      <c r="Z51" s="3">
        <f>(Table1[[#This Row],[AVG_shp]] - Z$519) / Z$516</f>
        <v>0.6809607573872084</v>
      </c>
      <c r="AA51" s="6">
        <v>21.570833333333301</v>
      </c>
      <c r="AB51" s="6">
        <v>33.35</v>
      </c>
      <c r="AC51" s="6">
        <v>110.341666666666</v>
      </c>
      <c r="AD51" s="1">
        <v>81</v>
      </c>
      <c r="AE51" s="1">
        <v>35</v>
      </c>
      <c r="AF51" s="1">
        <f>IF(ISERR(Table1[[#This Row],[AVG_shp]]/Table1[[#This Row],[shp]]), 0, Table1[[#This Row],[AVG_shp]]/Table1[[#This Row],[shp]])</f>
        <v>0.96420321553278387</v>
      </c>
      <c r="AG51" s="1">
        <v>38</v>
      </c>
      <c r="AH51" s="1">
        <v>73</v>
      </c>
      <c r="AI51" s="1">
        <v>181</v>
      </c>
      <c r="AJ51" s="3">
        <v>34.804166666666603</v>
      </c>
      <c r="AK51" s="3">
        <v>36.787500000000001</v>
      </c>
      <c r="AL51" s="3">
        <v>71.591666666666598</v>
      </c>
      <c r="AM51" s="3">
        <v>244.329166666666</v>
      </c>
      <c r="AN51" s="1">
        <v>0.147679</v>
      </c>
      <c r="AO51" s="1">
        <v>18</v>
      </c>
      <c r="AP51" s="1">
        <v>237</v>
      </c>
      <c r="AQ51" s="1">
        <v>11</v>
      </c>
      <c r="AR51" s="1">
        <v>36</v>
      </c>
      <c r="AS51" s="1">
        <v>100</v>
      </c>
      <c r="AT51"/>
      <c r="AX51"/>
      <c r="AY51"/>
      <c r="AZ51"/>
    </row>
    <row r="52" spans="1:52" hidden="1" x14ac:dyDescent="0.3">
      <c r="A52" s="1" t="s">
        <v>1085</v>
      </c>
      <c r="B52" s="1">
        <v>8480800</v>
      </c>
      <c r="C52" s="1">
        <v>26</v>
      </c>
      <c r="D52" s="1" t="s">
        <v>934</v>
      </c>
      <c r="E52" s="1" t="str">
        <f>IF(AND(ISERR(FIND("C",Table1[[#This Row],[positions]])), Table1[[#This Row],[AVG_faceoffWins]]&gt;200), "*", "")</f>
        <v/>
      </c>
      <c r="F52" s="1" t="str">
        <f>IF(AND(AND(NOT(ISERR(FIND("C",Table1[[#This Row],[positions]]))), G52&lt;&gt;"C"), Table1[[#This Row],[z faceoffWins]]&gt;0.15), "*", "")</f>
        <v/>
      </c>
      <c r="G52" s="2" t="s">
        <v>48</v>
      </c>
      <c r="H52" s="1" t="s">
        <v>957</v>
      </c>
      <c r="I52" s="1" t="s">
        <v>524</v>
      </c>
      <c r="J52" s="7">
        <f>Table1[[#This Row],[z ppp]]+Table1[[#This Row],[z blocks]]+Table1[[#This Row],[z hits]]+Table1[[#This Row],[z goals]]+Table1[[#This Row],[z assists]]+Table1[[#This Row],[z points]]+Table1[[#This Row],[z faceoffWins]]+Table1[[#This Row],[z shots]]</f>
        <v>7.0703808643066477</v>
      </c>
      <c r="K52" s="7">
        <f>Table1[[#This Row],[z goals]]+Table1[[#This Row],[z assists]]+Table1[[#This Row],[z points]]+Table1[[#This Row],[z ppp]]+Table1[[#This Row],[z hits]]+Table1[[#This Row],[z shots]]</f>
        <v>7.6295722609297911</v>
      </c>
      <c r="L52" s="7">
        <f>Table1[[#This Row],[z blocks]]+Table1[[#This Row],[z faceoffWins]]</f>
        <v>-0.55919139662314377</v>
      </c>
      <c r="M52" s="7">
        <f>Table1[[#This Row],[z goals]]+Table1[[#This Row],[z assists]]+Table1[[#This Row],[z points]]+Table1[[#This Row],[z ppp]]+Table1[[#This Row],[z hits]]+Table1[[#This Row],[z blocks]]+Table1[[#This Row],[z shots]]</f>
        <v>7.6716449138352907</v>
      </c>
      <c r="N52" s="7">
        <f>Table1[[#This Row],[z goals]]+Table1[[#This Row],[z assists]]+Table1[[#This Row],[z points]]+Table1[[#This Row],[z ppp]]</f>
        <v>7.909700090576921</v>
      </c>
      <c r="O52" s="3">
        <f>(Table1[[#This Row],[AVG_goals]] - AT$519) / AT$516</f>
        <v>-4.558535710799743E-2</v>
      </c>
      <c r="P52" s="3">
        <f>(Table1[[#This Row],[AVG_assists]] - P$519) / P$516</f>
        <v>3.2739510630041808</v>
      </c>
      <c r="Q52" s="3">
        <f>(Table1[[#This Row],[AVG_points]] - AX$519) / AX$516</f>
        <v>2.0276229876580847</v>
      </c>
      <c r="R52" s="3">
        <f>(Table1[[#This Row],[AVG_faceoffWins]] - AH$519) / AH$516</f>
        <v>-0.60126404952864232</v>
      </c>
      <c r="S52" s="3">
        <f>(Table1[[#This Row],[AVG_PPP]] - AB$519) / AB$516</f>
        <v>2.6537113970226529</v>
      </c>
      <c r="T52" s="3">
        <f>(Table1[[#This Row],[AVG_hits]] - T$519) / T$516</f>
        <v>-1.1578115645470641</v>
      </c>
      <c r="U52" s="3">
        <f>(Table1[[#This Row],[AVG_blocks]] - U$519) / U$516</f>
        <v>4.2072652905498595E-2</v>
      </c>
      <c r="V52" s="3">
        <f>(Table1[[#This Row],[AVG_shots]] - AO$519) / AO$516</f>
        <v>0.87768373489993445</v>
      </c>
      <c r="W52" s="6">
        <v>0</v>
      </c>
      <c r="X52" s="7">
        <f>Table1[[#This Row],[r shp factor]]*Table1[[#This Row],[goals]]</f>
        <v>13.656600310611758</v>
      </c>
      <c r="Y52" s="4">
        <v>7.11278421052631E-2</v>
      </c>
      <c r="Z52" s="3">
        <f>(Table1[[#This Row],[AVG_shp]] - Z$519) / Z$516</f>
        <v>-0.68009282465607013</v>
      </c>
      <c r="AA52" s="6">
        <v>33.947368421052602</v>
      </c>
      <c r="AB52" s="6">
        <v>64.052631578947299</v>
      </c>
      <c r="AC52" s="6">
        <v>24.2280701754385</v>
      </c>
      <c r="AD52" s="1">
        <v>68</v>
      </c>
      <c r="AE52" s="1">
        <v>16</v>
      </c>
      <c r="AF52" s="1">
        <f>IF(ISERR(Table1[[#This Row],[AVG_shp]]/Table1[[#This Row],[shp]]), 0, Table1[[#This Row],[AVG_shp]]/Table1[[#This Row],[shp]])</f>
        <v>0.85353751941323486</v>
      </c>
      <c r="AG52" s="1">
        <v>60</v>
      </c>
      <c r="AH52" s="1">
        <v>76</v>
      </c>
      <c r="AI52" s="1">
        <v>168</v>
      </c>
      <c r="AJ52" s="3">
        <v>13.2807017543859</v>
      </c>
      <c r="AK52" s="3">
        <v>68.473684210526301</v>
      </c>
      <c r="AL52" s="3">
        <v>81.754385964912203</v>
      </c>
      <c r="AM52" s="3">
        <v>181.51754385964901</v>
      </c>
      <c r="AN52" s="1">
        <v>8.3333000000000004E-2</v>
      </c>
      <c r="AO52" s="1">
        <v>29</v>
      </c>
      <c r="AP52" s="1">
        <v>192</v>
      </c>
      <c r="AQ52" s="1">
        <v>0</v>
      </c>
      <c r="AR52" s="1">
        <v>67</v>
      </c>
      <c r="AS52" s="1">
        <v>13</v>
      </c>
      <c r="AT52"/>
      <c r="AX52"/>
      <c r="AY52"/>
      <c r="AZ52"/>
    </row>
    <row r="53" spans="1:52" hidden="1" x14ac:dyDescent="0.3">
      <c r="A53" s="1" t="s">
        <v>1085</v>
      </c>
      <c r="B53" s="1">
        <v>8481542</v>
      </c>
      <c r="C53" s="1">
        <v>24</v>
      </c>
      <c r="D53" s="1" t="s">
        <v>305</v>
      </c>
      <c r="E53" s="1" t="str">
        <f>IF(AND(ISERR(FIND("C",Table1[[#This Row],[positions]])), Table1[[#This Row],[AVG_faceoffWins]]&gt;200), "*", "")</f>
        <v/>
      </c>
      <c r="F53" s="1" t="str">
        <f>IF(AND(AND(NOT(ISERR(FIND("C",Table1[[#This Row],[positions]]))), G53&lt;&gt;"C"), Table1[[#This Row],[z faceoffWins]]&gt;0.15), "*", "")</f>
        <v/>
      </c>
      <c r="G53" s="2" t="s">
        <v>48</v>
      </c>
      <c r="H53" s="1" t="s">
        <v>338</v>
      </c>
      <c r="I53" s="1" t="s">
        <v>339</v>
      </c>
      <c r="J53" s="7">
        <f>Table1[[#This Row],[z ppp]]+Table1[[#This Row],[z blocks]]+Table1[[#This Row],[z hits]]+Table1[[#This Row],[z goals]]+Table1[[#This Row],[z assists]]+Table1[[#This Row],[z points]]+Table1[[#This Row],[z faceoffWins]]+Table1[[#This Row],[z shots]]</f>
        <v>6.9034812900971882</v>
      </c>
      <c r="K53" s="7">
        <f>Table1[[#This Row],[z goals]]+Table1[[#This Row],[z assists]]+Table1[[#This Row],[z points]]+Table1[[#This Row],[z ppp]]+Table1[[#This Row],[z hits]]+Table1[[#This Row],[z shots]]</f>
        <v>4.257829340560483</v>
      </c>
      <c r="L53" s="7">
        <f>Table1[[#This Row],[z blocks]]+Table1[[#This Row],[z faceoffWins]]</f>
        <v>2.6456519495367035</v>
      </c>
      <c r="M53" s="7">
        <f>Table1[[#This Row],[z goals]]+Table1[[#This Row],[z assists]]+Table1[[#This Row],[z points]]+Table1[[#This Row],[z ppp]]+Table1[[#This Row],[z hits]]+Table1[[#This Row],[z blocks]]+Table1[[#This Row],[z shots]]</f>
        <v>7.5047453396258295</v>
      </c>
      <c r="N53" s="7">
        <f>Table1[[#This Row],[z goals]]+Table1[[#This Row],[z assists]]+Table1[[#This Row],[z points]]+Table1[[#This Row],[z ppp]]</f>
        <v>1.6715207803942937</v>
      </c>
      <c r="O53" s="3">
        <f>(Table1[[#This Row],[AVG_goals]] - AT$519) / AT$516</f>
        <v>-0.63566233404315786</v>
      </c>
      <c r="P53" s="3">
        <f>(Table1[[#This Row],[AVG_assists]] - P$519) / P$516</f>
        <v>0.94225999683985984</v>
      </c>
      <c r="Q53" s="3">
        <f>(Table1[[#This Row],[AVG_points]] - AX$519) / AX$516</f>
        <v>0.30169733389082648</v>
      </c>
      <c r="R53" s="3">
        <f>(Table1[[#This Row],[AVG_faceoffWins]] - AH$519) / AH$516</f>
        <v>-0.60126404952864232</v>
      </c>
      <c r="S53" s="3">
        <f>(Table1[[#This Row],[AVG_PPP]] - AB$519) / AB$516</f>
        <v>1.0632257837067653</v>
      </c>
      <c r="T53" s="3">
        <f>(Table1[[#This Row],[AVG_hits]] - T$519) / T$516</f>
        <v>2.2974744330851209</v>
      </c>
      <c r="U53" s="3">
        <f>(Table1[[#This Row],[AVG_blocks]] - U$519) / U$516</f>
        <v>3.246915999065346</v>
      </c>
      <c r="V53" s="3">
        <f>(Table1[[#This Row],[AVG_shots]] - AO$519) / AO$516</f>
        <v>0.28883412708106865</v>
      </c>
      <c r="W53" s="6">
        <v>0</v>
      </c>
      <c r="X53" s="7">
        <f>Table1[[#This Row],[r shp factor]]*Table1[[#This Row],[goals]]</f>
        <v>8.1952088775489536</v>
      </c>
      <c r="Y53" s="4">
        <v>5.0588000000000001E-2</v>
      </c>
      <c r="Z53" s="3">
        <f>(Table1[[#This Row],[AVG_shp]] - Z$519) / Z$516</f>
        <v>-1.072374221153779</v>
      </c>
      <c r="AA53" s="6">
        <v>18.6666666666666</v>
      </c>
      <c r="AB53" s="6">
        <v>194.333333333333</v>
      </c>
      <c r="AC53" s="6">
        <v>210</v>
      </c>
      <c r="AD53" s="1">
        <v>82</v>
      </c>
      <c r="AE53" s="1">
        <v>8</v>
      </c>
      <c r="AF53" s="1">
        <f>IF(ISERR(Table1[[#This Row],[AVG_shp]]/Table1[[#This Row],[shp]]), 0, Table1[[#This Row],[AVG_shp]]/Table1[[#This Row],[shp]])</f>
        <v>1.0244011096936192</v>
      </c>
      <c r="AG53" s="1">
        <v>38</v>
      </c>
      <c r="AH53" s="1">
        <v>46</v>
      </c>
      <c r="AI53" s="1">
        <v>100</v>
      </c>
      <c r="AJ53" s="3">
        <v>7.3333333333333304</v>
      </c>
      <c r="AK53" s="3">
        <v>36</v>
      </c>
      <c r="AL53" s="3">
        <v>43.3333333333333</v>
      </c>
      <c r="AM53" s="3">
        <v>145.666666666666</v>
      </c>
      <c r="AN53" s="1">
        <v>4.9383000000000003E-2</v>
      </c>
      <c r="AO53" s="1">
        <v>24</v>
      </c>
      <c r="AP53" s="1">
        <v>162</v>
      </c>
      <c r="AQ53" s="1">
        <v>0</v>
      </c>
      <c r="AR53" s="1">
        <v>181</v>
      </c>
      <c r="AS53" s="1">
        <v>212</v>
      </c>
      <c r="AT53"/>
      <c r="AX53"/>
      <c r="AY53"/>
      <c r="AZ53"/>
    </row>
    <row r="54" spans="1:52" hidden="1" x14ac:dyDescent="0.3">
      <c r="A54" s="1" t="s">
        <v>1085</v>
      </c>
      <c r="B54" s="1">
        <v>8475167</v>
      </c>
      <c r="C54" s="1">
        <v>35</v>
      </c>
      <c r="D54" s="1" t="s">
        <v>826</v>
      </c>
      <c r="E54" s="1" t="str">
        <f>IF(AND(ISERR(FIND("C",Table1[[#This Row],[positions]])), Table1[[#This Row],[AVG_faceoffWins]]&gt;200), "*", "")</f>
        <v/>
      </c>
      <c r="F54" s="1" t="str">
        <f>IF(AND(AND(NOT(ISERR(FIND("C",Table1[[#This Row],[positions]]))), G54&lt;&gt;"C"), Table1[[#This Row],[z faceoffWins]]&gt;0.15), "*", "")</f>
        <v/>
      </c>
      <c r="G54" s="2" t="s">
        <v>48</v>
      </c>
      <c r="H54" s="1" t="s">
        <v>853</v>
      </c>
      <c r="I54" s="1" t="s">
        <v>854</v>
      </c>
      <c r="J54" s="7">
        <f>Table1[[#This Row],[z ppp]]+Table1[[#This Row],[z blocks]]+Table1[[#This Row],[z hits]]+Table1[[#This Row],[z goals]]+Table1[[#This Row],[z assists]]+Table1[[#This Row],[z points]]+Table1[[#This Row],[z faceoffWins]]+Table1[[#This Row],[z shots]]</f>
        <v>6.0724098743888844</v>
      </c>
      <c r="K54" s="7">
        <f>Table1[[#This Row],[z goals]]+Table1[[#This Row],[z assists]]+Table1[[#This Row],[z points]]+Table1[[#This Row],[z ppp]]+Table1[[#This Row],[z hits]]+Table1[[#This Row],[z shots]]</f>
        <v>5.1667431927693874</v>
      </c>
      <c r="L54" s="7">
        <f>Table1[[#This Row],[z blocks]]+Table1[[#This Row],[z faceoffWins]]</f>
        <v>0.90566668161949693</v>
      </c>
      <c r="M54" s="7">
        <f>Table1[[#This Row],[z goals]]+Table1[[#This Row],[z assists]]+Table1[[#This Row],[z points]]+Table1[[#This Row],[z ppp]]+Table1[[#This Row],[z hits]]+Table1[[#This Row],[z blocks]]+Table1[[#This Row],[z shots]]</f>
        <v>6.6736739239175265</v>
      </c>
      <c r="N54" s="7">
        <f>Table1[[#This Row],[z goals]]+Table1[[#This Row],[z assists]]+Table1[[#This Row],[z points]]+Table1[[#This Row],[z ppp]]</f>
        <v>4.7290390634971793</v>
      </c>
      <c r="O54" s="3">
        <f>(Table1[[#This Row],[AVG_goals]] - AT$519) / AT$516</f>
        <v>-0.1356055828675321</v>
      </c>
      <c r="P54" s="3">
        <f>(Table1[[#This Row],[AVG_assists]] - P$519) / P$516</f>
        <v>2.050113714290029</v>
      </c>
      <c r="Q54" s="3">
        <f>(Table1[[#This Row],[AVG_points]] - AX$519) / AX$516</f>
        <v>1.2212033617347857</v>
      </c>
      <c r="R54" s="3">
        <f>(Table1[[#This Row],[AVG_faceoffWins]] - AH$519) / AH$516</f>
        <v>-0.60126404952864232</v>
      </c>
      <c r="S54" s="3">
        <f>(Table1[[#This Row],[AVG_PPP]] - AB$519) / AB$516</f>
        <v>1.5933275703398961</v>
      </c>
      <c r="T54" s="3">
        <f>(Table1[[#This Row],[AVG_hits]] - T$519) / T$516</f>
        <v>-0.381428622960445</v>
      </c>
      <c r="U54" s="3">
        <f>(Table1[[#This Row],[AVG_blocks]] - U$519) / U$516</f>
        <v>1.5069307311481392</v>
      </c>
      <c r="V54" s="3">
        <f>(Table1[[#This Row],[AVG_shots]] - AO$519) / AO$516</f>
        <v>0.81913275223265247</v>
      </c>
      <c r="W54" s="6">
        <v>0</v>
      </c>
      <c r="X54" s="7">
        <f>Table1[[#This Row],[r shp factor]]*Table1[[#This Row],[goals]]</f>
        <v>12.646691309920451</v>
      </c>
      <c r="Y54" s="4">
        <v>6.9871283261802503E-2</v>
      </c>
      <c r="Z54" s="3">
        <f>(Table1[[#This Row],[AVG_shp]] - Z$519) / Z$516</f>
        <v>-0.70409128848885505</v>
      </c>
      <c r="AA54" s="6">
        <v>23.759656652360501</v>
      </c>
      <c r="AB54" s="6">
        <v>123.60085836909801</v>
      </c>
      <c r="AC54" s="6">
        <v>65.969957081545004</v>
      </c>
      <c r="AD54" s="1">
        <v>79</v>
      </c>
      <c r="AE54" s="1">
        <v>15</v>
      </c>
      <c r="AF54" s="1">
        <f>IF(ISERR(Table1[[#This Row],[AVG_shp]]/Table1[[#This Row],[shp]]), 0, Table1[[#This Row],[AVG_shp]]/Table1[[#This Row],[shp]])</f>
        <v>0.84311275399469676</v>
      </c>
      <c r="AG54" s="1">
        <v>51</v>
      </c>
      <c r="AH54" s="1">
        <v>66</v>
      </c>
      <c r="AI54" s="1">
        <v>147</v>
      </c>
      <c r="AJ54" s="3">
        <v>12.373390557939899</v>
      </c>
      <c r="AK54" s="3">
        <v>51.429184549356201</v>
      </c>
      <c r="AL54" s="3">
        <v>63.8025751072961</v>
      </c>
      <c r="AM54" s="3">
        <v>177.95278969956999</v>
      </c>
      <c r="AN54" s="1">
        <v>8.2873000000000002E-2</v>
      </c>
      <c r="AO54" s="1">
        <v>26</v>
      </c>
      <c r="AP54" s="1">
        <v>181</v>
      </c>
      <c r="AQ54" s="1">
        <v>0</v>
      </c>
      <c r="AR54" s="1">
        <v>133</v>
      </c>
      <c r="AS54" s="1">
        <v>39</v>
      </c>
      <c r="AT54"/>
      <c r="AX54"/>
      <c r="AY54"/>
      <c r="AZ54"/>
    </row>
    <row r="55" spans="1:52" hidden="1" x14ac:dyDescent="0.3">
      <c r="A55" s="1" t="s">
        <v>1085</v>
      </c>
      <c r="B55" s="1">
        <v>8471685</v>
      </c>
      <c r="C55" s="1">
        <v>38</v>
      </c>
      <c r="D55" s="1" t="s">
        <v>416</v>
      </c>
      <c r="E55" s="1" t="str">
        <f>IF(AND(ISERR(FIND("C",Table1[[#This Row],[positions]])), Table1[[#This Row],[AVG_faceoffWins]]&gt;200), "*", "")</f>
        <v/>
      </c>
      <c r="F55" s="1" t="str">
        <f>IF(AND(AND(NOT(ISERR(FIND("C",Table1[[#This Row],[positions]]))), G55&lt;&gt;"C"), Table1[[#This Row],[z faceoffWins]]&gt;0.15), "*", "")</f>
        <v/>
      </c>
      <c r="G55" s="2" t="s">
        <v>26</v>
      </c>
      <c r="H55" s="1" t="s">
        <v>429</v>
      </c>
      <c r="I55" s="1" t="s">
        <v>430</v>
      </c>
      <c r="J55" s="7">
        <f>Table1[[#This Row],[z ppp]]+Table1[[#This Row],[z blocks]]+Table1[[#This Row],[z hits]]+Table1[[#This Row],[z goals]]+Table1[[#This Row],[z assists]]+Table1[[#This Row],[z points]]+Table1[[#This Row],[z faceoffWins]]+Table1[[#This Row],[z shots]]</f>
        <v>8.7693076187232428</v>
      </c>
      <c r="K55" s="7">
        <f>Table1[[#This Row],[z goals]]+Table1[[#This Row],[z assists]]+Table1[[#This Row],[z points]]+Table1[[#This Row],[z ppp]]+Table1[[#This Row],[z hits]]+Table1[[#This Row],[z shots]]</f>
        <v>4.94613863526068</v>
      </c>
      <c r="L55" s="7">
        <f>Table1[[#This Row],[z blocks]]+Table1[[#This Row],[z faceoffWins]]</f>
        <v>3.8231689834625646</v>
      </c>
      <c r="M55" s="7">
        <f>Table1[[#This Row],[z goals]]+Table1[[#This Row],[z assists]]+Table1[[#This Row],[z points]]+Table1[[#This Row],[z ppp]]+Table1[[#This Row],[z hits]]+Table1[[#This Row],[z blocks]]+Table1[[#This Row],[z shots]]</f>
        <v>5.2097237471529736</v>
      </c>
      <c r="N55" s="7">
        <f>Table1[[#This Row],[z goals]]+Table1[[#This Row],[z assists]]+Table1[[#This Row],[z points]]+Table1[[#This Row],[z ppp]]</f>
        <v>5.621012234115053</v>
      </c>
      <c r="O55" s="3">
        <f>(Table1[[#This Row],[AVG_goals]] - AT$519) / AT$516</f>
        <v>1.118382071051887</v>
      </c>
      <c r="P55" s="3">
        <f>(Table1[[#This Row],[AVG_assists]] - P$519) / P$516</f>
        <v>1.6126126599487896</v>
      </c>
      <c r="Q55" s="3">
        <f>(Table1[[#This Row],[AVG_points]] - AX$519) / AX$516</f>
        <v>1.5152489026117344</v>
      </c>
      <c r="R55" s="3">
        <f>(Table1[[#This Row],[AVG_faceoffWins]] - AH$519) / AH$516</f>
        <v>3.5595838715702706</v>
      </c>
      <c r="S55" s="3">
        <f>(Table1[[#This Row],[AVG_PPP]] - AB$519) / AB$516</f>
        <v>1.3747686005026416</v>
      </c>
      <c r="T55" s="3">
        <f>(Table1[[#This Row],[AVG_hits]] - T$519) / T$516</f>
        <v>-0.76353400502972013</v>
      </c>
      <c r="U55" s="3">
        <f>(Table1[[#This Row],[AVG_blocks]] - U$519) / U$516</f>
        <v>0.26358511189229383</v>
      </c>
      <c r="V55" s="3">
        <f>(Table1[[#This Row],[AVG_shots]] - AO$519) / AO$516</f>
        <v>8.8660406175347206E-2</v>
      </c>
      <c r="W55" s="6">
        <v>879.08196721311401</v>
      </c>
      <c r="X55" s="7">
        <f>Table1[[#This Row],[r shp factor]]*Table1[[#This Row],[goals]]</f>
        <v>18.787673433375268</v>
      </c>
      <c r="Y55" s="4">
        <v>0.19171120901639299</v>
      </c>
      <c r="Z55" s="3">
        <f>(Table1[[#This Row],[AVG_shp]] - Z$519) / Z$516</f>
        <v>1.6228757825939775</v>
      </c>
      <c r="AA55" s="6">
        <v>21.6598360655737</v>
      </c>
      <c r="AB55" s="6">
        <v>73.057377049180303</v>
      </c>
      <c r="AC55" s="6">
        <v>45.426229508196698</v>
      </c>
      <c r="AD55" s="1">
        <v>81</v>
      </c>
      <c r="AE55" s="1">
        <v>21</v>
      </c>
      <c r="AF55" s="1">
        <f>IF(ISERR(Table1[[#This Row],[AVG_shp]]/Table1[[#This Row],[shp]]), 0, Table1[[#This Row],[AVG_shp]]/Table1[[#This Row],[shp]])</f>
        <v>0.89465111587501278</v>
      </c>
      <c r="AG55" s="1">
        <v>46</v>
      </c>
      <c r="AH55" s="1">
        <v>67</v>
      </c>
      <c r="AI55" s="1">
        <v>155</v>
      </c>
      <c r="AJ55" s="3">
        <v>25.012295081967199</v>
      </c>
      <c r="AK55" s="3">
        <v>45.336065573770398</v>
      </c>
      <c r="AL55" s="3">
        <v>70.348360655737693</v>
      </c>
      <c r="AM55" s="3">
        <v>133.47950819672101</v>
      </c>
      <c r="AN55" s="1">
        <v>0.214286</v>
      </c>
      <c r="AO55" s="1">
        <v>22</v>
      </c>
      <c r="AP55" s="1">
        <v>98</v>
      </c>
      <c r="AQ55" s="1">
        <v>879</v>
      </c>
      <c r="AR55" s="1">
        <v>67</v>
      </c>
      <c r="AS55" s="1">
        <v>31</v>
      </c>
      <c r="AT55"/>
      <c r="AX55"/>
      <c r="AY55"/>
      <c r="AZ55"/>
    </row>
    <row r="56" spans="1:52" hidden="1" x14ac:dyDescent="0.3">
      <c r="A56" s="1" t="s">
        <v>1085</v>
      </c>
      <c r="B56" s="1">
        <v>8481557</v>
      </c>
      <c r="C56" s="1">
        <v>24</v>
      </c>
      <c r="D56" s="1" t="s">
        <v>449</v>
      </c>
      <c r="E56" s="1" t="str">
        <f>IF(AND(ISERR(FIND("C",Table1[[#This Row],[positions]])), Table1[[#This Row],[AVG_faceoffWins]]&gt;200), "*", "")</f>
        <v/>
      </c>
      <c r="F56" s="1" t="str">
        <f>IF(AND(AND(NOT(ISERR(FIND("C",Table1[[#This Row],[positions]]))), G56&lt;&gt;"C"), Table1[[#This Row],[z faceoffWins]]&gt;0.15), "*", "")</f>
        <v/>
      </c>
      <c r="G56" s="2" t="s">
        <v>56</v>
      </c>
      <c r="H56" s="1" t="s">
        <v>450</v>
      </c>
      <c r="I56" s="1" t="s">
        <v>451</v>
      </c>
      <c r="J56" s="7">
        <f>Table1[[#This Row],[z ppp]]+Table1[[#This Row],[z blocks]]+Table1[[#This Row],[z hits]]+Table1[[#This Row],[z goals]]+Table1[[#This Row],[z assists]]+Table1[[#This Row],[z points]]+Table1[[#This Row],[z faceoffWins]]+Table1[[#This Row],[z shots]]</f>
        <v>6.2842749750626421</v>
      </c>
      <c r="K56" s="7">
        <f>Table1[[#This Row],[z goals]]+Table1[[#This Row],[z assists]]+Table1[[#This Row],[z points]]+Table1[[#This Row],[z ppp]]+Table1[[#This Row],[z hits]]+Table1[[#This Row],[z shots]]</f>
        <v>7.0947781070501659</v>
      </c>
      <c r="L56" s="7">
        <f>Table1[[#This Row],[z blocks]]+Table1[[#This Row],[z faceoffWins]]</f>
        <v>-0.81050313198752566</v>
      </c>
      <c r="M56" s="7">
        <f>Table1[[#This Row],[z goals]]+Table1[[#This Row],[z assists]]+Table1[[#This Row],[z points]]+Table1[[#This Row],[z ppp]]+Table1[[#This Row],[z hits]]+Table1[[#This Row],[z blocks]]+Table1[[#This Row],[z shots]]</f>
        <v>6.6117308742178231</v>
      </c>
      <c r="N56" s="7">
        <f>Table1[[#This Row],[z goals]]+Table1[[#This Row],[z assists]]+Table1[[#This Row],[z points]]+Table1[[#This Row],[z ppp]]</f>
        <v>5.7348651001884656</v>
      </c>
      <c r="O56" s="3">
        <f>(Table1[[#This Row],[AVG_goals]] - AT$519) / AT$516</f>
        <v>1.5131943756960951</v>
      </c>
      <c r="P56" s="3">
        <f>(Table1[[#This Row],[AVG_assists]] - P$519) / P$516</f>
        <v>1.1824061069461529</v>
      </c>
      <c r="Q56" s="3">
        <f>(Table1[[#This Row],[AVG_points]] - AX$519) / AX$516</f>
        <v>1.4248569798177093</v>
      </c>
      <c r="R56" s="3">
        <f>(Table1[[#This Row],[AVG_faceoffWins]] - AH$519) / AH$516</f>
        <v>-0.32745589915518275</v>
      </c>
      <c r="S56" s="3">
        <f>(Table1[[#This Row],[AVG_PPP]] - AB$519) / AB$516</f>
        <v>1.6144076377285093</v>
      </c>
      <c r="T56" s="3">
        <f>(Table1[[#This Row],[AVG_hits]] - T$519) / T$516</f>
        <v>-0.67033608203900563</v>
      </c>
      <c r="U56" s="3">
        <f>(Table1[[#This Row],[AVG_blocks]] - U$519) / U$516</f>
        <v>-0.48304723283234291</v>
      </c>
      <c r="V56" s="3">
        <f>(Table1[[#This Row],[AVG_shots]] - AO$519) / AO$516</f>
        <v>2.0302490889007063</v>
      </c>
      <c r="W56" s="6">
        <v>57.848739495798299</v>
      </c>
      <c r="X56" s="7">
        <f>Table1[[#This Row],[r shp factor]]*Table1[[#This Row],[goals]]</f>
        <v>31.424960710062141</v>
      </c>
      <c r="Y56" s="4">
        <v>0.115959268907563</v>
      </c>
      <c r="Z56" s="3">
        <f>(Table1[[#This Row],[AVG_shp]] - Z$519) / Z$516</f>
        <v>0.17612284744418755</v>
      </c>
      <c r="AA56" s="6">
        <v>23.9621848739495</v>
      </c>
      <c r="AB56" s="6">
        <v>42.705882352941103</v>
      </c>
      <c r="AC56" s="6">
        <v>50.436974789915901</v>
      </c>
      <c r="AD56" s="1">
        <v>82</v>
      </c>
      <c r="AE56" s="1">
        <v>27</v>
      </c>
      <c r="AF56" s="1">
        <f>IF(ISERR(Table1[[#This Row],[AVG_shp]]/Table1[[#This Row],[shp]]), 0, Table1[[#This Row],[AVG_shp]]/Table1[[#This Row],[shp]])</f>
        <v>1.1638874337060052</v>
      </c>
      <c r="AG56" s="1">
        <v>46</v>
      </c>
      <c r="AH56" s="1">
        <v>73</v>
      </c>
      <c r="AI56" s="1">
        <v>173</v>
      </c>
      <c r="AJ56" s="3">
        <v>28.991596638655398</v>
      </c>
      <c r="AK56" s="3">
        <v>39.344537815126003</v>
      </c>
      <c r="AL56" s="3">
        <v>68.336134453781497</v>
      </c>
      <c r="AM56" s="3">
        <v>251.68907563025201</v>
      </c>
      <c r="AN56" s="1">
        <v>9.9630999999999997E-2</v>
      </c>
      <c r="AO56" s="1">
        <v>21</v>
      </c>
      <c r="AP56" s="1">
        <v>271</v>
      </c>
      <c r="AQ56" s="1">
        <v>58</v>
      </c>
      <c r="AR56" s="1">
        <v>69</v>
      </c>
      <c r="AS56" s="1">
        <v>52</v>
      </c>
      <c r="AT56"/>
      <c r="AX56"/>
      <c r="AY56"/>
      <c r="AZ56"/>
    </row>
    <row r="57" spans="1:52" hidden="1" x14ac:dyDescent="0.3">
      <c r="A57" s="1" t="s">
        <v>1085</v>
      </c>
      <c r="B57" s="1">
        <v>8477409</v>
      </c>
      <c r="C57" s="1">
        <v>30</v>
      </c>
      <c r="D57" s="1" t="s">
        <v>375</v>
      </c>
      <c r="E57" s="1" t="str">
        <f>IF(AND(ISERR(FIND("C",Table1[[#This Row],[positions]])), Table1[[#This Row],[AVG_faceoffWins]]&gt;200), "*", "")</f>
        <v/>
      </c>
      <c r="F57" s="1" t="str">
        <f>IF(AND(AND(NOT(ISERR(FIND("C",Table1[[#This Row],[positions]]))), G57&lt;&gt;"C"), Table1[[#This Row],[z faceoffWins]]&gt;0.15), "*", "")</f>
        <v/>
      </c>
      <c r="G57" s="2" t="s">
        <v>29</v>
      </c>
      <c r="H57" s="1" t="s">
        <v>402</v>
      </c>
      <c r="I57" s="1" t="s">
        <v>403</v>
      </c>
      <c r="J57" s="7">
        <f>Table1[[#This Row],[z ppp]]+Table1[[#This Row],[z blocks]]+Table1[[#This Row],[z hits]]+Table1[[#This Row],[z goals]]+Table1[[#This Row],[z assists]]+Table1[[#This Row],[z points]]+Table1[[#This Row],[z faceoffWins]]+Table1[[#This Row],[z shots]]</f>
        <v>5.0173102068676894</v>
      </c>
      <c r="K57" s="7">
        <f>Table1[[#This Row],[z goals]]+Table1[[#This Row],[z assists]]+Table1[[#This Row],[z points]]+Table1[[#This Row],[z ppp]]+Table1[[#This Row],[z hits]]+Table1[[#This Row],[z shots]]</f>
        <v>6.3871909950648496</v>
      </c>
      <c r="L57" s="7">
        <f>Table1[[#This Row],[z blocks]]+Table1[[#This Row],[z faceoffWins]]</f>
        <v>-1.3698807881971589</v>
      </c>
      <c r="M57" s="7">
        <f>Table1[[#This Row],[z goals]]+Table1[[#This Row],[z assists]]+Table1[[#This Row],[z points]]+Table1[[#This Row],[z ppp]]+Table1[[#This Row],[z hits]]+Table1[[#This Row],[z blocks]]+Table1[[#This Row],[z shots]]</f>
        <v>5.5046598835506639</v>
      </c>
      <c r="N57" s="7">
        <f>Table1[[#This Row],[z goals]]+Table1[[#This Row],[z assists]]+Table1[[#This Row],[z points]]+Table1[[#This Row],[z ppp]]</f>
        <v>4.7599634467784799</v>
      </c>
      <c r="O57" s="3">
        <f>(Table1[[#This Row],[AVG_goals]] - AT$519) / AT$516</f>
        <v>1.8075088164118114</v>
      </c>
      <c r="P57" s="3">
        <f>(Table1[[#This Row],[AVG_assists]] - P$519) / P$516</f>
        <v>0.79262121466307067</v>
      </c>
      <c r="Q57" s="3">
        <f>(Table1[[#This Row],[AVG_points]] - AX$519) / AX$516</f>
        <v>1.3142523048491079</v>
      </c>
      <c r="R57" s="3">
        <f>(Table1[[#This Row],[AVG_faceoffWins]] - AH$519) / AH$516</f>
        <v>-0.48734967668297285</v>
      </c>
      <c r="S57" s="3">
        <f>(Table1[[#This Row],[AVG_PPP]] - AB$519) / AB$516</f>
        <v>0.84558111085448939</v>
      </c>
      <c r="T57" s="3">
        <f>(Table1[[#This Row],[AVG_hits]] - T$519) / T$516</f>
        <v>-0.44932891601912339</v>
      </c>
      <c r="U57" s="3">
        <f>(Table1[[#This Row],[AVG_blocks]] - U$519) / U$516</f>
        <v>-0.88253111151418606</v>
      </c>
      <c r="V57" s="3">
        <f>(Table1[[#This Row],[AVG_shots]] - AO$519) / AO$516</f>
        <v>2.0765564643054928</v>
      </c>
      <c r="W57" s="6">
        <v>24.067226890756299</v>
      </c>
      <c r="X57" s="7">
        <f>Table1[[#This Row],[r shp factor]]*Table1[[#This Row],[goals]]</f>
        <v>30.065993509751831</v>
      </c>
      <c r="Y57" s="4">
        <v>0.124240201680672</v>
      </c>
      <c r="Z57" s="3">
        <f>(Table1[[#This Row],[AVG_shp]] - Z$519) / Z$516</f>
        <v>0.33427673469858188</v>
      </c>
      <c r="AA57" s="6">
        <v>16.575630252100801</v>
      </c>
      <c r="AB57" s="6">
        <v>26.466386554621799</v>
      </c>
      <c r="AC57" s="6">
        <v>62.3193277310924</v>
      </c>
      <c r="AD57" s="1">
        <v>81</v>
      </c>
      <c r="AE57" s="1">
        <v>20</v>
      </c>
      <c r="AF57" s="1">
        <f>IF(ISERR(Table1[[#This Row],[AVG_shp]]/Table1[[#This Row],[shp]]), 0, Table1[[#This Row],[AVG_shp]]/Table1[[#This Row],[shp]])</f>
        <v>1.5032996754875916</v>
      </c>
      <c r="AG57" s="1">
        <v>33</v>
      </c>
      <c r="AH57" s="1">
        <v>53</v>
      </c>
      <c r="AI57" s="1">
        <v>126</v>
      </c>
      <c r="AJ57" s="3">
        <v>31.9579831932773</v>
      </c>
      <c r="AK57" s="3">
        <v>33.915966386554601</v>
      </c>
      <c r="AL57" s="3">
        <v>65.873949579831901</v>
      </c>
      <c r="AM57" s="3">
        <v>254.50840336134399</v>
      </c>
      <c r="AN57" s="1">
        <v>8.2644999999999996E-2</v>
      </c>
      <c r="AO57" s="1">
        <v>16</v>
      </c>
      <c r="AP57" s="1">
        <v>242</v>
      </c>
      <c r="AQ57" s="1">
        <v>16</v>
      </c>
      <c r="AR57" s="1">
        <v>28</v>
      </c>
      <c r="AS57" s="1">
        <v>95</v>
      </c>
      <c r="AT57"/>
      <c r="AX57"/>
      <c r="AY57"/>
      <c r="AZ57"/>
    </row>
    <row r="58" spans="1:52" hidden="1" x14ac:dyDescent="0.3">
      <c r="A58" s="1" t="s">
        <v>1085</v>
      </c>
      <c r="B58" s="1">
        <v>8480803</v>
      </c>
      <c r="C58" s="1">
        <v>26</v>
      </c>
      <c r="D58" s="1" t="s">
        <v>340</v>
      </c>
      <c r="E58" s="1" t="str">
        <f>IF(AND(ISERR(FIND("C",Table1[[#This Row],[positions]])), Table1[[#This Row],[AVG_faceoffWins]]&gt;200), "*", "")</f>
        <v/>
      </c>
      <c r="F58" s="1" t="str">
        <f>IF(AND(AND(NOT(ISERR(FIND("C",Table1[[#This Row],[positions]]))), G58&lt;&gt;"C"), Table1[[#This Row],[z faceoffWins]]&gt;0.15), "*", "")</f>
        <v/>
      </c>
      <c r="G58" s="2" t="s">
        <v>48</v>
      </c>
      <c r="H58" s="1" t="s">
        <v>363</v>
      </c>
      <c r="I58" s="1" t="s">
        <v>364</v>
      </c>
      <c r="J58" s="7">
        <f>Table1[[#This Row],[z ppp]]+Table1[[#This Row],[z blocks]]+Table1[[#This Row],[z hits]]+Table1[[#This Row],[z goals]]+Table1[[#This Row],[z assists]]+Table1[[#This Row],[z points]]+Table1[[#This Row],[z faceoffWins]]+Table1[[#This Row],[z shots]]</f>
        <v>5.8372913573874525</v>
      </c>
      <c r="K58" s="7">
        <f>Table1[[#This Row],[z goals]]+Table1[[#This Row],[z assists]]+Table1[[#This Row],[z points]]+Table1[[#This Row],[z ppp]]+Table1[[#This Row],[z hits]]+Table1[[#This Row],[z shots]]</f>
        <v>5.5950297094755053</v>
      </c>
      <c r="L58" s="7">
        <f>Table1[[#This Row],[z blocks]]+Table1[[#This Row],[z faceoffWins]]</f>
        <v>0.24226164791194782</v>
      </c>
      <c r="M58" s="7">
        <f>Table1[[#This Row],[z goals]]+Table1[[#This Row],[z assists]]+Table1[[#This Row],[z points]]+Table1[[#This Row],[z ppp]]+Table1[[#This Row],[z hits]]+Table1[[#This Row],[z blocks]]+Table1[[#This Row],[z shots]]</f>
        <v>6.4385554069160955</v>
      </c>
      <c r="N58" s="7">
        <f>Table1[[#This Row],[z goals]]+Table1[[#This Row],[z assists]]+Table1[[#This Row],[z points]]+Table1[[#This Row],[z ppp]]</f>
        <v>4.7421168761003116</v>
      </c>
      <c r="O58" s="3">
        <f>(Table1[[#This Row],[AVG_goals]] - AT$519) / AT$516</f>
        <v>-4.2253274726647534E-2</v>
      </c>
      <c r="P58" s="3">
        <f>(Table1[[#This Row],[AVG_assists]] - P$519) / P$516</f>
        <v>1.9193598696758003</v>
      </c>
      <c r="Q58" s="3">
        <f>(Table1[[#This Row],[AVG_points]] - AX$519) / AX$516</f>
        <v>1.1816669055912814</v>
      </c>
      <c r="R58" s="3">
        <f>(Table1[[#This Row],[AVG_faceoffWins]] - AH$519) / AH$516</f>
        <v>-0.60126404952864232</v>
      </c>
      <c r="S58" s="3">
        <f>(Table1[[#This Row],[AVG_PPP]] - AB$519) / AB$516</f>
        <v>1.6833433755598772</v>
      </c>
      <c r="T58" s="3">
        <f>(Table1[[#This Row],[AVG_hits]] - T$519) / T$516</f>
        <v>-0.38747459683259394</v>
      </c>
      <c r="U58" s="3">
        <f>(Table1[[#This Row],[AVG_blocks]] - U$519) / U$516</f>
        <v>0.84352569744059014</v>
      </c>
      <c r="V58" s="3">
        <f>(Table1[[#This Row],[AVG_shots]] - AO$519) / AO$516</f>
        <v>1.240387430207788</v>
      </c>
      <c r="W58" s="6">
        <v>0</v>
      </c>
      <c r="X58" s="7">
        <f>Table1[[#This Row],[r shp factor]]*Table1[[#This Row],[goals]]</f>
        <v>15.076039883170498</v>
      </c>
      <c r="Y58" s="4">
        <v>6.4152857142857095E-2</v>
      </c>
      <c r="Z58" s="3">
        <f>(Table1[[#This Row],[AVG_shp]] - Z$519) / Z$516</f>
        <v>-0.81330498994832612</v>
      </c>
      <c r="AA58" s="6">
        <v>24.624489795918301</v>
      </c>
      <c r="AB58" s="6">
        <v>96.632653061224403</v>
      </c>
      <c r="AC58" s="6">
        <v>65.644897959183595</v>
      </c>
      <c r="AD58" s="1">
        <v>82</v>
      </c>
      <c r="AE58" s="1">
        <v>14</v>
      </c>
      <c r="AF58" s="1">
        <f>IF(ISERR(Table1[[#This Row],[AVG_shp]]/Table1[[#This Row],[shp]]), 0, Table1[[#This Row],[AVG_shp]]/Table1[[#This Row],[shp]])</f>
        <v>1.0768599916550357</v>
      </c>
      <c r="AG58" s="1">
        <v>53</v>
      </c>
      <c r="AH58" s="1">
        <v>67</v>
      </c>
      <c r="AI58" s="1">
        <v>148</v>
      </c>
      <c r="AJ58" s="3">
        <v>13.314285714285701</v>
      </c>
      <c r="AK58" s="3">
        <v>49.608163265306104</v>
      </c>
      <c r="AL58" s="3">
        <v>62.922448979591799</v>
      </c>
      <c r="AM58" s="3">
        <v>203.6</v>
      </c>
      <c r="AN58" s="1">
        <v>5.9574000000000002E-2</v>
      </c>
      <c r="AO58" s="1">
        <v>26</v>
      </c>
      <c r="AP58" s="1">
        <v>235</v>
      </c>
      <c r="AQ58" s="1">
        <v>0</v>
      </c>
      <c r="AR58" s="1">
        <v>108</v>
      </c>
      <c r="AS58" s="1">
        <v>31</v>
      </c>
      <c r="AT58"/>
      <c r="AX58"/>
      <c r="AY58"/>
      <c r="AZ58"/>
    </row>
    <row r="59" spans="1:52" hidden="1" x14ac:dyDescent="0.3">
      <c r="A59" s="1" t="s">
        <v>1085</v>
      </c>
      <c r="B59" s="1">
        <v>8476539</v>
      </c>
      <c r="C59" s="1">
        <v>35</v>
      </c>
      <c r="D59" s="1" t="s">
        <v>132</v>
      </c>
      <c r="E59" s="1" t="str">
        <f>IF(AND(ISERR(FIND("C",Table1[[#This Row],[positions]])), Table1[[#This Row],[AVG_faceoffWins]]&gt;200), "*", "")</f>
        <v/>
      </c>
      <c r="F59" s="1" t="str">
        <f>IF(AND(AND(NOT(ISERR(FIND("C",Table1[[#This Row],[positions]]))), G59&lt;&gt;"C"), Table1[[#This Row],[z faceoffWins]]&gt;0.15), "*", "")</f>
        <v/>
      </c>
      <c r="G59" s="2" t="s">
        <v>42</v>
      </c>
      <c r="H59" s="1" t="s">
        <v>549</v>
      </c>
      <c r="I59" s="1" t="s">
        <v>550</v>
      </c>
      <c r="J59" s="7">
        <f>Table1[[#This Row],[z ppp]]+Table1[[#This Row],[z blocks]]+Table1[[#This Row],[z hits]]+Table1[[#This Row],[z goals]]+Table1[[#This Row],[z assists]]+Table1[[#This Row],[z points]]+Table1[[#This Row],[z faceoffWins]]+Table1[[#This Row],[z shots]]</f>
        <v>4.6008205173624228</v>
      </c>
      <c r="K59" s="7">
        <f>Table1[[#This Row],[z goals]]+Table1[[#This Row],[z assists]]+Table1[[#This Row],[z points]]+Table1[[#This Row],[z ppp]]+Table1[[#This Row],[z hits]]+Table1[[#This Row],[z shots]]</f>
        <v>6.1326871459296921</v>
      </c>
      <c r="L59" s="7">
        <f>Table1[[#This Row],[z blocks]]+Table1[[#This Row],[z faceoffWins]]</f>
        <v>-1.5318666285672689</v>
      </c>
      <c r="M59" s="7">
        <f>Table1[[#This Row],[z goals]]+Table1[[#This Row],[z assists]]+Table1[[#This Row],[z points]]+Table1[[#This Row],[z ppp]]+Table1[[#This Row],[z hits]]+Table1[[#This Row],[z blocks]]+Table1[[#This Row],[z shots]]</f>
        <v>5.1336139903024991</v>
      </c>
      <c r="N59" s="7">
        <f>Table1[[#This Row],[z goals]]+Table1[[#This Row],[z assists]]+Table1[[#This Row],[z points]]+Table1[[#This Row],[z ppp]]</f>
        <v>4.3507442570128525</v>
      </c>
      <c r="O59" s="3">
        <f>(Table1[[#This Row],[AVG_goals]] - AT$519) / AT$516</f>
        <v>1.6678977578315606</v>
      </c>
      <c r="P59" s="3">
        <f>(Table1[[#This Row],[AVG_assists]] - P$519) / P$516</f>
        <v>0.53213396611024266</v>
      </c>
      <c r="Q59" s="3">
        <f>(Table1[[#This Row],[AVG_points]] - AX$519) / AX$516</f>
        <v>1.088074797908775</v>
      </c>
      <c r="R59" s="3">
        <f>(Table1[[#This Row],[AVG_faceoffWins]] - AH$519) / AH$516</f>
        <v>-0.53279347294007562</v>
      </c>
      <c r="S59" s="3">
        <f>(Table1[[#This Row],[AVG_PPP]] - AB$519) / AB$516</f>
        <v>1.062637735162274</v>
      </c>
      <c r="T59" s="3">
        <f>(Table1[[#This Row],[AVG_hits]] - T$519) / T$516</f>
        <v>1.1613522380911956E-2</v>
      </c>
      <c r="U59" s="3">
        <f>(Table1[[#This Row],[AVG_blocks]] - U$519) / U$516</f>
        <v>-0.99907315562719323</v>
      </c>
      <c r="V59" s="3">
        <f>(Table1[[#This Row],[AVG_shots]] - AO$519) / AO$516</f>
        <v>1.7703293665359272</v>
      </c>
      <c r="W59" s="6">
        <v>14.466101694915199</v>
      </c>
      <c r="X59" s="7">
        <f>Table1[[#This Row],[r shp factor]]*Table1[[#This Row],[goals]]</f>
        <v>26.180155698371443</v>
      </c>
      <c r="Y59" s="4">
        <v>0.127088449152542</v>
      </c>
      <c r="Z59" s="3">
        <f>(Table1[[#This Row],[AVG_shp]] - Z$519) / Z$516</f>
        <v>0.38867415850107223</v>
      </c>
      <c r="AA59" s="6">
        <v>18.661016949152501</v>
      </c>
      <c r="AB59" s="6">
        <v>21.728813559321999</v>
      </c>
      <c r="AC59" s="6">
        <v>87.1016949152542</v>
      </c>
      <c r="AD59" s="1">
        <v>78</v>
      </c>
      <c r="AE59" s="1">
        <v>21</v>
      </c>
      <c r="AF59" s="1">
        <f>IF(ISERR(Table1[[#This Row],[AVG_shp]]/Table1[[#This Row],[shp]]), 0, Table1[[#This Row],[AVG_shp]]/Table1[[#This Row],[shp]])</f>
        <v>1.2466740808748307</v>
      </c>
      <c r="AG59" s="1">
        <v>35</v>
      </c>
      <c r="AH59" s="1">
        <v>56</v>
      </c>
      <c r="AI59" s="1">
        <v>133</v>
      </c>
      <c r="AJ59" s="3">
        <v>30.5508474576271</v>
      </c>
      <c r="AK59" s="3">
        <v>30.2881355932203</v>
      </c>
      <c r="AL59" s="3">
        <v>60.838983050847403</v>
      </c>
      <c r="AM59" s="3">
        <v>235.86440677966101</v>
      </c>
      <c r="AN59" s="1">
        <v>0.101942</v>
      </c>
      <c r="AO59" s="1">
        <v>23</v>
      </c>
      <c r="AP59" s="1">
        <v>206</v>
      </c>
      <c r="AQ59" s="1">
        <v>17</v>
      </c>
      <c r="AR59" s="1">
        <v>25</v>
      </c>
      <c r="AS59" s="1">
        <v>77</v>
      </c>
      <c r="AT59"/>
      <c r="AX59"/>
      <c r="AY59"/>
      <c r="AZ59"/>
    </row>
    <row r="60" spans="1:52" hidden="1" x14ac:dyDescent="0.3">
      <c r="A60" s="1" t="s">
        <v>1085</v>
      </c>
      <c r="B60" s="1">
        <v>8473419</v>
      </c>
      <c r="C60" s="1">
        <v>37</v>
      </c>
      <c r="D60" s="1" t="s">
        <v>375</v>
      </c>
      <c r="E60" s="1" t="str">
        <f>IF(AND(ISERR(FIND("C",Table1[[#This Row],[positions]])), Table1[[#This Row],[AVG_faceoffWins]]&gt;200), "*", "")</f>
        <v/>
      </c>
      <c r="F60" s="1" t="str">
        <f>IF(AND(AND(NOT(ISERR(FIND("C",Table1[[#This Row],[positions]]))), G60&lt;&gt;"C"), Table1[[#This Row],[z faceoffWins]]&gt;0.15), "*", "")</f>
        <v/>
      </c>
      <c r="G60" s="2" t="s">
        <v>29</v>
      </c>
      <c r="H60" s="1" t="s">
        <v>392</v>
      </c>
      <c r="I60" s="1" t="s">
        <v>393</v>
      </c>
      <c r="J60" s="7">
        <f>Table1[[#This Row],[z ppp]]+Table1[[#This Row],[z blocks]]+Table1[[#This Row],[z hits]]+Table1[[#This Row],[z goals]]+Table1[[#This Row],[z assists]]+Table1[[#This Row],[z points]]+Table1[[#This Row],[z faceoffWins]]+Table1[[#This Row],[z shots]]</f>
        <v>4.68456731715853</v>
      </c>
      <c r="K60" s="7">
        <f>Table1[[#This Row],[z goals]]+Table1[[#This Row],[z assists]]+Table1[[#This Row],[z points]]+Table1[[#This Row],[z ppp]]+Table1[[#This Row],[z hits]]+Table1[[#This Row],[z shots]]</f>
        <v>5.9871780260619403</v>
      </c>
      <c r="L60" s="7">
        <f>Table1[[#This Row],[z blocks]]+Table1[[#This Row],[z faceoffWins]]</f>
        <v>-1.3026107089034098</v>
      </c>
      <c r="M60" s="7">
        <f>Table1[[#This Row],[z goals]]+Table1[[#This Row],[z assists]]+Table1[[#This Row],[z points]]+Table1[[#This Row],[z ppp]]+Table1[[#This Row],[z hits]]+Table1[[#This Row],[z blocks]]+Table1[[#This Row],[z shots]]</f>
        <v>5.2035453459315537</v>
      </c>
      <c r="N60" s="7">
        <f>Table1[[#This Row],[z goals]]+Table1[[#This Row],[z assists]]+Table1[[#This Row],[z points]]+Table1[[#This Row],[z ppp]]</f>
        <v>4.7577818487668537</v>
      </c>
      <c r="O60" s="3">
        <f>(Table1[[#This Row],[AVG_goals]] - AT$519) / AT$516</f>
        <v>1.07062703174138</v>
      </c>
      <c r="P60" s="3">
        <f>(Table1[[#This Row],[AVG_assists]] - P$519) / P$516</f>
        <v>1.0458334859164715</v>
      </c>
      <c r="Q60" s="3">
        <f>(Table1[[#This Row],[AVG_points]] - AX$519) / AX$516</f>
        <v>1.1390366474114597</v>
      </c>
      <c r="R60" s="3">
        <f>(Table1[[#This Row],[AVG_faceoffWins]] - AH$519) / AH$516</f>
        <v>-0.51897802877302279</v>
      </c>
      <c r="S60" s="3">
        <f>(Table1[[#This Row],[AVG_PPP]] - AB$519) / AB$516</f>
        <v>1.502284683697543</v>
      </c>
      <c r="T60" s="3">
        <f>(Table1[[#This Row],[AVG_hits]] - T$519) / T$516</f>
        <v>0.1275744513151347</v>
      </c>
      <c r="U60" s="3">
        <f>(Table1[[#This Row],[AVG_blocks]] - U$519) / U$516</f>
        <v>-0.78363268013038689</v>
      </c>
      <c r="V60" s="3">
        <f>(Table1[[#This Row],[AVG_shots]] - AO$519) / AO$516</f>
        <v>1.1018217259799514</v>
      </c>
      <c r="W60" s="6">
        <v>17.384955752212299</v>
      </c>
      <c r="X60" s="7">
        <f>Table1[[#This Row],[r shp factor]]*Table1[[#This Row],[goals]]</f>
        <v>16.200323936005692</v>
      </c>
      <c r="Y60" s="4">
        <v>0.15866667699115</v>
      </c>
      <c r="Z60" s="3">
        <f>(Table1[[#This Row],[AVG_shp]] - Z$519) / Z$516</f>
        <v>0.99177282167325909</v>
      </c>
      <c r="AA60" s="6">
        <v>22.884955752212299</v>
      </c>
      <c r="AB60" s="6">
        <v>30.4867256637168</v>
      </c>
      <c r="AC60" s="6">
        <v>93.336283185840699</v>
      </c>
      <c r="AD60" s="1">
        <v>71</v>
      </c>
      <c r="AE60" s="1">
        <v>23</v>
      </c>
      <c r="AF60" s="1">
        <f>IF(ISERR(Table1[[#This Row],[AVG_shp]]/Table1[[#This Row],[shp]]), 0, Table1[[#This Row],[AVG_shp]]/Table1[[#This Row],[shp]])</f>
        <v>0.70436191026111705</v>
      </c>
      <c r="AG60" s="1">
        <v>28</v>
      </c>
      <c r="AH60" s="1">
        <v>51</v>
      </c>
      <c r="AI60" s="1">
        <v>125</v>
      </c>
      <c r="AJ60" s="3">
        <v>24.530973451327402</v>
      </c>
      <c r="AK60" s="3">
        <v>37.442477876106103</v>
      </c>
      <c r="AL60" s="3">
        <v>61.973451327433601</v>
      </c>
      <c r="AM60" s="3">
        <v>195.16371681415899</v>
      </c>
      <c r="AN60" s="1">
        <v>0.22526299999999999</v>
      </c>
      <c r="AO60" s="1">
        <v>13</v>
      </c>
      <c r="AP60" s="1">
        <v>194</v>
      </c>
      <c r="AQ60" s="1">
        <v>5</v>
      </c>
      <c r="AR60" s="1">
        <v>34</v>
      </c>
      <c r="AS60" s="1">
        <v>81</v>
      </c>
      <c r="AT60"/>
      <c r="AX60"/>
      <c r="AY60"/>
      <c r="AZ60"/>
    </row>
    <row r="61" spans="1:52" hidden="1" x14ac:dyDescent="0.3">
      <c r="A61" s="1" t="s">
        <v>1085</v>
      </c>
      <c r="B61" s="1">
        <v>8473512</v>
      </c>
      <c r="C61" s="1">
        <v>37</v>
      </c>
      <c r="D61" s="1" t="s">
        <v>634</v>
      </c>
      <c r="E61" s="1" t="str">
        <f>IF(AND(ISERR(FIND("C",Table1[[#This Row],[positions]])), Table1[[#This Row],[AVG_faceoffWins]]&gt;200), "*", "")</f>
        <v>*</v>
      </c>
      <c r="F61" s="1" t="str">
        <f>IF(AND(AND(NOT(ISERR(FIND("C",Table1[[#This Row],[positions]]))), G61&lt;&gt;"C"), Table1[[#This Row],[z faceoffWins]]&gt;0.15), "*", "")</f>
        <v/>
      </c>
      <c r="G61" s="2" t="s">
        <v>56</v>
      </c>
      <c r="H61" s="1" t="s">
        <v>645</v>
      </c>
      <c r="I61" s="1" t="s">
        <v>646</v>
      </c>
      <c r="J61" s="7">
        <f>Table1[[#This Row],[z ppp]]+Table1[[#This Row],[z blocks]]+Table1[[#This Row],[z hits]]+Table1[[#This Row],[z goals]]+Table1[[#This Row],[z assists]]+Table1[[#This Row],[z points]]+Table1[[#This Row],[z faceoffWins]]+Table1[[#This Row],[z shots]]</f>
        <v>6.8994841783421581</v>
      </c>
      <c r="K61" s="7">
        <f>Table1[[#This Row],[z goals]]+Table1[[#This Row],[z assists]]+Table1[[#This Row],[z points]]+Table1[[#This Row],[z ppp]]+Table1[[#This Row],[z hits]]+Table1[[#This Row],[z shots]]</f>
        <v>5.0818381907510837</v>
      </c>
      <c r="L61" s="7">
        <f>Table1[[#This Row],[z blocks]]+Table1[[#This Row],[z faceoffWins]]</f>
        <v>1.8176459875910744</v>
      </c>
      <c r="M61" s="7">
        <f>Table1[[#This Row],[z goals]]+Table1[[#This Row],[z assists]]+Table1[[#This Row],[z points]]+Table1[[#This Row],[z ppp]]+Table1[[#This Row],[z hits]]+Table1[[#This Row],[z blocks]]+Table1[[#This Row],[z shots]]</f>
        <v>4.375694235694394</v>
      </c>
      <c r="N61" s="7">
        <f>Table1[[#This Row],[z goals]]+Table1[[#This Row],[z assists]]+Table1[[#This Row],[z points]]+Table1[[#This Row],[z ppp]]</f>
        <v>4.7527474036462491</v>
      </c>
      <c r="O61" s="3">
        <f>(Table1[[#This Row],[AVG_goals]] - AT$519) / AT$516</f>
        <v>0.98838325117907522</v>
      </c>
      <c r="P61" s="3">
        <f>(Table1[[#This Row],[AVG_assists]] - P$519) / P$516</f>
        <v>1.2789989752107316</v>
      </c>
      <c r="Q61" s="3">
        <f>(Table1[[#This Row],[AVG_points]] - AX$519) / AX$516</f>
        <v>1.2476737910917999</v>
      </c>
      <c r="R61" s="3">
        <f>(Table1[[#This Row],[AVG_faceoffWins]] - AH$519) / AH$516</f>
        <v>2.5237899426477641</v>
      </c>
      <c r="S61" s="3">
        <f>(Table1[[#This Row],[AVG_PPP]] - AB$519) / AB$516</f>
        <v>1.2376913861646426</v>
      </c>
      <c r="T61" s="3">
        <f>(Table1[[#This Row],[AVG_hits]] - T$519) / T$516</f>
        <v>-0.49899635793613945</v>
      </c>
      <c r="U61" s="3">
        <f>(Table1[[#This Row],[AVG_blocks]] - U$519) / U$516</f>
        <v>-0.70614395505668959</v>
      </c>
      <c r="V61" s="3">
        <f>(Table1[[#This Row],[AVG_shots]] - AO$519) / AO$516</f>
        <v>0.82808714504097425</v>
      </c>
      <c r="W61" s="6">
        <v>660.24489795918305</v>
      </c>
      <c r="X61" s="7">
        <f>Table1[[#This Row],[r shp factor]]*Table1[[#This Row],[goals]]</f>
        <v>17.813425723568251</v>
      </c>
      <c r="Y61" s="4">
        <v>0.12908320816326499</v>
      </c>
      <c r="Z61" s="3">
        <f>(Table1[[#This Row],[AVG_shp]] - Z$519) / Z$516</f>
        <v>0.42677118214870263</v>
      </c>
      <c r="AA61" s="6">
        <v>20.342857142857099</v>
      </c>
      <c r="AB61" s="6">
        <v>33.6367346938775</v>
      </c>
      <c r="AC61" s="6">
        <v>59.648979591836699</v>
      </c>
      <c r="AD61" s="1">
        <v>81</v>
      </c>
      <c r="AE61" s="1">
        <v>15</v>
      </c>
      <c r="AF61" s="1">
        <f>IF(ISERR(Table1[[#This Row],[AVG_shp]]/Table1[[#This Row],[shp]]), 0, Table1[[#This Row],[AVG_shp]]/Table1[[#This Row],[shp]])</f>
        <v>1.1875617149045501</v>
      </c>
      <c r="AG61" s="1">
        <v>35</v>
      </c>
      <c r="AH61" s="1">
        <v>50</v>
      </c>
      <c r="AI61" s="1">
        <v>115</v>
      </c>
      <c r="AJ61" s="3">
        <v>23.702040816326502</v>
      </c>
      <c r="AK61" s="3">
        <v>40.689795918367302</v>
      </c>
      <c r="AL61" s="3">
        <v>64.391836734693797</v>
      </c>
      <c r="AM61" s="3">
        <v>178.497959183673</v>
      </c>
      <c r="AN61" s="1">
        <v>0.108696</v>
      </c>
      <c r="AO61" s="1">
        <v>18</v>
      </c>
      <c r="AP61" s="1">
        <v>138</v>
      </c>
      <c r="AQ61" s="1">
        <v>600</v>
      </c>
      <c r="AR61" s="1">
        <v>41</v>
      </c>
      <c r="AS61" s="1">
        <v>64</v>
      </c>
      <c r="AT61"/>
      <c r="AX61"/>
      <c r="AY61"/>
      <c r="AZ61"/>
    </row>
    <row r="62" spans="1:52" hidden="1" x14ac:dyDescent="0.3">
      <c r="A62" s="1" t="s">
        <v>1085</v>
      </c>
      <c r="B62" s="1">
        <v>8475726</v>
      </c>
      <c r="C62" s="1">
        <v>33</v>
      </c>
      <c r="D62" s="1" t="s">
        <v>765</v>
      </c>
      <c r="E62" s="1" t="str">
        <f>IF(AND(ISERR(FIND("C",Table1[[#This Row],[positions]])), Table1[[#This Row],[AVG_faceoffWins]]&gt;200), "*", "")</f>
        <v/>
      </c>
      <c r="F62" s="1" t="str">
        <f>IF(AND(AND(NOT(ISERR(FIND("C",Table1[[#This Row],[positions]]))), G62&lt;&gt;"C"), Table1[[#This Row],[z faceoffWins]]&gt;0.15), "*", "")</f>
        <v/>
      </c>
      <c r="G62" s="2" t="s">
        <v>56</v>
      </c>
      <c r="H62" s="1" t="s">
        <v>780</v>
      </c>
      <c r="I62" s="1" t="s">
        <v>781</v>
      </c>
      <c r="J62" s="7">
        <f>Table1[[#This Row],[z ppp]]+Table1[[#This Row],[z blocks]]+Table1[[#This Row],[z hits]]+Table1[[#This Row],[z goals]]+Table1[[#This Row],[z assists]]+Table1[[#This Row],[z points]]+Table1[[#This Row],[z faceoffWins]]+Table1[[#This Row],[z shots]]</f>
        <v>4.3400277439604338</v>
      </c>
      <c r="K62" s="7">
        <f>Table1[[#This Row],[z goals]]+Table1[[#This Row],[z assists]]+Table1[[#This Row],[z points]]+Table1[[#This Row],[z ppp]]+Table1[[#This Row],[z hits]]+Table1[[#This Row],[z shots]]</f>
        <v>5.9366834540533304</v>
      </c>
      <c r="L62" s="7">
        <f>Table1[[#This Row],[z blocks]]+Table1[[#This Row],[z faceoffWins]]</f>
        <v>-1.5966557100928964</v>
      </c>
      <c r="M62" s="7">
        <f>Table1[[#This Row],[z goals]]+Table1[[#This Row],[z assists]]+Table1[[#This Row],[z points]]+Table1[[#This Row],[z ppp]]+Table1[[#This Row],[z hits]]+Table1[[#This Row],[z blocks]]+Table1[[#This Row],[z shots]]</f>
        <v>4.8676008290689925</v>
      </c>
      <c r="N62" s="7">
        <f>Table1[[#This Row],[z goals]]+Table1[[#This Row],[z assists]]+Table1[[#This Row],[z points]]+Table1[[#This Row],[z ppp]]</f>
        <v>4.480931619100823</v>
      </c>
      <c r="O62" s="3">
        <f>(Table1[[#This Row],[AVG_goals]] - AT$519) / AT$516</f>
        <v>1.8477940364787155</v>
      </c>
      <c r="P62" s="3">
        <f>(Table1[[#This Row],[AVG_assists]] - P$519) / P$516</f>
        <v>0.40268989490383511</v>
      </c>
      <c r="Q62" s="3">
        <f>(Table1[[#This Row],[AVG_points]] - AX$519) / AX$516</f>
        <v>1.0885415008490376</v>
      </c>
      <c r="R62" s="3">
        <f>(Table1[[#This Row],[AVG_faceoffWins]] - AH$519) / AH$516</f>
        <v>-0.52757308510855894</v>
      </c>
      <c r="S62" s="3">
        <f>(Table1[[#This Row],[AVG_PPP]] - AB$519) / AB$516</f>
        <v>1.1419061868692346</v>
      </c>
      <c r="T62" s="3">
        <f>(Table1[[#This Row],[AVG_hits]] - T$519) / T$516</f>
        <v>-0.44305013242364766</v>
      </c>
      <c r="U62" s="3">
        <f>(Table1[[#This Row],[AVG_blocks]] - U$519) / U$516</f>
        <v>-1.0690826249843375</v>
      </c>
      <c r="V62" s="3">
        <f>(Table1[[#This Row],[AVG_shots]] - AO$519) / AO$516</f>
        <v>1.8988019673761549</v>
      </c>
      <c r="W62" s="6">
        <v>15.569037656903699</v>
      </c>
      <c r="X62" s="7">
        <f>Table1[[#This Row],[r shp factor]]*Table1[[#This Row],[goals]]</f>
        <v>41.901835554503279</v>
      </c>
      <c r="Y62" s="4">
        <v>0.179835694560669</v>
      </c>
      <c r="Z62" s="3">
        <f>(Table1[[#This Row],[AVG_shp]] - Z$519) / Z$516</f>
        <v>1.396070563208847</v>
      </c>
      <c r="AA62" s="6">
        <v>19.422594142259399</v>
      </c>
      <c r="AB62" s="6">
        <v>18.882845188284499</v>
      </c>
      <c r="AC62" s="6">
        <v>62.656903765690302</v>
      </c>
      <c r="AD62" s="1">
        <v>78</v>
      </c>
      <c r="AE62" s="1">
        <v>30</v>
      </c>
      <c r="AF62" s="1">
        <f>IF(ISERR(Table1[[#This Row],[AVG_shp]]/Table1[[#This Row],[shp]]), 0, Table1[[#This Row],[AVG_shp]]/Table1[[#This Row],[shp]])</f>
        <v>1.3967278518167761</v>
      </c>
      <c r="AG62" s="1">
        <v>24</v>
      </c>
      <c r="AH62" s="1">
        <v>54</v>
      </c>
      <c r="AI62" s="1">
        <v>138</v>
      </c>
      <c r="AJ62" s="3">
        <v>32.364016736401602</v>
      </c>
      <c r="AK62" s="3">
        <v>28.485355648535499</v>
      </c>
      <c r="AL62" s="3">
        <v>60.849372384937197</v>
      </c>
      <c r="AM62" s="3">
        <v>243.686192468619</v>
      </c>
      <c r="AN62" s="1">
        <v>0.12875500000000001</v>
      </c>
      <c r="AO62" s="1">
        <v>15</v>
      </c>
      <c r="AP62" s="1">
        <v>233</v>
      </c>
      <c r="AQ62" s="1">
        <v>13</v>
      </c>
      <c r="AR62" s="1">
        <v>32</v>
      </c>
      <c r="AS62" s="1">
        <v>54</v>
      </c>
      <c r="AT62"/>
      <c r="AX62"/>
      <c r="AY62"/>
      <c r="AZ62"/>
    </row>
    <row r="63" spans="1:52" hidden="1" x14ac:dyDescent="0.3">
      <c r="A63" s="1" t="s">
        <v>1085</v>
      </c>
      <c r="B63" s="1">
        <v>8480208</v>
      </c>
      <c r="C63" s="1">
        <v>27</v>
      </c>
      <c r="D63" s="1" t="s">
        <v>634</v>
      </c>
      <c r="E63" s="1" t="str">
        <f>IF(AND(ISERR(FIND("C",Table1[[#This Row],[positions]])), Table1[[#This Row],[AVG_faceoffWins]]&gt;200), "*", "")</f>
        <v/>
      </c>
      <c r="F63" s="1" t="str">
        <f>IF(AND(AND(NOT(ISERR(FIND("C",Table1[[#This Row],[positions]]))), G63&lt;&gt;"C"), Table1[[#This Row],[z faceoffWins]]&gt;0.15), "*", "")</f>
        <v/>
      </c>
      <c r="G63" s="2" t="s">
        <v>56</v>
      </c>
      <c r="H63" s="1" t="s">
        <v>637</v>
      </c>
      <c r="I63" s="1" t="s">
        <v>638</v>
      </c>
      <c r="J63" s="7">
        <f>Table1[[#This Row],[z ppp]]+Table1[[#This Row],[z blocks]]+Table1[[#This Row],[z hits]]+Table1[[#This Row],[z goals]]+Table1[[#This Row],[z assists]]+Table1[[#This Row],[z points]]+Table1[[#This Row],[z faceoffWins]]+Table1[[#This Row],[z shots]]</f>
        <v>6.4228302357731071</v>
      </c>
      <c r="K63" s="7">
        <f>Table1[[#This Row],[z goals]]+Table1[[#This Row],[z assists]]+Table1[[#This Row],[z points]]+Table1[[#This Row],[z ppp]]+Table1[[#This Row],[z hits]]+Table1[[#This Row],[z shots]]</f>
        <v>7.6547047985555565</v>
      </c>
      <c r="L63" s="7">
        <f>Table1[[#This Row],[z blocks]]+Table1[[#This Row],[z faceoffWins]]</f>
        <v>-1.2318745627824499</v>
      </c>
      <c r="M63" s="7">
        <f>Table1[[#This Row],[z goals]]+Table1[[#This Row],[z assists]]+Table1[[#This Row],[z points]]+Table1[[#This Row],[z ppp]]+Table1[[#This Row],[z hits]]+Table1[[#This Row],[z blocks]]+Table1[[#This Row],[z shots]]</f>
        <v>6.9246976310624593</v>
      </c>
      <c r="N63" s="7">
        <f>Table1[[#This Row],[z goals]]+Table1[[#This Row],[z assists]]+Table1[[#This Row],[z points]]+Table1[[#This Row],[z ppp]]</f>
        <v>5.6349636174433941</v>
      </c>
      <c r="O63" s="3">
        <f>(Table1[[#This Row],[AVG_goals]] - AT$519) / AT$516</f>
        <v>1.1502343572119449</v>
      </c>
      <c r="P63" s="3">
        <f>(Table1[[#This Row],[AVG_assists]] - P$519) / P$516</f>
        <v>1.2294699174695007</v>
      </c>
      <c r="Q63" s="3">
        <f>(Table1[[#This Row],[AVG_points]] - AX$519) / AX$516</f>
        <v>1.2899670918013946</v>
      </c>
      <c r="R63" s="3">
        <f>(Table1[[#This Row],[AVG_faceoffWins]] - AH$519) / AH$516</f>
        <v>-0.50186739528935187</v>
      </c>
      <c r="S63" s="3">
        <f>(Table1[[#This Row],[AVG_PPP]] - AB$519) / AB$516</f>
        <v>1.9652922509605535</v>
      </c>
      <c r="T63" s="3">
        <f>(Table1[[#This Row],[AVG_hits]] - T$519) / T$516</f>
        <v>0.63590900670461203</v>
      </c>
      <c r="U63" s="3">
        <f>(Table1[[#This Row],[AVG_blocks]] - U$519) / U$516</f>
        <v>-0.73000716749309791</v>
      </c>
      <c r="V63" s="3">
        <f>(Table1[[#This Row],[AVG_shots]] - AO$519) / AO$516</f>
        <v>1.383832174407551</v>
      </c>
      <c r="W63" s="6">
        <v>21</v>
      </c>
      <c r="X63" s="7">
        <f>Table1[[#This Row],[r shp factor]]*Table1[[#This Row],[goals]]</f>
        <v>23.464070242288631</v>
      </c>
      <c r="Y63" s="4">
        <v>0.122209</v>
      </c>
      <c r="Z63" s="3">
        <f>(Table1[[#This Row],[AVG_shp]] - Z$519) / Z$516</f>
        <v>0.29548370855071615</v>
      </c>
      <c r="AA63" s="6">
        <v>27.3333333333333</v>
      </c>
      <c r="AB63" s="6">
        <v>32.6666666666666</v>
      </c>
      <c r="AC63" s="6">
        <v>120.666666666666</v>
      </c>
      <c r="AD63" s="1">
        <v>82</v>
      </c>
      <c r="AE63" s="1">
        <v>26</v>
      </c>
      <c r="AF63" s="1">
        <f>IF(ISERR(Table1[[#This Row],[AVG_shp]]/Table1[[#This Row],[shp]]), 0, Table1[[#This Row],[AVG_shp]]/Table1[[#This Row],[shp]])</f>
        <v>0.90246424008802428</v>
      </c>
      <c r="AG63" s="1">
        <v>42</v>
      </c>
      <c r="AH63" s="1">
        <v>68</v>
      </c>
      <c r="AI63" s="1">
        <v>162</v>
      </c>
      <c r="AJ63" s="3">
        <v>25.3333333333333</v>
      </c>
      <c r="AK63" s="3">
        <v>40</v>
      </c>
      <c r="AL63" s="3">
        <v>65.3333333333333</v>
      </c>
      <c r="AM63" s="3">
        <v>212.333333333333</v>
      </c>
      <c r="AN63" s="1">
        <v>0.13541700000000001</v>
      </c>
      <c r="AO63" s="1">
        <v>31</v>
      </c>
      <c r="AP63" s="1">
        <v>192</v>
      </c>
      <c r="AQ63" s="1">
        <v>12</v>
      </c>
      <c r="AR63" s="1">
        <v>30</v>
      </c>
      <c r="AS63" s="1">
        <v>149</v>
      </c>
      <c r="AT63"/>
      <c r="AX63"/>
      <c r="AY63"/>
      <c r="AZ63"/>
    </row>
    <row r="64" spans="1:52" hidden="1" x14ac:dyDescent="0.3">
      <c r="A64" s="1" t="s">
        <v>1085</v>
      </c>
      <c r="B64" s="1">
        <v>8475786</v>
      </c>
      <c r="C64" s="1">
        <v>33</v>
      </c>
      <c r="D64" s="1" t="s">
        <v>340</v>
      </c>
      <c r="E64" s="1" t="str">
        <f>IF(AND(ISERR(FIND("C",Table1[[#This Row],[positions]])), Table1[[#This Row],[AVG_faceoffWins]]&gt;200), "*", "")</f>
        <v/>
      </c>
      <c r="F64" s="1" t="str">
        <f>IF(AND(AND(NOT(ISERR(FIND("C",Table1[[#This Row],[positions]]))), G64&lt;&gt;"C"), Table1[[#This Row],[z faceoffWins]]&gt;0.15), "*", "")</f>
        <v/>
      </c>
      <c r="G64" s="2" t="s">
        <v>56</v>
      </c>
      <c r="H64" s="1" t="s">
        <v>347</v>
      </c>
      <c r="I64" s="1" t="s">
        <v>348</v>
      </c>
      <c r="J64" s="7">
        <f>Table1[[#This Row],[z ppp]]+Table1[[#This Row],[z blocks]]+Table1[[#This Row],[z hits]]+Table1[[#This Row],[z goals]]+Table1[[#This Row],[z assists]]+Table1[[#This Row],[z points]]+Table1[[#This Row],[z faceoffWins]]+Table1[[#This Row],[z shots]]</f>
        <v>6.0937681583192482</v>
      </c>
      <c r="K64" s="7">
        <f>Table1[[#This Row],[z goals]]+Table1[[#This Row],[z assists]]+Table1[[#This Row],[z points]]+Table1[[#This Row],[z ppp]]+Table1[[#This Row],[z hits]]+Table1[[#This Row],[z shots]]</f>
        <v>7.5457704340564931</v>
      </c>
      <c r="L64" s="7">
        <f>Table1[[#This Row],[z blocks]]+Table1[[#This Row],[z faceoffWins]]</f>
        <v>-1.4520022757372448</v>
      </c>
      <c r="M64" s="7">
        <f>Table1[[#This Row],[z goals]]+Table1[[#This Row],[z assists]]+Table1[[#This Row],[z points]]+Table1[[#This Row],[z ppp]]+Table1[[#This Row],[z hits]]+Table1[[#This Row],[z blocks]]+Table1[[#This Row],[z shots]]</f>
        <v>6.6709583055485542</v>
      </c>
      <c r="N64" s="7">
        <f>Table1[[#This Row],[z goals]]+Table1[[#This Row],[z assists]]+Table1[[#This Row],[z points]]+Table1[[#This Row],[z ppp]]</f>
        <v>5.5955053505329841</v>
      </c>
      <c r="O64" s="3">
        <f>(Table1[[#This Row],[AVG_goals]] - AT$519) / AT$516</f>
        <v>2.543399137195677</v>
      </c>
      <c r="P64" s="3">
        <f>(Table1[[#This Row],[AVG_assists]] - P$519) / P$516</f>
        <v>0.46006920336896928</v>
      </c>
      <c r="Q64" s="3">
        <f>(Table1[[#This Row],[AVG_points]] - AX$519) / AX$516</f>
        <v>1.4393822230424425</v>
      </c>
      <c r="R64" s="3">
        <f>(Table1[[#This Row],[AVG_faceoffWins]] - AH$519) / AH$516</f>
        <v>-0.57719014722930684</v>
      </c>
      <c r="S64" s="3">
        <f>(Table1[[#This Row],[AVG_PPP]] - AB$519) / AB$516</f>
        <v>1.1526547869258954</v>
      </c>
      <c r="T64" s="3">
        <f>(Table1[[#This Row],[AVG_hits]] - T$519) / T$516</f>
        <v>-0.21748185674807252</v>
      </c>
      <c r="U64" s="3">
        <f>(Table1[[#This Row],[AVG_blocks]] - U$519) / U$516</f>
        <v>-0.87481212850793788</v>
      </c>
      <c r="V64" s="3">
        <f>(Table1[[#This Row],[AVG_shots]] - AO$519) / AO$516</f>
        <v>2.1677469402715812</v>
      </c>
      <c r="W64" s="6">
        <v>5.0862068965517198</v>
      </c>
      <c r="X64" s="7">
        <f>Table1[[#This Row],[r shp factor]]*Table1[[#This Row],[goals]]</f>
        <v>31.306947804768395</v>
      </c>
      <c r="Y64" s="4">
        <v>0.14908020689655099</v>
      </c>
      <c r="Z64" s="3">
        <f>(Table1[[#This Row],[AVG_shp]] - Z$519) / Z$516</f>
        <v>0.80868505220938325</v>
      </c>
      <c r="AA64" s="6">
        <v>19.525862068965498</v>
      </c>
      <c r="AB64" s="6">
        <v>26.7801724137931</v>
      </c>
      <c r="AC64" s="6">
        <v>74.784482758620598</v>
      </c>
      <c r="AD64" s="1">
        <v>73</v>
      </c>
      <c r="AE64" s="1">
        <v>27</v>
      </c>
      <c r="AF64" s="1">
        <f>IF(ISERR(Table1[[#This Row],[AVG_shp]]/Table1[[#This Row],[shp]]), 0, Table1[[#This Row],[AVG_shp]]/Table1[[#This Row],[shp]])</f>
        <v>1.1595165853617924</v>
      </c>
      <c r="AG64" s="1">
        <v>17</v>
      </c>
      <c r="AH64" s="1">
        <v>44</v>
      </c>
      <c r="AI64" s="1">
        <v>115</v>
      </c>
      <c r="AJ64" s="3">
        <v>39.375</v>
      </c>
      <c r="AK64" s="3">
        <v>29.284482758620602</v>
      </c>
      <c r="AL64" s="3">
        <v>68.659482758620598</v>
      </c>
      <c r="AM64" s="3">
        <v>260.06034482758599</v>
      </c>
      <c r="AN64" s="1">
        <v>0.12857099999999999</v>
      </c>
      <c r="AO64" s="1">
        <v>12</v>
      </c>
      <c r="AP64" s="1">
        <v>210</v>
      </c>
      <c r="AQ64" s="1">
        <v>2</v>
      </c>
      <c r="AR64" s="1">
        <v>24</v>
      </c>
      <c r="AS64" s="1">
        <v>59</v>
      </c>
      <c r="AT64"/>
      <c r="AX64"/>
      <c r="AY64"/>
      <c r="AZ64"/>
    </row>
    <row r="65" spans="1:52" hidden="1" x14ac:dyDescent="0.3">
      <c r="A65" s="1" t="s">
        <v>1085</v>
      </c>
      <c r="B65" s="1">
        <v>8481528</v>
      </c>
      <c r="C65" s="1">
        <v>24</v>
      </c>
      <c r="D65" s="1" t="s">
        <v>634</v>
      </c>
      <c r="E65" s="1" t="str">
        <f>IF(AND(ISERR(FIND("C",Table1[[#This Row],[positions]])), Table1[[#This Row],[AVG_faceoffWins]]&gt;200), "*", "")</f>
        <v/>
      </c>
      <c r="F65" s="1" t="str">
        <f>IF(AND(AND(NOT(ISERR(FIND("C",Table1[[#This Row],[positions]]))), G65&lt;&gt;"C"), Table1[[#This Row],[z faceoffWins]]&gt;0.15), "*", "")</f>
        <v/>
      </c>
      <c r="G65" s="2" t="s">
        <v>26</v>
      </c>
      <c r="H65" s="1" t="s">
        <v>641</v>
      </c>
      <c r="I65" s="1" t="s">
        <v>642</v>
      </c>
      <c r="J65" s="7">
        <f>Table1[[#This Row],[z ppp]]+Table1[[#This Row],[z blocks]]+Table1[[#This Row],[z hits]]+Table1[[#This Row],[z goals]]+Table1[[#This Row],[z assists]]+Table1[[#This Row],[z points]]+Table1[[#This Row],[z faceoffWins]]+Table1[[#This Row],[z shots]]</f>
        <v>5.9611390047946218</v>
      </c>
      <c r="K65" s="7">
        <f>Table1[[#This Row],[z goals]]+Table1[[#This Row],[z assists]]+Table1[[#This Row],[z points]]+Table1[[#This Row],[z ppp]]+Table1[[#This Row],[z hits]]+Table1[[#This Row],[z shots]]</f>
        <v>4.6108145799312439</v>
      </c>
      <c r="L65" s="7">
        <f>Table1[[#This Row],[z blocks]]+Table1[[#This Row],[z faceoffWins]]</f>
        <v>1.3503244248633774</v>
      </c>
      <c r="M65" s="7">
        <f>Table1[[#This Row],[z goals]]+Table1[[#This Row],[z assists]]+Table1[[#This Row],[z points]]+Table1[[#This Row],[z ppp]]+Table1[[#This Row],[z hits]]+Table1[[#This Row],[z blocks]]+Table1[[#This Row],[z shots]]</f>
        <v>3.9161480519773852</v>
      </c>
      <c r="N65" s="7">
        <f>Table1[[#This Row],[z goals]]+Table1[[#This Row],[z assists]]+Table1[[#This Row],[z points]]+Table1[[#This Row],[z ppp]]</f>
        <v>2.7602501955719605</v>
      </c>
      <c r="O65" s="3">
        <f>(Table1[[#This Row],[AVG_goals]] - AT$519) / AT$516</f>
        <v>0.78712389588160703</v>
      </c>
      <c r="P65" s="3">
        <f>(Table1[[#This Row],[AVG_assists]] - P$519) / P$516</f>
        <v>0.68056666006780753</v>
      </c>
      <c r="Q65" s="3">
        <f>(Table1[[#This Row],[AVG_points]] - AX$519) / AX$516</f>
        <v>0.78215780660404832</v>
      </c>
      <c r="R65" s="3">
        <f>(Table1[[#This Row],[AVG_faceoffWins]] - AH$519) / AH$516</f>
        <v>2.0449909528172365</v>
      </c>
      <c r="S65" s="3">
        <f>(Table1[[#This Row],[AVG_PPP]] - AB$519) / AB$516</f>
        <v>0.51040183301849762</v>
      </c>
      <c r="T65" s="3">
        <f>(Table1[[#This Row],[AVG_hits]] - T$519) / T$516</f>
        <v>0.67561892422788483</v>
      </c>
      <c r="U65" s="3">
        <f>(Table1[[#This Row],[AVG_blocks]] - U$519) / U$516</f>
        <v>-0.69466652795385908</v>
      </c>
      <c r="V65" s="3">
        <f>(Table1[[#This Row],[AVG_shots]] - AO$519) / AO$516</f>
        <v>1.1749454601313989</v>
      </c>
      <c r="W65" s="6">
        <v>559.08677685950397</v>
      </c>
      <c r="X65" s="7">
        <f>Table1[[#This Row],[r shp factor]]*Table1[[#This Row],[goals]]</f>
        <v>12.358800792134497</v>
      </c>
      <c r="Y65" s="4">
        <v>0.139946425619834</v>
      </c>
      <c r="Z65" s="3">
        <f>(Table1[[#This Row],[AVG_shp]] - Z$519) / Z$516</f>
        <v>0.63424298706726312</v>
      </c>
      <c r="AA65" s="6">
        <v>13.3553719008264</v>
      </c>
      <c r="AB65" s="6">
        <v>34.103305785123901</v>
      </c>
      <c r="AC65" s="6">
        <v>122.80165289256099</v>
      </c>
      <c r="AD65" s="1">
        <v>82</v>
      </c>
      <c r="AE65" s="1">
        <v>16</v>
      </c>
      <c r="AF65" s="1">
        <f>IF(ISERR(Table1[[#This Row],[AVG_shp]]/Table1[[#This Row],[shp]]), 0, Table1[[#This Row],[AVG_shp]]/Table1[[#This Row],[shp]])</f>
        <v>0.77242504950840607</v>
      </c>
      <c r="AG65" s="1">
        <v>31</v>
      </c>
      <c r="AH65" s="1">
        <v>47</v>
      </c>
      <c r="AI65" s="1">
        <v>110</v>
      </c>
      <c r="AJ65" s="3">
        <v>21.673553719008201</v>
      </c>
      <c r="AK65" s="3">
        <v>32.355371900826398</v>
      </c>
      <c r="AL65" s="3">
        <v>54.028925619834702</v>
      </c>
      <c r="AM65" s="3">
        <v>199.61570247933801</v>
      </c>
      <c r="AN65" s="1">
        <v>0.18117800000000001</v>
      </c>
      <c r="AO65" s="1">
        <v>12</v>
      </c>
      <c r="AP65" s="1">
        <v>188</v>
      </c>
      <c r="AQ65" s="1">
        <v>587</v>
      </c>
      <c r="AR65" s="1">
        <v>45</v>
      </c>
      <c r="AS65" s="1">
        <v>205</v>
      </c>
      <c r="AT65"/>
      <c r="AX65"/>
      <c r="AY65"/>
      <c r="AZ65"/>
    </row>
    <row r="66" spans="1:52" hidden="1" x14ac:dyDescent="0.3">
      <c r="A66" s="1" t="s">
        <v>1085</v>
      </c>
      <c r="B66" s="1">
        <v>8477346</v>
      </c>
      <c r="C66" s="1">
        <v>31</v>
      </c>
      <c r="D66" s="1" t="s">
        <v>186</v>
      </c>
      <c r="E66" s="1" t="str">
        <f>IF(AND(ISERR(FIND("C",Table1[[#This Row],[positions]])), Table1[[#This Row],[AVG_faceoffWins]]&gt;200), "*", "")</f>
        <v/>
      </c>
      <c r="F66" s="1" t="str">
        <f>IF(AND(AND(NOT(ISERR(FIND("C",Table1[[#This Row],[positions]]))), G66&lt;&gt;"C"), Table1[[#This Row],[z faceoffWins]]&gt;0.15), "*", "")</f>
        <v/>
      </c>
      <c r="G66" s="2" t="s">
        <v>48</v>
      </c>
      <c r="H66" s="1" t="s">
        <v>217</v>
      </c>
      <c r="I66" s="1" t="s">
        <v>218</v>
      </c>
      <c r="J66" s="7">
        <f>Table1[[#This Row],[z ppp]]+Table1[[#This Row],[z blocks]]+Table1[[#This Row],[z hits]]+Table1[[#This Row],[z goals]]+Table1[[#This Row],[z assists]]+Table1[[#This Row],[z points]]+Table1[[#This Row],[z faceoffWins]]+Table1[[#This Row],[z shots]]</f>
        <v>6.2644248197555132</v>
      </c>
      <c r="K66" s="7">
        <f>Table1[[#This Row],[z goals]]+Table1[[#This Row],[z assists]]+Table1[[#This Row],[z points]]+Table1[[#This Row],[z ppp]]+Table1[[#This Row],[z hits]]+Table1[[#This Row],[z shots]]</f>
        <v>4.2225030095396026</v>
      </c>
      <c r="L66" s="7">
        <f>Table1[[#This Row],[z blocks]]+Table1[[#This Row],[z faceoffWins]]</f>
        <v>2.0419218102159107</v>
      </c>
      <c r="M66" s="7">
        <f>Table1[[#This Row],[z goals]]+Table1[[#This Row],[z assists]]+Table1[[#This Row],[z points]]+Table1[[#This Row],[z ppp]]+Table1[[#This Row],[z hits]]+Table1[[#This Row],[z blocks]]+Table1[[#This Row],[z shots]]</f>
        <v>6.8656888692841544</v>
      </c>
      <c r="N66" s="7">
        <f>Table1[[#This Row],[z goals]]+Table1[[#This Row],[z assists]]+Table1[[#This Row],[z points]]+Table1[[#This Row],[z ppp]]</f>
        <v>1.1791358031710983</v>
      </c>
      <c r="O66" s="3">
        <f>(Table1[[#This Row],[AVG_goals]] - AT$519) / AT$516</f>
        <v>-0.3011455585409194</v>
      </c>
      <c r="P66" s="3">
        <f>(Table1[[#This Row],[AVG_assists]] - P$519) / P$516</f>
        <v>0.70272221467538432</v>
      </c>
      <c r="Q66" s="3">
        <f>(Table1[[#This Row],[AVG_points]] - AX$519) / AX$516</f>
        <v>0.30329290106082357</v>
      </c>
      <c r="R66" s="3">
        <f>(Table1[[#This Row],[AVG_faceoffWins]] - AH$519) / AH$516</f>
        <v>-0.60126404952864232</v>
      </c>
      <c r="S66" s="3">
        <f>(Table1[[#This Row],[AVG_PPP]] - AB$519) / AB$516</f>
        <v>0.47426624597580974</v>
      </c>
      <c r="T66" s="3">
        <f>(Table1[[#This Row],[AVG_hits]] - T$519) / T$516</f>
        <v>2.1232936311852137</v>
      </c>
      <c r="U66" s="3">
        <f>(Table1[[#This Row],[AVG_blocks]] - U$519) / U$516</f>
        <v>2.6431858597445528</v>
      </c>
      <c r="V66" s="3">
        <f>(Table1[[#This Row],[AVG_shots]] - AO$519) / AO$516</f>
        <v>0.92007357518329025</v>
      </c>
      <c r="W66" s="6">
        <v>0</v>
      </c>
      <c r="X66" s="7">
        <f>Table1[[#This Row],[r shp factor]]*Table1[[#This Row],[goals]]</f>
        <v>10.12861677170063</v>
      </c>
      <c r="Y66" s="4">
        <v>5.5046499999999998E-2</v>
      </c>
      <c r="Z66" s="3">
        <f>(Table1[[#This Row],[AVG_shp]] - Z$519) / Z$516</f>
        <v>-0.98722329363828087</v>
      </c>
      <c r="AA66" s="6">
        <v>13.0081967213114</v>
      </c>
      <c r="AB66" s="6">
        <v>169.79098360655701</v>
      </c>
      <c r="AC66" s="6">
        <v>200.635245901639</v>
      </c>
      <c r="AD66" s="1">
        <v>81</v>
      </c>
      <c r="AE66" s="1">
        <v>8</v>
      </c>
      <c r="AF66" s="1">
        <f>IF(ISERR(Table1[[#This Row],[AVG_shp]]/Table1[[#This Row],[shp]]), 0, Table1[[#This Row],[AVG_shp]]/Table1[[#This Row],[shp]])</f>
        <v>1.2660770964625787</v>
      </c>
      <c r="AG66" s="1">
        <v>39</v>
      </c>
      <c r="AH66" s="1">
        <v>47</v>
      </c>
      <c r="AI66" s="1">
        <v>102</v>
      </c>
      <c r="AJ66" s="3">
        <v>10.7049180327868</v>
      </c>
      <c r="AK66" s="3">
        <v>32.663934426229503</v>
      </c>
      <c r="AL66" s="3">
        <v>43.368852459016303</v>
      </c>
      <c r="AM66" s="3">
        <v>184.098360655737</v>
      </c>
      <c r="AN66" s="1">
        <v>4.3478000000000003E-2</v>
      </c>
      <c r="AO66" s="1">
        <v>21</v>
      </c>
      <c r="AP66" s="1">
        <v>184</v>
      </c>
      <c r="AQ66" s="1">
        <v>0</v>
      </c>
      <c r="AR66" s="1">
        <v>192</v>
      </c>
      <c r="AS66" s="1">
        <v>223</v>
      </c>
      <c r="AT66"/>
      <c r="AX66"/>
      <c r="AY66"/>
      <c r="AZ66"/>
    </row>
    <row r="67" spans="1:52" hidden="1" x14ac:dyDescent="0.3">
      <c r="A67" s="1" t="s">
        <v>1085</v>
      </c>
      <c r="B67" s="1">
        <v>8475184</v>
      </c>
      <c r="C67" s="1">
        <v>34</v>
      </c>
      <c r="D67" s="1" t="s">
        <v>22</v>
      </c>
      <c r="E67" s="1" t="str">
        <f>IF(AND(ISERR(FIND("C",Table1[[#This Row],[positions]])), Table1[[#This Row],[AVG_faceoffWins]]&gt;200), "*", "")</f>
        <v/>
      </c>
      <c r="F67" s="1" t="str">
        <f>IF(AND(AND(NOT(ISERR(FIND("C",Table1[[#This Row],[positions]]))), G67&lt;&gt;"C"), Table1[[#This Row],[z faceoffWins]]&gt;0.15), "*", "")</f>
        <v/>
      </c>
      <c r="G67" s="2" t="s">
        <v>29</v>
      </c>
      <c r="H67" s="1" t="s">
        <v>34</v>
      </c>
      <c r="I67" s="1" t="s">
        <v>35</v>
      </c>
      <c r="J67" s="7">
        <f>Table1[[#This Row],[z ppp]]+Table1[[#This Row],[z blocks]]+Table1[[#This Row],[z hits]]+Table1[[#This Row],[z goals]]+Table1[[#This Row],[z assists]]+Table1[[#This Row],[z points]]+Table1[[#This Row],[z faceoffWins]]+Table1[[#This Row],[z shots]]</f>
        <v>3.9132726718791222</v>
      </c>
      <c r="K67" s="7">
        <f>Table1[[#This Row],[z goals]]+Table1[[#This Row],[z assists]]+Table1[[#This Row],[z points]]+Table1[[#This Row],[z ppp]]+Table1[[#This Row],[z hits]]+Table1[[#This Row],[z shots]]</f>
        <v>5.3190489554556599</v>
      </c>
      <c r="L67" s="7">
        <f>Table1[[#This Row],[z blocks]]+Table1[[#This Row],[z faceoffWins]]</f>
        <v>-1.4057762835765377</v>
      </c>
      <c r="M67" s="7">
        <f>Table1[[#This Row],[z goals]]+Table1[[#This Row],[z assists]]+Table1[[#This Row],[z points]]+Table1[[#This Row],[z ppp]]+Table1[[#This Row],[z hits]]+Table1[[#This Row],[z blocks]]+Table1[[#This Row],[z shots]]</f>
        <v>4.3552209778277167</v>
      </c>
      <c r="N67" s="7">
        <f>Table1[[#This Row],[z goals]]+Table1[[#This Row],[z assists]]+Table1[[#This Row],[z points]]+Table1[[#This Row],[z ppp]]</f>
        <v>3.6284996490898394</v>
      </c>
      <c r="O67" s="3">
        <f>(Table1[[#This Row],[AVG_goals]] - AT$519) / AT$516</f>
        <v>1.9026621237847281</v>
      </c>
      <c r="P67" s="3">
        <f>(Table1[[#This Row],[AVG_assists]] - P$519) / P$516</f>
        <v>-0.1006004791581661</v>
      </c>
      <c r="Q67" s="3">
        <f>(Table1[[#This Row],[AVG_points]] - AX$519) / AX$516</f>
        <v>0.79851310870917125</v>
      </c>
      <c r="R67" s="3">
        <f>(Table1[[#This Row],[AVG_faceoffWins]] - AH$519) / AH$516</f>
        <v>-0.4419483059485943</v>
      </c>
      <c r="S67" s="3">
        <f>(Table1[[#This Row],[AVG_PPP]] - AB$519) / AB$516</f>
        <v>1.0279248957541063</v>
      </c>
      <c r="T67" s="3">
        <f>(Table1[[#This Row],[AVG_hits]] - T$519) / T$516</f>
        <v>0.30853415928571842</v>
      </c>
      <c r="U67" s="3">
        <f>(Table1[[#This Row],[AVG_blocks]] - U$519) / U$516</f>
        <v>-0.96382797762794348</v>
      </c>
      <c r="V67" s="3">
        <f>(Table1[[#This Row],[AVG_shots]] - AO$519) / AO$516</f>
        <v>1.3820151470801023</v>
      </c>
      <c r="W67" s="6">
        <v>33.6593886462882</v>
      </c>
      <c r="X67" s="7">
        <f>Table1[[#This Row],[r shp factor]]*Table1[[#This Row],[goals]]</f>
        <v>23.404884685739137</v>
      </c>
      <c r="Y67" s="4">
        <v>0.15397967248908301</v>
      </c>
      <c r="Z67" s="3">
        <f>(Table1[[#This Row],[AVG_shp]] - Z$519) / Z$516</f>
        <v>0.90225778732979833</v>
      </c>
      <c r="AA67" s="6">
        <v>18.327510917030502</v>
      </c>
      <c r="AB67" s="6">
        <v>23.161572052401699</v>
      </c>
      <c r="AC67" s="6">
        <v>103.065502183406</v>
      </c>
      <c r="AD67" s="1">
        <v>68</v>
      </c>
      <c r="AE67" s="1">
        <v>22</v>
      </c>
      <c r="AF67" s="1">
        <f>IF(ISERR(Table1[[#This Row],[AVG_shp]]/Table1[[#This Row],[shp]]), 0, Table1[[#This Row],[AVG_shp]]/Table1[[#This Row],[shp]])</f>
        <v>1.0638583948063245</v>
      </c>
      <c r="AG67" s="1">
        <v>8</v>
      </c>
      <c r="AH67" s="1">
        <v>30</v>
      </c>
      <c r="AI67" s="1">
        <v>82</v>
      </c>
      <c r="AJ67" s="3">
        <v>32.917030567685501</v>
      </c>
      <c r="AK67" s="3">
        <v>21.475982532751001</v>
      </c>
      <c r="AL67" s="3">
        <v>54.393013100436598</v>
      </c>
      <c r="AM67" s="3">
        <v>212.22270742358</v>
      </c>
      <c r="AN67" s="1">
        <v>0.144737</v>
      </c>
      <c r="AO67" s="1">
        <v>7</v>
      </c>
      <c r="AP67" s="1">
        <v>152</v>
      </c>
      <c r="AQ67" s="1">
        <v>27</v>
      </c>
      <c r="AR67" s="1">
        <v>26</v>
      </c>
      <c r="AS67" s="1">
        <v>79</v>
      </c>
      <c r="AT67"/>
      <c r="AX67"/>
      <c r="AY67"/>
      <c r="AZ67"/>
    </row>
    <row r="68" spans="1:52" hidden="1" x14ac:dyDescent="0.3">
      <c r="A68" s="1" t="s">
        <v>1085</v>
      </c>
      <c r="B68" s="1">
        <v>8478449</v>
      </c>
      <c r="C68" s="1">
        <v>29</v>
      </c>
      <c r="D68" s="1" t="s">
        <v>275</v>
      </c>
      <c r="E68" s="1" t="str">
        <f>IF(AND(ISERR(FIND("C",Table1[[#This Row],[positions]])), Table1[[#This Row],[AVG_faceoffWins]]&gt;200), "*", "")</f>
        <v/>
      </c>
      <c r="F68" s="1" t="str">
        <f>IF(AND(AND(NOT(ISERR(FIND("C",Table1[[#This Row],[positions]]))), G68&lt;&gt;"C"), Table1[[#This Row],[z faceoffWins]]&gt;0.15), "*", "")</f>
        <v/>
      </c>
      <c r="G68" s="2" t="s">
        <v>26</v>
      </c>
      <c r="H68" s="1" t="s">
        <v>286</v>
      </c>
      <c r="I68" s="1" t="s">
        <v>287</v>
      </c>
      <c r="J68" s="7">
        <f>Table1[[#This Row],[z ppp]]+Table1[[#This Row],[z blocks]]+Table1[[#This Row],[z hits]]+Table1[[#This Row],[z goals]]+Table1[[#This Row],[z assists]]+Table1[[#This Row],[z points]]+Table1[[#This Row],[z faceoffWins]]+Table1[[#This Row],[z shots]]</f>
        <v>5.9986046174040073</v>
      </c>
      <c r="K68" s="7">
        <f>Table1[[#This Row],[z goals]]+Table1[[#This Row],[z assists]]+Table1[[#This Row],[z points]]+Table1[[#This Row],[z ppp]]+Table1[[#This Row],[z hits]]+Table1[[#This Row],[z shots]]</f>
        <v>5.4575166222835803</v>
      </c>
      <c r="L68" s="7">
        <f>Table1[[#This Row],[z blocks]]+Table1[[#This Row],[z faceoffWins]]</f>
        <v>0.54108799512042705</v>
      </c>
      <c r="M68" s="7">
        <f>Table1[[#This Row],[z goals]]+Table1[[#This Row],[z assists]]+Table1[[#This Row],[z points]]+Table1[[#This Row],[z ppp]]+Table1[[#This Row],[z hits]]+Table1[[#This Row],[z blocks]]+Table1[[#This Row],[z shots]]</f>
        <v>4.9789115846460339</v>
      </c>
      <c r="N68" s="7">
        <f>Table1[[#This Row],[z goals]]+Table1[[#This Row],[z assists]]+Table1[[#This Row],[z points]]+Table1[[#This Row],[z ppp]]</f>
        <v>5.4500607419660501</v>
      </c>
      <c r="O68" s="3">
        <f>(Table1[[#This Row],[AVG_goals]] - AT$519) / AT$516</f>
        <v>1.7687848609031627</v>
      </c>
      <c r="P68" s="3">
        <f>(Table1[[#This Row],[AVG_assists]] - P$519) / P$516</f>
        <v>1.0344430936358344</v>
      </c>
      <c r="Q68" s="3">
        <f>(Table1[[#This Row],[AVG_points]] - AX$519) / AX$516</f>
        <v>1.4480091723141522</v>
      </c>
      <c r="R68" s="3">
        <f>(Table1[[#This Row],[AVG_faceoffWins]] - AH$519) / AH$516</f>
        <v>1.0196930327579732</v>
      </c>
      <c r="S68" s="3">
        <f>(Table1[[#This Row],[AVG_PPP]] - AB$519) / AB$516</f>
        <v>1.1988236151129006</v>
      </c>
      <c r="T68" s="3">
        <f>(Table1[[#This Row],[AVG_hits]] - T$519) / T$516</f>
        <v>-0.76870019433243753</v>
      </c>
      <c r="U68" s="3">
        <f>(Table1[[#This Row],[AVG_blocks]] - U$519) / U$516</f>
        <v>-0.47860503763754608</v>
      </c>
      <c r="V68" s="3">
        <f>(Table1[[#This Row],[AVG_shots]] - AO$519) / AO$516</f>
        <v>0.77615607464996705</v>
      </c>
      <c r="W68" s="6">
        <v>342.46724890829603</v>
      </c>
      <c r="X68" s="7">
        <f>Table1[[#This Row],[r shp factor]]*Table1[[#This Row],[goals]]</f>
        <v>28.762376244541443</v>
      </c>
      <c r="Y68" s="4">
        <v>0.17976485152838401</v>
      </c>
      <c r="Z68" s="3">
        <f>(Table1[[#This Row],[AVG_shp]] - Z$519) / Z$516</f>
        <v>1.3947175633418341</v>
      </c>
      <c r="AA68" s="6">
        <v>19.969432314410401</v>
      </c>
      <c r="AB68" s="6">
        <v>42.886462882095998</v>
      </c>
      <c r="AC68" s="6">
        <v>45.148471615720503</v>
      </c>
      <c r="AD68" s="1">
        <v>76</v>
      </c>
      <c r="AE68" s="1">
        <v>28</v>
      </c>
      <c r="AF68" s="1">
        <f>IF(ISERR(Table1[[#This Row],[AVG_shp]]/Table1[[#This Row],[shp]]), 0, Table1[[#This Row],[AVG_shp]]/Table1[[#This Row],[shp]])</f>
        <v>1.0272277230193372</v>
      </c>
      <c r="AG68" s="1">
        <v>39</v>
      </c>
      <c r="AH68" s="1">
        <v>67</v>
      </c>
      <c r="AI68" s="1">
        <v>162</v>
      </c>
      <c r="AJ68" s="3">
        <v>31.567685589519598</v>
      </c>
      <c r="AK68" s="3">
        <v>37.283842794759799</v>
      </c>
      <c r="AL68" s="3">
        <v>68.851528384279405</v>
      </c>
      <c r="AM68" s="3">
        <v>175.33624454148401</v>
      </c>
      <c r="AN68" s="1">
        <v>0.17499999999999999</v>
      </c>
      <c r="AO68" s="1">
        <v>20</v>
      </c>
      <c r="AP68" s="1">
        <v>160</v>
      </c>
      <c r="AQ68" s="1">
        <v>458</v>
      </c>
      <c r="AR68" s="1">
        <v>46</v>
      </c>
      <c r="AS68" s="1">
        <v>53</v>
      </c>
      <c r="AT68"/>
      <c r="AX68"/>
      <c r="AY68"/>
      <c r="AZ68"/>
    </row>
    <row r="69" spans="1:52" hidden="1" x14ac:dyDescent="0.3">
      <c r="A69" s="1" t="s">
        <v>1085</v>
      </c>
      <c r="B69" s="1">
        <v>8480865</v>
      </c>
      <c r="C69" s="1">
        <v>25</v>
      </c>
      <c r="D69" s="1" t="s">
        <v>481</v>
      </c>
      <c r="E69" s="1" t="str">
        <f>IF(AND(ISERR(FIND("C",Table1[[#This Row],[positions]])), Table1[[#This Row],[AVG_faceoffWins]]&gt;200), "*", "")</f>
        <v/>
      </c>
      <c r="F69" s="1" t="str">
        <f>IF(AND(AND(NOT(ISERR(FIND("C",Table1[[#This Row],[positions]]))), G69&lt;&gt;"C"), Table1[[#This Row],[z faceoffWins]]&gt;0.15), "*", "")</f>
        <v/>
      </c>
      <c r="G69" s="2" t="s">
        <v>48</v>
      </c>
      <c r="H69" s="1" t="s">
        <v>502</v>
      </c>
      <c r="I69" s="1" t="s">
        <v>503</v>
      </c>
      <c r="J69" s="7">
        <f>Table1[[#This Row],[z ppp]]+Table1[[#This Row],[z blocks]]+Table1[[#This Row],[z hits]]+Table1[[#This Row],[z goals]]+Table1[[#This Row],[z assists]]+Table1[[#This Row],[z points]]+Table1[[#This Row],[z faceoffWins]]+Table1[[#This Row],[z shots]]</f>
        <v>4.8393449714883907</v>
      </c>
      <c r="K69" s="7">
        <f>Table1[[#This Row],[z goals]]+Table1[[#This Row],[z assists]]+Table1[[#This Row],[z points]]+Table1[[#This Row],[z ppp]]+Table1[[#This Row],[z hits]]+Table1[[#This Row],[z shots]]</f>
        <v>3.599534282403587</v>
      </c>
      <c r="L69" s="7">
        <f>Table1[[#This Row],[z blocks]]+Table1[[#This Row],[z faceoffWins]]</f>
        <v>1.2398106890848044</v>
      </c>
      <c r="M69" s="7">
        <f>Table1[[#This Row],[z goals]]+Table1[[#This Row],[z assists]]+Table1[[#This Row],[z points]]+Table1[[#This Row],[z ppp]]+Table1[[#This Row],[z hits]]+Table1[[#This Row],[z blocks]]+Table1[[#This Row],[z shots]]</f>
        <v>5.4406090210170328</v>
      </c>
      <c r="N69" s="7">
        <f>Table1[[#This Row],[z goals]]+Table1[[#This Row],[z assists]]+Table1[[#This Row],[z points]]+Table1[[#This Row],[z ppp]]</f>
        <v>2.9081633248900571</v>
      </c>
      <c r="O69" s="3">
        <f>(Table1[[#This Row],[AVG_goals]] - AT$519) / AT$516</f>
        <v>-0.26925760352737665</v>
      </c>
      <c r="P69" s="3">
        <f>(Table1[[#This Row],[AVG_assists]] - P$519) / P$516</f>
        <v>1.3828374957004601</v>
      </c>
      <c r="Q69" s="3">
        <f>(Table1[[#This Row],[AVG_points]] - AX$519) / AX$516</f>
        <v>0.74322694463196903</v>
      </c>
      <c r="R69" s="3">
        <f>(Table1[[#This Row],[AVG_faceoffWins]] - AH$519) / AH$516</f>
        <v>-0.60126404952864232</v>
      </c>
      <c r="S69" s="3">
        <f>(Table1[[#This Row],[AVG_PPP]] - AB$519) / AB$516</f>
        <v>1.0513564880850046</v>
      </c>
      <c r="T69" s="3">
        <f>(Table1[[#This Row],[AVG_hits]] - T$519) / T$516</f>
        <v>-0.35517300257938295</v>
      </c>
      <c r="U69" s="3">
        <f>(Table1[[#This Row],[AVG_blocks]] - U$519) / U$516</f>
        <v>1.8410747386134467</v>
      </c>
      <c r="V69" s="3">
        <f>(Table1[[#This Row],[AVG_shots]] - AO$519) / AO$516</f>
        <v>1.0465439600929127</v>
      </c>
      <c r="W69" s="6">
        <v>0</v>
      </c>
      <c r="X69" s="7">
        <f>Table1[[#This Row],[r shp factor]]*Table1[[#This Row],[goals]]</f>
        <v>11.248577269319892</v>
      </c>
      <c r="Y69" s="4">
        <v>5.7390241228070099E-2</v>
      </c>
      <c r="Z69" s="3">
        <f>(Table1[[#This Row],[AVG_shp]] - Z$519) / Z$516</f>
        <v>-0.94246121234939861</v>
      </c>
      <c r="AA69" s="6">
        <v>18.552631578947299</v>
      </c>
      <c r="AB69" s="6">
        <v>137.18421052631501</v>
      </c>
      <c r="AC69" s="6">
        <v>67.381578947368396</v>
      </c>
      <c r="AD69" s="1">
        <v>71</v>
      </c>
      <c r="AE69" s="1">
        <v>10</v>
      </c>
      <c r="AF69" s="1">
        <f>IF(ISERR(Table1[[#This Row],[AVG_shp]]/Table1[[#This Row],[shp]]), 0, Table1[[#This Row],[AVG_shp]]/Table1[[#This Row],[shp]])</f>
        <v>1.1248577269319893</v>
      </c>
      <c r="AG69" s="1">
        <v>29</v>
      </c>
      <c r="AH69" s="1">
        <v>39</v>
      </c>
      <c r="AI69" s="1">
        <v>88</v>
      </c>
      <c r="AJ69" s="3">
        <v>11.0263157894736</v>
      </c>
      <c r="AK69" s="3">
        <v>42.135964912280699</v>
      </c>
      <c r="AL69" s="3">
        <v>53.162280701754298</v>
      </c>
      <c r="AM69" s="3">
        <v>191.79824561403501</v>
      </c>
      <c r="AN69" s="1">
        <v>5.1020000000000003E-2</v>
      </c>
      <c r="AO69" s="1">
        <v>12</v>
      </c>
      <c r="AP69" s="1">
        <v>196</v>
      </c>
      <c r="AQ69" s="1">
        <v>0</v>
      </c>
      <c r="AR69" s="1">
        <v>126</v>
      </c>
      <c r="AS69" s="1">
        <v>57</v>
      </c>
      <c r="AT69"/>
      <c r="AX69"/>
      <c r="AY69"/>
      <c r="AZ69"/>
    </row>
    <row r="70" spans="1:52" hidden="1" x14ac:dyDescent="0.3">
      <c r="A70" s="1" t="s">
        <v>1085</v>
      </c>
      <c r="B70" s="1">
        <v>8480039</v>
      </c>
      <c r="C70" s="1">
        <v>26</v>
      </c>
      <c r="D70" s="1" t="s">
        <v>244</v>
      </c>
      <c r="E70" s="1" t="str">
        <f>IF(AND(ISERR(FIND("C",Table1[[#This Row],[positions]])), Table1[[#This Row],[AVG_faceoffWins]]&gt;200), "*", "")</f>
        <v/>
      </c>
      <c r="F70" s="1" t="str">
        <f>IF(AND(AND(NOT(ISERR(FIND("C",Table1[[#This Row],[positions]]))), G70&lt;&gt;"C"), Table1[[#This Row],[z faceoffWins]]&gt;0.15), "*", "")</f>
        <v/>
      </c>
      <c r="G70" s="2" t="s">
        <v>42</v>
      </c>
      <c r="H70" s="1" t="s">
        <v>257</v>
      </c>
      <c r="I70" s="1" t="s">
        <v>258</v>
      </c>
      <c r="J70" s="7">
        <f>Table1[[#This Row],[z ppp]]+Table1[[#This Row],[z blocks]]+Table1[[#This Row],[z hits]]+Table1[[#This Row],[z goals]]+Table1[[#This Row],[z assists]]+Table1[[#This Row],[z points]]+Table1[[#This Row],[z faceoffWins]]+Table1[[#This Row],[z shots]]</f>
        <v>5.9925326987406198</v>
      </c>
      <c r="K70" s="7">
        <f>Table1[[#This Row],[z goals]]+Table1[[#This Row],[z assists]]+Table1[[#This Row],[z points]]+Table1[[#This Row],[z ppp]]+Table1[[#This Row],[z hits]]+Table1[[#This Row],[z shots]]</f>
        <v>7.0562005376397803</v>
      </c>
      <c r="L70" s="7">
        <f>Table1[[#This Row],[z blocks]]+Table1[[#This Row],[z faceoffWins]]</f>
        <v>-1.0636678388991607</v>
      </c>
      <c r="M70" s="7">
        <f>Table1[[#This Row],[z goals]]+Table1[[#This Row],[z assists]]+Table1[[#This Row],[z points]]+Table1[[#This Row],[z ppp]]+Table1[[#This Row],[z hits]]+Table1[[#This Row],[z blocks]]+Table1[[#This Row],[z shots]]</f>
        <v>6.1351163894507357</v>
      </c>
      <c r="N70" s="7">
        <f>Table1[[#This Row],[z goals]]+Table1[[#This Row],[z assists]]+Table1[[#This Row],[z points]]+Table1[[#This Row],[z ppp]]</f>
        <v>5.9136079937152912</v>
      </c>
      <c r="O70" s="3">
        <f>(Table1[[#This Row],[AVG_goals]] - AT$519) / AT$516</f>
        <v>1.2534806411835093</v>
      </c>
      <c r="P70" s="3">
        <f>(Table1[[#This Row],[AVG_assists]] - P$519) / P$516</f>
        <v>1.4294911121937088</v>
      </c>
      <c r="Q70" s="3">
        <f>(Table1[[#This Row],[AVG_points]] - AX$519) / AX$516</f>
        <v>1.4618510349266607</v>
      </c>
      <c r="R70" s="3">
        <f>(Table1[[#This Row],[AVG_faceoffWins]] - AH$519) / AH$516</f>
        <v>-0.14258369071011623</v>
      </c>
      <c r="S70" s="3">
        <f>(Table1[[#This Row],[AVG_PPP]] - AB$519) / AB$516</f>
        <v>1.7687852054114126</v>
      </c>
      <c r="T70" s="3">
        <f>(Table1[[#This Row],[AVG_hits]] - T$519) / T$516</f>
        <v>-0.39704681062050223</v>
      </c>
      <c r="U70" s="3">
        <f>(Table1[[#This Row],[AVG_blocks]] - U$519) / U$516</f>
        <v>-0.92108414818904449</v>
      </c>
      <c r="V70" s="3">
        <f>(Table1[[#This Row],[AVG_shots]] - AO$519) / AO$516</f>
        <v>1.5396393545449909</v>
      </c>
      <c r="W70" s="6">
        <v>96.907563025209996</v>
      </c>
      <c r="X70" s="7">
        <f>Table1[[#This Row],[r shp factor]]*Table1[[#This Row],[goals]]</f>
        <v>16.146378302578217</v>
      </c>
      <c r="Y70" s="4">
        <v>0.165886096638655</v>
      </c>
      <c r="Z70" s="3">
        <f>(Table1[[#This Row],[AVG_shp]] - Z$519) / Z$516</f>
        <v>1.1296533373419058</v>
      </c>
      <c r="AA70" s="6">
        <v>25.445378151260499</v>
      </c>
      <c r="AB70" s="6">
        <v>24.8991596638655</v>
      </c>
      <c r="AC70" s="6">
        <v>65.130252100840295</v>
      </c>
      <c r="AD70" s="1">
        <v>79</v>
      </c>
      <c r="AE70" s="1">
        <v>27</v>
      </c>
      <c r="AF70" s="1">
        <f>IF(ISERR(Table1[[#This Row],[AVG_shp]]/Table1[[#This Row],[shp]]), 0, Table1[[#This Row],[AVG_shp]]/Table1[[#This Row],[shp]])</f>
        <v>0.59801401120660069</v>
      </c>
      <c r="AG70" s="1">
        <v>56</v>
      </c>
      <c r="AH70" s="1">
        <v>83</v>
      </c>
      <c r="AI70" s="1">
        <v>193</v>
      </c>
      <c r="AJ70" s="3">
        <v>26.373949579831901</v>
      </c>
      <c r="AK70" s="3">
        <v>42.785714285714199</v>
      </c>
      <c r="AL70" s="3">
        <v>69.159663865546193</v>
      </c>
      <c r="AM70" s="3">
        <v>221.81932773109199</v>
      </c>
      <c r="AN70" s="1">
        <v>0.277395</v>
      </c>
      <c r="AO70" s="1">
        <v>37</v>
      </c>
      <c r="AP70" s="1">
        <v>194</v>
      </c>
      <c r="AQ70" s="1">
        <v>51</v>
      </c>
      <c r="AR70" s="1">
        <v>23</v>
      </c>
      <c r="AS70" s="1">
        <v>62</v>
      </c>
      <c r="AT70"/>
      <c r="AX70"/>
      <c r="AY70"/>
      <c r="AZ70"/>
    </row>
    <row r="71" spans="1:52" hidden="1" x14ac:dyDescent="0.3">
      <c r="A71" s="1" t="s">
        <v>1085</v>
      </c>
      <c r="B71" s="1">
        <v>8478439</v>
      </c>
      <c r="C71" s="1">
        <v>28</v>
      </c>
      <c r="D71" s="1" t="s">
        <v>670</v>
      </c>
      <c r="E71" s="1" t="str">
        <f>IF(AND(ISERR(FIND("C",Table1[[#This Row],[positions]])), Table1[[#This Row],[AVG_faceoffWins]]&gt;200), "*", "")</f>
        <v/>
      </c>
      <c r="F71" s="1" t="str">
        <f>IF(AND(AND(NOT(ISERR(FIND("C",Table1[[#This Row],[positions]]))), G71&lt;&gt;"C"), Table1[[#This Row],[z faceoffWins]]&gt;0.15), "*", "")</f>
        <v/>
      </c>
      <c r="G71" s="2" t="s">
        <v>56</v>
      </c>
      <c r="H71" s="1" t="s">
        <v>683</v>
      </c>
      <c r="I71" s="1" t="s">
        <v>684</v>
      </c>
      <c r="J71" s="7">
        <f>Table1[[#This Row],[z ppp]]+Table1[[#This Row],[z blocks]]+Table1[[#This Row],[z hits]]+Table1[[#This Row],[z goals]]+Table1[[#This Row],[z assists]]+Table1[[#This Row],[z points]]+Table1[[#This Row],[z faceoffWins]]+Table1[[#This Row],[z shots]]</f>
        <v>4.9402062143885832</v>
      </c>
      <c r="K71" s="7">
        <f>Table1[[#This Row],[z goals]]+Table1[[#This Row],[z assists]]+Table1[[#This Row],[z points]]+Table1[[#This Row],[z ppp]]+Table1[[#This Row],[z hits]]+Table1[[#This Row],[z shots]]</f>
        <v>5.9844597302023779</v>
      </c>
      <c r="L71" s="7">
        <f>Table1[[#This Row],[z blocks]]+Table1[[#This Row],[z faceoffWins]]</f>
        <v>-1.0442535158137951</v>
      </c>
      <c r="M71" s="7">
        <f>Table1[[#This Row],[z goals]]+Table1[[#This Row],[z assists]]+Table1[[#This Row],[z points]]+Table1[[#This Row],[z ppp]]+Table1[[#This Row],[z hits]]+Table1[[#This Row],[z blocks]]+Table1[[#This Row],[z shots]]</f>
        <v>5.3712062703513634</v>
      </c>
      <c r="N71" s="7">
        <f>Table1[[#This Row],[z goals]]+Table1[[#This Row],[z assists]]+Table1[[#This Row],[z points]]+Table1[[#This Row],[z ppp]]</f>
        <v>4.7517412620046153</v>
      </c>
      <c r="O71" s="3">
        <f>(Table1[[#This Row],[AVG_goals]] - AT$519) / AT$516</f>
        <v>1.5203998283861253</v>
      </c>
      <c r="P71" s="3">
        <f>(Table1[[#This Row],[AVG_assists]] - P$519) / P$516</f>
        <v>1.2307873941696359</v>
      </c>
      <c r="Q71" s="3">
        <f>(Table1[[#This Row],[AVG_points]] - AX$519) / AX$516</f>
        <v>1.4583878206307457</v>
      </c>
      <c r="R71" s="3">
        <f>(Table1[[#This Row],[AVG_faceoffWins]] - AH$519) / AH$516</f>
        <v>-0.43100005596278079</v>
      </c>
      <c r="S71" s="3">
        <f>(Table1[[#This Row],[AVG_PPP]] - AB$519) / AB$516</f>
        <v>0.54216621881810811</v>
      </c>
      <c r="T71" s="3">
        <f>(Table1[[#This Row],[AVG_hits]] - T$519) / T$516</f>
        <v>-8.5664969711334485E-2</v>
      </c>
      <c r="U71" s="3">
        <f>(Table1[[#This Row],[AVG_blocks]] - U$519) / U$516</f>
        <v>-0.61325345985101443</v>
      </c>
      <c r="V71" s="3">
        <f>(Table1[[#This Row],[AVG_shots]] - AO$519) / AO$516</f>
        <v>1.3183834379090975</v>
      </c>
      <c r="W71" s="6">
        <v>35.972477064220101</v>
      </c>
      <c r="X71" s="7">
        <f>Table1[[#This Row],[r shp factor]]*Table1[[#This Row],[goals]]</f>
        <v>26.289777174748806</v>
      </c>
      <c r="Y71" s="4">
        <v>0.13983970642201801</v>
      </c>
      <c r="Z71" s="3">
        <f>(Table1[[#This Row],[AVG_shp]] - Z$519) / Z$516</f>
        <v>0.63220480411834723</v>
      </c>
      <c r="AA71" s="6">
        <v>13.6605504587155</v>
      </c>
      <c r="AB71" s="6">
        <v>37.412844036697201</v>
      </c>
      <c r="AC71" s="6">
        <v>81.871559633027502</v>
      </c>
      <c r="AD71" s="1">
        <v>82</v>
      </c>
      <c r="AE71" s="1">
        <v>24</v>
      </c>
      <c r="AF71" s="1">
        <f>IF(ISERR(Table1[[#This Row],[AVG_shp]]/Table1[[#This Row],[shp]]), 0, Table1[[#This Row],[AVG_shp]]/Table1[[#This Row],[shp]])</f>
        <v>1.0954073822812003</v>
      </c>
      <c r="AG71" s="1">
        <v>52</v>
      </c>
      <c r="AH71" s="1">
        <v>76</v>
      </c>
      <c r="AI71" s="1">
        <v>176</v>
      </c>
      <c r="AJ71" s="3">
        <v>29.064220183486199</v>
      </c>
      <c r="AK71" s="3">
        <v>40.0183486238532</v>
      </c>
      <c r="AL71" s="3">
        <v>69.082568807339399</v>
      </c>
      <c r="AM71" s="3">
        <v>208.348623853211</v>
      </c>
      <c r="AN71" s="1">
        <v>0.12766</v>
      </c>
      <c r="AO71" s="1">
        <v>17</v>
      </c>
      <c r="AP71" s="1">
        <v>188</v>
      </c>
      <c r="AQ71" s="1">
        <v>39</v>
      </c>
      <c r="AR71" s="1">
        <v>42</v>
      </c>
      <c r="AS71" s="1">
        <v>94</v>
      </c>
      <c r="AT71"/>
      <c r="AX71"/>
      <c r="AY71"/>
      <c r="AZ71"/>
    </row>
    <row r="72" spans="1:52" hidden="1" x14ac:dyDescent="0.3">
      <c r="A72" s="1" t="s">
        <v>1085</v>
      </c>
      <c r="B72" s="1">
        <v>8477949</v>
      </c>
      <c r="C72" s="1">
        <v>29</v>
      </c>
      <c r="D72" s="1" t="s">
        <v>86</v>
      </c>
      <c r="E72" s="1" t="str">
        <f>IF(AND(ISERR(FIND("C",Table1[[#This Row],[positions]])), Table1[[#This Row],[AVG_faceoffWins]]&gt;200), "*", "")</f>
        <v/>
      </c>
      <c r="F72" s="1" t="str">
        <f>IF(AND(AND(NOT(ISERR(FIND("C",Table1[[#This Row],[positions]]))), G72&lt;&gt;"C"), Table1[[#This Row],[z faceoffWins]]&gt;0.15), "*", "")</f>
        <v/>
      </c>
      <c r="G72" s="2" t="s">
        <v>42</v>
      </c>
      <c r="H72" s="1" t="s">
        <v>101</v>
      </c>
      <c r="I72" s="1" t="s">
        <v>102</v>
      </c>
      <c r="J72" s="7">
        <f>Table1[[#This Row],[z ppp]]+Table1[[#This Row],[z blocks]]+Table1[[#This Row],[z hits]]+Table1[[#This Row],[z goals]]+Table1[[#This Row],[z assists]]+Table1[[#This Row],[z points]]+Table1[[#This Row],[z faceoffWins]]+Table1[[#This Row],[z shots]]</f>
        <v>5.6946900700409913</v>
      </c>
      <c r="K72" s="7">
        <f>Table1[[#This Row],[z goals]]+Table1[[#This Row],[z assists]]+Table1[[#This Row],[z points]]+Table1[[#This Row],[z ppp]]+Table1[[#This Row],[z hits]]+Table1[[#This Row],[z shots]]</f>
        <v>5.5829398288826173</v>
      </c>
      <c r="L72" s="7">
        <f>Table1[[#This Row],[z blocks]]+Table1[[#This Row],[z faceoffWins]]</f>
        <v>0.11175024115837384</v>
      </c>
      <c r="M72" s="7">
        <f>Table1[[#This Row],[z goals]]+Table1[[#This Row],[z assists]]+Table1[[#This Row],[z points]]+Table1[[#This Row],[z ppp]]+Table1[[#This Row],[z hits]]+Table1[[#This Row],[z blocks]]+Table1[[#This Row],[z shots]]</f>
        <v>6.0535172585184505</v>
      </c>
      <c r="N72" s="7">
        <f>Table1[[#This Row],[z goals]]+Table1[[#This Row],[z assists]]+Table1[[#This Row],[z points]]+Table1[[#This Row],[z ppp]]</f>
        <v>4.7428757852389953</v>
      </c>
      <c r="O72" s="3">
        <f>(Table1[[#This Row],[AVG_goals]] - AT$519) / AT$516</f>
        <v>1.7575594946421302</v>
      </c>
      <c r="P72" s="3">
        <f>(Table1[[#This Row],[AVG_assists]] - P$519) / P$516</f>
        <v>0.99914248112039883</v>
      </c>
      <c r="Q72" s="3">
        <f>(Table1[[#This Row],[AVG_points]] - AX$519) / AX$516</f>
        <v>1.4208418550980908</v>
      </c>
      <c r="R72" s="3">
        <f>(Table1[[#This Row],[AVG_faceoffWins]] - AH$519) / AH$516</f>
        <v>-0.35882718847746026</v>
      </c>
      <c r="S72" s="3">
        <f>(Table1[[#This Row],[AVG_PPP]] - AB$519) / AB$516</f>
        <v>0.56533195437837591</v>
      </c>
      <c r="T72" s="3">
        <f>(Table1[[#This Row],[AVG_hits]] - T$519) / T$516</f>
        <v>-0.36991941480851748</v>
      </c>
      <c r="U72" s="3">
        <f>(Table1[[#This Row],[AVG_blocks]] - U$519) / U$516</f>
        <v>0.4705774296358341</v>
      </c>
      <c r="V72" s="3">
        <f>(Table1[[#This Row],[AVG_shots]] - AO$519) / AO$516</f>
        <v>1.2099834584521392</v>
      </c>
      <c r="W72" s="6">
        <v>51.2207792207792</v>
      </c>
      <c r="X72" s="7">
        <f>Table1[[#This Row],[r shp factor]]*Table1[[#This Row],[goals]]</f>
        <v>30.439576093057944</v>
      </c>
      <c r="Y72" s="4">
        <v>0.15530356277056201</v>
      </c>
      <c r="Z72" s="3">
        <f>(Table1[[#This Row],[AVG_shp]] - Z$519) / Z$516</f>
        <v>0.92754218463756788</v>
      </c>
      <c r="AA72" s="6">
        <v>13.8831168831168</v>
      </c>
      <c r="AB72" s="6">
        <v>81.471861471861402</v>
      </c>
      <c r="AC72" s="6">
        <v>66.588744588744504</v>
      </c>
      <c r="AD72" s="1">
        <v>82</v>
      </c>
      <c r="AE72" s="1">
        <v>36</v>
      </c>
      <c r="AF72" s="1">
        <f>IF(ISERR(Table1[[#This Row],[AVG_shp]]/Table1[[#This Row],[shp]]), 0, Table1[[#This Row],[AVG_shp]]/Table1[[#This Row],[shp]])</f>
        <v>0.84554378036272071</v>
      </c>
      <c r="AG72" s="1">
        <v>31</v>
      </c>
      <c r="AH72" s="1">
        <v>67</v>
      </c>
      <c r="AI72" s="1">
        <v>170</v>
      </c>
      <c r="AJ72" s="3">
        <v>31.4545454545454</v>
      </c>
      <c r="AK72" s="3">
        <v>36.792207792207698</v>
      </c>
      <c r="AL72" s="3">
        <v>68.246753246753201</v>
      </c>
      <c r="AM72" s="3">
        <v>201.74891774891699</v>
      </c>
      <c r="AN72" s="1">
        <v>0.183673</v>
      </c>
      <c r="AO72" s="1">
        <v>11</v>
      </c>
      <c r="AP72" s="1">
        <v>196</v>
      </c>
      <c r="AQ72" s="1">
        <v>77</v>
      </c>
      <c r="AR72" s="1">
        <v>113</v>
      </c>
      <c r="AS72" s="1">
        <v>73</v>
      </c>
      <c r="AT72"/>
      <c r="AX72"/>
      <c r="AY72"/>
      <c r="AZ72"/>
    </row>
    <row r="73" spans="1:52" hidden="1" x14ac:dyDescent="0.3">
      <c r="A73" s="1" t="s">
        <v>1085</v>
      </c>
      <c r="B73" s="1">
        <v>8478460</v>
      </c>
      <c r="C73" s="1">
        <v>28</v>
      </c>
      <c r="D73" s="1" t="s">
        <v>155</v>
      </c>
      <c r="E73" s="1" t="str">
        <f>IF(AND(ISERR(FIND("C",Table1[[#This Row],[positions]])), Table1[[#This Row],[AVG_faceoffWins]]&gt;200), "*", "")</f>
        <v/>
      </c>
      <c r="F73" s="1" t="str">
        <f>IF(AND(AND(NOT(ISERR(FIND("C",Table1[[#This Row],[positions]]))), G73&lt;&gt;"C"), Table1[[#This Row],[z faceoffWins]]&gt;0.15), "*", "")</f>
        <v/>
      </c>
      <c r="G73" s="2" t="s">
        <v>48</v>
      </c>
      <c r="H73" s="1" t="s">
        <v>184</v>
      </c>
      <c r="I73" s="1" t="s">
        <v>185</v>
      </c>
      <c r="J73" s="7">
        <f>Table1[[#This Row],[z ppp]]+Table1[[#This Row],[z blocks]]+Table1[[#This Row],[z hits]]+Table1[[#This Row],[z goals]]+Table1[[#This Row],[z assists]]+Table1[[#This Row],[z points]]+Table1[[#This Row],[z faceoffWins]]+Table1[[#This Row],[z shots]]</f>
        <v>5.800008016907384</v>
      </c>
      <c r="K73" s="7">
        <f>Table1[[#This Row],[z goals]]+Table1[[#This Row],[z assists]]+Table1[[#This Row],[z points]]+Table1[[#This Row],[z ppp]]+Table1[[#This Row],[z hits]]+Table1[[#This Row],[z shots]]</f>
        <v>4.9314717338150684</v>
      </c>
      <c r="L73" s="7">
        <f>Table1[[#This Row],[z blocks]]+Table1[[#This Row],[z faceoffWins]]</f>
        <v>0.86853628309231556</v>
      </c>
      <c r="M73" s="7">
        <f>Table1[[#This Row],[z goals]]+Table1[[#This Row],[z assists]]+Table1[[#This Row],[z points]]+Table1[[#This Row],[z ppp]]+Table1[[#This Row],[z hits]]+Table1[[#This Row],[z blocks]]+Table1[[#This Row],[z shots]]</f>
        <v>6.401272066436027</v>
      </c>
      <c r="N73" s="7">
        <f>Table1[[#This Row],[z goals]]+Table1[[#This Row],[z assists]]+Table1[[#This Row],[z points]]+Table1[[#This Row],[z ppp]]</f>
        <v>4.3921362043138874</v>
      </c>
      <c r="O73" s="3">
        <f>(Table1[[#This Row],[AVG_goals]] - AT$519) / AT$516</f>
        <v>0.25325282122473397</v>
      </c>
      <c r="P73" s="3">
        <f>(Table1[[#This Row],[AVG_assists]] - P$519) / P$516</f>
        <v>1.8879511989130628</v>
      </c>
      <c r="Q73" s="3">
        <f>(Table1[[#This Row],[AVG_points]] - AX$519) / AX$516</f>
        <v>1.2958105197860836</v>
      </c>
      <c r="R73" s="3">
        <f>(Table1[[#This Row],[AVG_faceoffWins]] - AH$519) / AH$516</f>
        <v>-0.60126404952864232</v>
      </c>
      <c r="S73" s="3">
        <f>(Table1[[#This Row],[AVG_PPP]] - AB$519) / AB$516</f>
        <v>0.95512166439000701</v>
      </c>
      <c r="T73" s="3">
        <f>(Table1[[#This Row],[AVG_hits]] - T$519) / T$516</f>
        <v>-1.2439372435728742</v>
      </c>
      <c r="U73" s="3">
        <f>(Table1[[#This Row],[AVG_blocks]] - U$519) / U$516</f>
        <v>1.4698003326209579</v>
      </c>
      <c r="V73" s="3">
        <f>(Table1[[#This Row],[AVG_shots]] - AO$519) / AO$516</f>
        <v>1.7832727730740552</v>
      </c>
      <c r="W73" s="6">
        <v>0</v>
      </c>
      <c r="X73" s="7">
        <f>Table1[[#This Row],[r shp factor]]*Table1[[#This Row],[goals]]</f>
        <v>20.014631586631474</v>
      </c>
      <c r="Y73" s="4">
        <v>6.7163012195121899E-2</v>
      </c>
      <c r="Z73" s="3">
        <f>(Table1[[#This Row],[AVG_shp]] - Z$519) / Z$516</f>
        <v>-0.75581536458871845</v>
      </c>
      <c r="AA73" s="6">
        <v>17.628048780487799</v>
      </c>
      <c r="AB73" s="6">
        <v>122.09146341463401</v>
      </c>
      <c r="AC73" s="6">
        <v>19.597560975609699</v>
      </c>
      <c r="AD73" s="1">
        <v>81</v>
      </c>
      <c r="AE73" s="1">
        <v>23</v>
      </c>
      <c r="AF73" s="1">
        <f>IF(ISERR(Table1[[#This Row],[AVG_shp]]/Table1[[#This Row],[shp]]), 0, Table1[[#This Row],[AVG_shp]]/Table1[[#This Row],[shp]])</f>
        <v>0.87020137333180314</v>
      </c>
      <c r="AG73" s="1">
        <v>59</v>
      </c>
      <c r="AH73" s="1">
        <v>82</v>
      </c>
      <c r="AI73" s="1">
        <v>187</v>
      </c>
      <c r="AJ73" s="3">
        <v>16.292682926829201</v>
      </c>
      <c r="AK73" s="3">
        <v>49.170731707317003</v>
      </c>
      <c r="AL73" s="3">
        <v>65.463414634146304</v>
      </c>
      <c r="AM73" s="3">
        <v>236.65243902438999</v>
      </c>
      <c r="AN73" s="1">
        <v>7.7181E-2</v>
      </c>
      <c r="AO73" s="1">
        <v>25</v>
      </c>
      <c r="AP73" s="1">
        <v>298</v>
      </c>
      <c r="AQ73" s="1">
        <v>0</v>
      </c>
      <c r="AR73" s="1">
        <v>131</v>
      </c>
      <c r="AS73" s="1">
        <v>19</v>
      </c>
      <c r="AT73"/>
      <c r="AX73"/>
      <c r="AY73"/>
      <c r="AZ73"/>
    </row>
    <row r="74" spans="1:52" hidden="1" x14ac:dyDescent="0.3">
      <c r="A74" s="1" t="s">
        <v>1085</v>
      </c>
      <c r="B74" s="1">
        <v>8479323</v>
      </c>
      <c r="C74" s="1">
        <v>27</v>
      </c>
      <c r="D74" s="1" t="s">
        <v>600</v>
      </c>
      <c r="E74" s="1" t="str">
        <f>IF(AND(ISERR(FIND("C",Table1[[#This Row],[positions]])), Table1[[#This Row],[AVG_faceoffWins]]&gt;200), "*", "")</f>
        <v/>
      </c>
      <c r="F74" s="1" t="str">
        <f>IF(AND(AND(NOT(ISERR(FIND("C",Table1[[#This Row],[positions]]))), G74&lt;&gt;"C"), Table1[[#This Row],[z faceoffWins]]&gt;0.15), "*", "")</f>
        <v/>
      </c>
      <c r="G74" s="2" t="s">
        <v>48</v>
      </c>
      <c r="H74" s="1" t="s">
        <v>624</v>
      </c>
      <c r="I74" s="1" t="s">
        <v>625</v>
      </c>
      <c r="J74" s="7">
        <f>Table1[[#This Row],[z ppp]]+Table1[[#This Row],[z blocks]]+Table1[[#This Row],[z hits]]+Table1[[#This Row],[z goals]]+Table1[[#This Row],[z assists]]+Table1[[#This Row],[z points]]+Table1[[#This Row],[z faceoffWins]]+Table1[[#This Row],[z shots]]</f>
        <v>5.739873012144777</v>
      </c>
      <c r="K74" s="7">
        <f>Table1[[#This Row],[z goals]]+Table1[[#This Row],[z assists]]+Table1[[#This Row],[z points]]+Table1[[#This Row],[z ppp]]+Table1[[#This Row],[z hits]]+Table1[[#This Row],[z shots]]</f>
        <v>4.9510536099892741</v>
      </c>
      <c r="L74" s="7">
        <f>Table1[[#This Row],[z blocks]]+Table1[[#This Row],[z faceoffWins]]</f>
        <v>0.78881940215550306</v>
      </c>
      <c r="M74" s="7">
        <f>Table1[[#This Row],[z goals]]+Table1[[#This Row],[z assists]]+Table1[[#This Row],[z points]]+Table1[[#This Row],[z ppp]]+Table1[[#This Row],[z hits]]+Table1[[#This Row],[z blocks]]+Table1[[#This Row],[z shots]]</f>
        <v>6.3411370616734191</v>
      </c>
      <c r="N74" s="7">
        <f>Table1[[#This Row],[z goals]]+Table1[[#This Row],[z assists]]+Table1[[#This Row],[z points]]+Table1[[#This Row],[z ppp]]</f>
        <v>5.6265776166363288</v>
      </c>
      <c r="O74" s="3">
        <f>(Table1[[#This Row],[AVG_goals]] - AT$519) / AT$516</f>
        <v>-8.0398158107116771E-2</v>
      </c>
      <c r="P74" s="3">
        <f>(Table1[[#This Row],[AVG_assists]] - P$519) / P$516</f>
        <v>2.365082827327488</v>
      </c>
      <c r="Q74" s="3">
        <f>(Table1[[#This Row],[AVG_points]] - AX$519) / AX$516</f>
        <v>1.4432513564852911</v>
      </c>
      <c r="R74" s="3">
        <f>(Table1[[#This Row],[AVG_faceoffWins]] - AH$519) / AH$516</f>
        <v>-0.60126404952864232</v>
      </c>
      <c r="S74" s="3">
        <f>(Table1[[#This Row],[AVG_PPP]] - AB$519) / AB$516</f>
        <v>1.8986415909306666</v>
      </c>
      <c r="T74" s="3">
        <f>(Table1[[#This Row],[AVG_hits]] - T$519) / T$516</f>
        <v>-0.94130554325808924</v>
      </c>
      <c r="U74" s="3">
        <f>(Table1[[#This Row],[AVG_blocks]] - U$519) / U$516</f>
        <v>1.3900834516841454</v>
      </c>
      <c r="V74" s="3">
        <f>(Table1[[#This Row],[AVG_shots]] - AO$519) / AO$516</f>
        <v>0.2657815366110346</v>
      </c>
      <c r="W74" s="6">
        <v>0</v>
      </c>
      <c r="X74" s="7">
        <f>Table1[[#This Row],[r shp factor]]*Table1[[#This Row],[goals]]</f>
        <v>12.200054568475618</v>
      </c>
      <c r="Y74" s="4">
        <v>9.0370684210526298E-2</v>
      </c>
      <c r="Z74" s="3">
        <f>(Table1[[#This Row],[AVG_shp]] - Z$519) / Z$516</f>
        <v>-0.31258225982542265</v>
      </c>
      <c r="AA74" s="6">
        <v>26.6929824561403</v>
      </c>
      <c r="AB74" s="6">
        <v>118.850877192982</v>
      </c>
      <c r="AC74" s="6">
        <v>35.868421052631497</v>
      </c>
      <c r="AD74" s="1">
        <v>74</v>
      </c>
      <c r="AE74" s="1">
        <v>10</v>
      </c>
      <c r="AF74" s="1">
        <f>IF(ISERR(Table1[[#This Row],[AVG_shp]]/Table1[[#This Row],[shp]]), 0, Table1[[#This Row],[AVG_shp]]/Table1[[#This Row],[shp]])</f>
        <v>1.2200054568475618</v>
      </c>
      <c r="AG74" s="1">
        <v>51</v>
      </c>
      <c r="AH74" s="1">
        <v>61</v>
      </c>
      <c r="AI74" s="1">
        <v>132</v>
      </c>
      <c r="AJ74" s="3">
        <v>12.9298245614035</v>
      </c>
      <c r="AK74" s="3">
        <v>55.815789473684198</v>
      </c>
      <c r="AL74" s="3">
        <v>68.745614035087698</v>
      </c>
      <c r="AM74" s="3">
        <v>144.263157894736</v>
      </c>
      <c r="AN74" s="1">
        <v>7.4074000000000001E-2</v>
      </c>
      <c r="AO74" s="1">
        <v>18</v>
      </c>
      <c r="AP74" s="1">
        <v>135</v>
      </c>
      <c r="AQ74" s="1">
        <v>0</v>
      </c>
      <c r="AR74" s="1">
        <v>108</v>
      </c>
      <c r="AS74" s="1">
        <v>40</v>
      </c>
      <c r="AT74"/>
      <c r="AX74"/>
      <c r="AY74"/>
      <c r="AZ74"/>
    </row>
    <row r="75" spans="1:52" hidden="1" x14ac:dyDescent="0.3">
      <c r="A75" s="1" t="s">
        <v>1085</v>
      </c>
      <c r="B75" s="1">
        <v>8479542</v>
      </c>
      <c r="C75" s="1">
        <v>27</v>
      </c>
      <c r="D75" s="1" t="s">
        <v>826</v>
      </c>
      <c r="E75" s="1" t="str">
        <f>IF(AND(ISERR(FIND("C",Table1[[#This Row],[positions]])), Table1[[#This Row],[AVG_faceoffWins]]&gt;200), "*", "")</f>
        <v/>
      </c>
      <c r="F75" s="1" t="str">
        <f>IF(AND(AND(NOT(ISERR(FIND("C",Table1[[#This Row],[positions]]))), G75&lt;&gt;"C"), Table1[[#This Row],[z faceoffWins]]&gt;0.15), "*", "")</f>
        <v/>
      </c>
      <c r="G75" s="2" t="s">
        <v>56</v>
      </c>
      <c r="H75" s="1" t="s">
        <v>839</v>
      </c>
      <c r="I75" s="1" t="s">
        <v>840</v>
      </c>
      <c r="J75" s="7">
        <f>Table1[[#This Row],[z ppp]]+Table1[[#This Row],[z blocks]]+Table1[[#This Row],[z hits]]+Table1[[#This Row],[z goals]]+Table1[[#This Row],[z assists]]+Table1[[#This Row],[z points]]+Table1[[#This Row],[z faceoffWins]]+Table1[[#This Row],[z shots]]</f>
        <v>5.2280917786737966</v>
      </c>
      <c r="K75" s="7">
        <f>Table1[[#This Row],[z goals]]+Table1[[#This Row],[z assists]]+Table1[[#This Row],[z points]]+Table1[[#This Row],[z ppp]]+Table1[[#This Row],[z hits]]+Table1[[#This Row],[z shots]]</f>
        <v>5.9384725835703813</v>
      </c>
      <c r="L75" s="7">
        <f>Table1[[#This Row],[z blocks]]+Table1[[#This Row],[z faceoffWins]]</f>
        <v>-0.71038080489658495</v>
      </c>
      <c r="M75" s="7">
        <f>Table1[[#This Row],[z goals]]+Table1[[#This Row],[z assists]]+Table1[[#This Row],[z points]]+Table1[[#This Row],[z ppp]]+Table1[[#This Row],[z hits]]+Table1[[#This Row],[z blocks]]+Table1[[#This Row],[z shots]]</f>
        <v>5.7410869626593257</v>
      </c>
      <c r="N75" s="7">
        <f>Table1[[#This Row],[z goals]]+Table1[[#This Row],[z assists]]+Table1[[#This Row],[z points]]+Table1[[#This Row],[z ppp]]</f>
        <v>5.29133801926206</v>
      </c>
      <c r="O75" s="3">
        <f>(Table1[[#This Row],[AVG_goals]] - AT$519) / AT$516</f>
        <v>1.6464517598615129</v>
      </c>
      <c r="P75" s="3">
        <f>(Table1[[#This Row],[AVG_assists]] - P$519) / P$516</f>
        <v>1.6638016545849348</v>
      </c>
      <c r="Q75" s="3">
        <f>(Table1[[#This Row],[AVG_points]] - AX$519) / AX$516</f>
        <v>1.7863633177599365</v>
      </c>
      <c r="R75" s="3">
        <f>(Table1[[#This Row],[AVG_faceoffWins]] - AH$519) / AH$516</f>
        <v>-0.51299518398552912</v>
      </c>
      <c r="S75" s="3">
        <f>(Table1[[#This Row],[AVG_PPP]] - AB$519) / AB$516</f>
        <v>0.19472128705567546</v>
      </c>
      <c r="T75" s="3">
        <f>(Table1[[#This Row],[AVG_hits]] - T$519) / T$516</f>
        <v>-0.48062449531731183</v>
      </c>
      <c r="U75" s="3">
        <f>(Table1[[#This Row],[AVG_blocks]] - U$519) / U$516</f>
        <v>-0.19738562091105583</v>
      </c>
      <c r="V75" s="3">
        <f>(Table1[[#This Row],[AVG_shots]] - AO$519) / AO$516</f>
        <v>1.1277590596256335</v>
      </c>
      <c r="W75" s="6">
        <v>18.648979591836699</v>
      </c>
      <c r="X75" s="7">
        <f>Table1[[#This Row],[r shp factor]]*Table1[[#This Row],[goals]]</f>
        <v>35.201588924986225</v>
      </c>
      <c r="Y75" s="4">
        <v>0.154393163265306</v>
      </c>
      <c r="Z75" s="3">
        <f>(Table1[[#This Row],[AVG_shp]] - Z$519) / Z$516</f>
        <v>0.91015486552077984</v>
      </c>
      <c r="AA75" s="6">
        <v>10.322448979591799</v>
      </c>
      <c r="AB75" s="6">
        <v>54.3183673469387</v>
      </c>
      <c r="AC75" s="6">
        <v>60.6367346938775</v>
      </c>
      <c r="AD75" s="1">
        <v>82</v>
      </c>
      <c r="AE75" s="1">
        <v>35</v>
      </c>
      <c r="AF75" s="1">
        <f>IF(ISERR(Table1[[#This Row],[AVG_shp]]/Table1[[#This Row],[shp]]), 0, Table1[[#This Row],[AVG_shp]]/Table1[[#This Row],[shp]])</f>
        <v>1.005759683571035</v>
      </c>
      <c r="AG75" s="1">
        <v>55</v>
      </c>
      <c r="AH75" s="1">
        <v>90</v>
      </c>
      <c r="AI75" s="1">
        <v>215</v>
      </c>
      <c r="AJ75" s="3">
        <v>30.334693877551</v>
      </c>
      <c r="AK75" s="3">
        <v>46.048979591836698</v>
      </c>
      <c r="AL75" s="3">
        <v>76.383673469387702</v>
      </c>
      <c r="AM75" s="3">
        <v>196.74285714285699</v>
      </c>
      <c r="AN75" s="1">
        <v>0.15350900000000001</v>
      </c>
      <c r="AO75" s="1">
        <v>11</v>
      </c>
      <c r="AP75" s="1">
        <v>228</v>
      </c>
      <c r="AQ75" s="1">
        <v>8</v>
      </c>
      <c r="AR75" s="1">
        <v>60</v>
      </c>
      <c r="AS75" s="1">
        <v>59</v>
      </c>
      <c r="AT75"/>
      <c r="AX75"/>
      <c r="AY75"/>
      <c r="AZ75"/>
    </row>
    <row r="76" spans="1:52" hidden="1" x14ac:dyDescent="0.3">
      <c r="A76" s="1" t="s">
        <v>1085</v>
      </c>
      <c r="B76" s="1">
        <v>8477955</v>
      </c>
      <c r="C76" s="1">
        <v>29</v>
      </c>
      <c r="D76" s="1" t="s">
        <v>734</v>
      </c>
      <c r="E76" s="1" t="str">
        <f>IF(AND(ISERR(FIND("C",Table1[[#This Row],[positions]])), Table1[[#This Row],[AVG_faceoffWins]]&gt;200), "*", "")</f>
        <v/>
      </c>
      <c r="F76" s="1" t="str">
        <f>IF(AND(AND(NOT(ISERR(FIND("C",Table1[[#This Row],[positions]]))), G76&lt;&gt;"C"), Table1[[#This Row],[z faceoffWins]]&gt;0.15), "*", "")</f>
        <v/>
      </c>
      <c r="G76" s="2" t="s">
        <v>45</v>
      </c>
      <c r="H76" s="1" t="s">
        <v>745</v>
      </c>
      <c r="I76" s="1" t="s">
        <v>746</v>
      </c>
      <c r="J76" s="7">
        <f>Table1[[#This Row],[z ppp]]+Table1[[#This Row],[z blocks]]+Table1[[#This Row],[z hits]]+Table1[[#This Row],[z goals]]+Table1[[#This Row],[z assists]]+Table1[[#This Row],[z points]]+Table1[[#This Row],[z faceoffWins]]+Table1[[#This Row],[z shots]]</f>
        <v>4.5819661877095532</v>
      </c>
      <c r="K76" s="7">
        <f>Table1[[#This Row],[z goals]]+Table1[[#This Row],[z assists]]+Table1[[#This Row],[z points]]+Table1[[#This Row],[z ppp]]+Table1[[#This Row],[z hits]]+Table1[[#This Row],[z shots]]</f>
        <v>5.4052187729094996</v>
      </c>
      <c r="L76" s="7">
        <f>Table1[[#This Row],[z blocks]]+Table1[[#This Row],[z faceoffWins]]</f>
        <v>-0.82325258519994671</v>
      </c>
      <c r="M76" s="7">
        <f>Table1[[#This Row],[z goals]]+Table1[[#This Row],[z assists]]+Table1[[#This Row],[z points]]+Table1[[#This Row],[z ppp]]+Table1[[#This Row],[z hits]]+Table1[[#This Row],[z blocks]]+Table1[[#This Row],[z shots]]</f>
        <v>4.7363871870006271</v>
      </c>
      <c r="N76" s="7">
        <f>Table1[[#This Row],[z goals]]+Table1[[#This Row],[z assists]]+Table1[[#This Row],[z points]]+Table1[[#This Row],[z ppp]]</f>
        <v>4.7085718689764446</v>
      </c>
      <c r="O76" s="3">
        <f>(Table1[[#This Row],[AVG_goals]] - AT$519) / AT$516</f>
        <v>1.6354756896445544</v>
      </c>
      <c r="P76" s="3">
        <f>(Table1[[#This Row],[AVG_assists]] - P$519) / P$516</f>
        <v>0.80282613495741595</v>
      </c>
      <c r="Q76" s="3">
        <f>(Table1[[#This Row],[AVG_points]] - AX$519) / AX$516</f>
        <v>1.2427468594354925</v>
      </c>
      <c r="R76" s="3">
        <f>(Table1[[#This Row],[AVG_faceoffWins]] - AH$519) / AH$516</f>
        <v>-0.15442099929107367</v>
      </c>
      <c r="S76" s="3">
        <f>(Table1[[#This Row],[AVG_PPP]] - AB$519) / AB$516</f>
        <v>1.0275231849389816</v>
      </c>
      <c r="T76" s="3">
        <f>(Table1[[#This Row],[AVG_hits]] - T$519) / T$516</f>
        <v>-0.63686533946146151</v>
      </c>
      <c r="U76" s="3">
        <f>(Table1[[#This Row],[AVG_blocks]] - U$519) / U$516</f>
        <v>-0.66883158590887304</v>
      </c>
      <c r="V76" s="3">
        <f>(Table1[[#This Row],[AVG_shots]] - AO$519) / AO$516</f>
        <v>1.333512243394517</v>
      </c>
      <c r="W76" s="6">
        <v>94.406639004149298</v>
      </c>
      <c r="X76" s="7">
        <f>Table1[[#This Row],[r shp factor]]*Table1[[#This Row],[goals]]</f>
        <v>29.100565306073527</v>
      </c>
      <c r="Y76" s="4">
        <v>0.14406234854771699</v>
      </c>
      <c r="Z76" s="3">
        <f>(Table1[[#This Row],[AVG_shp]] - Z$519) / Z$516</f>
        <v>0.71285118598877062</v>
      </c>
      <c r="AA76" s="6">
        <v>18.3236514522821</v>
      </c>
      <c r="AB76" s="6">
        <v>35.153526970954303</v>
      </c>
      <c r="AC76" s="6">
        <v>52.236514522821501</v>
      </c>
      <c r="AD76" s="1">
        <v>82</v>
      </c>
      <c r="AE76" s="1">
        <v>22</v>
      </c>
      <c r="AF76" s="1">
        <f>IF(ISERR(Table1[[#This Row],[AVG_shp]]/Table1[[#This Row],[shp]]), 0, Table1[[#This Row],[AVG_shp]]/Table1[[#This Row],[shp]])</f>
        <v>1.3227529684578876</v>
      </c>
      <c r="AG76" s="1">
        <v>39</v>
      </c>
      <c r="AH76" s="1">
        <v>61</v>
      </c>
      <c r="AI76" s="1">
        <v>144</v>
      </c>
      <c r="AJ76" s="3">
        <v>30.224066390041401</v>
      </c>
      <c r="AK76" s="3">
        <v>34.058091286306997</v>
      </c>
      <c r="AL76" s="3">
        <v>64.282157676348504</v>
      </c>
      <c r="AM76" s="3">
        <v>209.26970954356801</v>
      </c>
      <c r="AN76" s="1">
        <v>0.10891099999999999</v>
      </c>
      <c r="AO76" s="1">
        <v>16</v>
      </c>
      <c r="AP76" s="1">
        <v>202</v>
      </c>
      <c r="AQ76" s="1">
        <v>109</v>
      </c>
      <c r="AR76" s="1">
        <v>50</v>
      </c>
      <c r="AS76" s="1">
        <v>47</v>
      </c>
      <c r="AT76"/>
      <c r="AX76"/>
      <c r="AY76"/>
      <c r="AZ76"/>
    </row>
    <row r="77" spans="1:52" hidden="1" x14ac:dyDescent="0.3">
      <c r="A77" s="1" t="s">
        <v>1085</v>
      </c>
      <c r="B77" s="1">
        <v>8477942</v>
      </c>
      <c r="C77" s="1">
        <v>29</v>
      </c>
      <c r="D77" s="1" t="s">
        <v>416</v>
      </c>
      <c r="E77" s="1" t="str">
        <f>IF(AND(ISERR(FIND("C",Table1[[#This Row],[positions]])), Table1[[#This Row],[AVG_faceoffWins]]&gt;200), "*", "")</f>
        <v/>
      </c>
      <c r="F77" s="1" t="str">
        <f>IF(AND(AND(NOT(ISERR(FIND("C",Table1[[#This Row],[positions]]))), G77&lt;&gt;"C"), Table1[[#This Row],[z faceoffWins]]&gt;0.15), "*", "")</f>
        <v/>
      </c>
      <c r="G77" s="2" t="s">
        <v>29</v>
      </c>
      <c r="H77" s="1" t="s">
        <v>423</v>
      </c>
      <c r="I77" s="1" t="s">
        <v>424</v>
      </c>
      <c r="J77" s="7">
        <f>Table1[[#This Row],[z ppp]]+Table1[[#This Row],[z blocks]]+Table1[[#This Row],[z hits]]+Table1[[#This Row],[z goals]]+Table1[[#This Row],[z assists]]+Table1[[#This Row],[z points]]+Table1[[#This Row],[z faceoffWins]]+Table1[[#This Row],[z shots]]</f>
        <v>5.6186128446902233</v>
      </c>
      <c r="K77" s="7">
        <f>Table1[[#This Row],[z goals]]+Table1[[#This Row],[z assists]]+Table1[[#This Row],[z points]]+Table1[[#This Row],[z ppp]]+Table1[[#This Row],[z hits]]+Table1[[#This Row],[z shots]]</f>
        <v>7.1365970159456369</v>
      </c>
      <c r="L77" s="7">
        <f>Table1[[#This Row],[z blocks]]+Table1[[#This Row],[z faceoffWins]]</f>
        <v>-1.5179841712554141</v>
      </c>
      <c r="M77" s="7">
        <f>Table1[[#This Row],[z goals]]+Table1[[#This Row],[z assists]]+Table1[[#This Row],[z points]]+Table1[[#This Row],[z ppp]]+Table1[[#This Row],[z hits]]+Table1[[#This Row],[z blocks]]+Table1[[#This Row],[z shots]]</f>
        <v>6.1670979236693899</v>
      </c>
      <c r="N77" s="7">
        <f>Table1[[#This Row],[z goals]]+Table1[[#This Row],[z assists]]+Table1[[#This Row],[z points]]+Table1[[#This Row],[z ppp]]</f>
        <v>5.9844938904667648</v>
      </c>
      <c r="O77" s="3">
        <f>(Table1[[#This Row],[AVG_goals]] - AT$519) / AT$516</f>
        <v>1.5448194499158214</v>
      </c>
      <c r="P77" s="3">
        <f>(Table1[[#This Row],[AVG_assists]] - P$519) / P$516</f>
        <v>1.1471446600476376</v>
      </c>
      <c r="Q77" s="3">
        <f>(Table1[[#This Row],[AVG_points]] - AX$519) / AX$516</f>
        <v>1.4171151732462608</v>
      </c>
      <c r="R77" s="3">
        <f>(Table1[[#This Row],[AVG_faceoffWins]] - AH$519) / AH$516</f>
        <v>-0.54848507897916698</v>
      </c>
      <c r="S77" s="3">
        <f>(Table1[[#This Row],[AVG_PPP]] - AB$519) / AB$516</f>
        <v>1.875414607257045</v>
      </c>
      <c r="T77" s="3">
        <f>(Table1[[#This Row],[AVG_hits]] - T$519) / T$516</f>
        <v>-0.46569048516131961</v>
      </c>
      <c r="U77" s="3">
        <f>(Table1[[#This Row],[AVG_blocks]] - U$519) / U$516</f>
        <v>-0.96949909227624698</v>
      </c>
      <c r="V77" s="3">
        <f>(Table1[[#This Row],[AVG_shots]] - AO$519) / AO$516</f>
        <v>1.6177936106401916</v>
      </c>
      <c r="W77" s="6">
        <v>11.1508620689655</v>
      </c>
      <c r="X77" s="7">
        <f>Table1[[#This Row],[r shp factor]]*Table1[[#This Row],[goals]]</f>
        <v>31.359800913350778</v>
      </c>
      <c r="Y77" s="4">
        <v>0.128524112068965</v>
      </c>
      <c r="Z77" s="3">
        <f>(Table1[[#This Row],[AVG_shp]] - Z$519) / Z$516</f>
        <v>0.41609325212740916</v>
      </c>
      <c r="AA77" s="6">
        <v>26.469827586206801</v>
      </c>
      <c r="AB77" s="6">
        <v>22.931034482758601</v>
      </c>
      <c r="AC77" s="6">
        <v>61.439655172413701</v>
      </c>
      <c r="AD77" s="1">
        <v>81</v>
      </c>
      <c r="AE77" s="1">
        <v>35</v>
      </c>
      <c r="AF77" s="1">
        <f>IF(ISERR(Table1[[#This Row],[AVG_shp]]/Table1[[#This Row],[shp]]), 0, Table1[[#This Row],[AVG_shp]]/Table1[[#This Row],[shp]])</f>
        <v>0.8959943118100222</v>
      </c>
      <c r="AG77" s="1">
        <v>25</v>
      </c>
      <c r="AH77" s="1">
        <v>60</v>
      </c>
      <c r="AI77" s="1">
        <v>155</v>
      </c>
      <c r="AJ77" s="3">
        <v>29.310344827586199</v>
      </c>
      <c r="AK77" s="3">
        <v>38.853448275862</v>
      </c>
      <c r="AL77" s="3">
        <v>68.163793103448199</v>
      </c>
      <c r="AM77" s="3">
        <v>226.577586206896</v>
      </c>
      <c r="AN77" s="1">
        <v>0.14344299999999999</v>
      </c>
      <c r="AO77" s="1">
        <v>25</v>
      </c>
      <c r="AP77" s="1">
        <v>244</v>
      </c>
      <c r="AQ77" s="1">
        <v>15</v>
      </c>
      <c r="AR77" s="1">
        <v>22</v>
      </c>
      <c r="AS77" s="1">
        <v>63</v>
      </c>
      <c r="AT77"/>
      <c r="AX77"/>
      <c r="AY77"/>
      <c r="AZ77"/>
    </row>
    <row r="78" spans="1:52" hidden="1" x14ac:dyDescent="0.3">
      <c r="A78" s="1" t="s">
        <v>1085</v>
      </c>
      <c r="B78" s="1">
        <v>8476483</v>
      </c>
      <c r="C78" s="1">
        <v>32</v>
      </c>
      <c r="D78" s="1" t="s">
        <v>701</v>
      </c>
      <c r="E78" s="1" t="str">
        <f>IF(AND(ISERR(FIND("C",Table1[[#This Row],[positions]])), Table1[[#This Row],[AVG_faceoffWins]]&gt;200), "*", "")</f>
        <v/>
      </c>
      <c r="F78" s="1" t="str">
        <f>IF(AND(AND(NOT(ISERR(FIND("C",Table1[[#This Row],[positions]]))), G78&lt;&gt;"C"), Table1[[#This Row],[z faceoffWins]]&gt;0.15), "*", "")</f>
        <v/>
      </c>
      <c r="G78" s="2" t="s">
        <v>23</v>
      </c>
      <c r="H78" s="1" t="s">
        <v>716</v>
      </c>
      <c r="I78" s="1" t="s">
        <v>717</v>
      </c>
      <c r="J78" s="7">
        <f>Table1[[#This Row],[z ppp]]+Table1[[#This Row],[z blocks]]+Table1[[#This Row],[z hits]]+Table1[[#This Row],[z goals]]+Table1[[#This Row],[z assists]]+Table1[[#This Row],[z points]]+Table1[[#This Row],[z faceoffWins]]+Table1[[#This Row],[z shots]]</f>
        <v>4.7387100673567897</v>
      </c>
      <c r="K78" s="7">
        <f>Table1[[#This Row],[z goals]]+Table1[[#This Row],[z assists]]+Table1[[#This Row],[z points]]+Table1[[#This Row],[z ppp]]+Table1[[#This Row],[z hits]]+Table1[[#This Row],[z shots]]</f>
        <v>5.4084371599055672</v>
      </c>
      <c r="L78" s="7">
        <f>Table1[[#This Row],[z blocks]]+Table1[[#This Row],[z faceoffWins]]</f>
        <v>-0.66972709254877805</v>
      </c>
      <c r="M78" s="7">
        <f>Table1[[#This Row],[z goals]]+Table1[[#This Row],[z assists]]+Table1[[#This Row],[z points]]+Table1[[#This Row],[z ppp]]+Table1[[#This Row],[z hits]]+Table1[[#This Row],[z blocks]]+Table1[[#This Row],[z shots]]</f>
        <v>5.2877873184507838</v>
      </c>
      <c r="N78" s="7">
        <f>Table1[[#This Row],[z goals]]+Table1[[#This Row],[z assists]]+Table1[[#This Row],[z points]]+Table1[[#This Row],[z ppp]]</f>
        <v>3.4437947713600483</v>
      </c>
      <c r="O78" s="3">
        <f>(Table1[[#This Row],[AVG_goals]] - AT$519) / AT$516</f>
        <v>1.2687547623302082</v>
      </c>
      <c r="P78" s="3">
        <f>(Table1[[#This Row],[AVG_assists]] - P$519) / P$516</f>
        <v>0.51421860225340577</v>
      </c>
      <c r="Q78" s="3">
        <f>(Table1[[#This Row],[AVG_points]] - AX$519) / AX$516</f>
        <v>0.89615014054141628</v>
      </c>
      <c r="R78" s="3">
        <f>(Table1[[#This Row],[AVG_faceoffWins]] - AH$519) / AH$516</f>
        <v>-0.54907725109399375</v>
      </c>
      <c r="S78" s="3">
        <f>(Table1[[#This Row],[AVG_PPP]] - AB$519) / AB$516</f>
        <v>0.76467126623501813</v>
      </c>
      <c r="T78" s="3">
        <f>(Table1[[#This Row],[AVG_hits]] - T$519) / T$516</f>
        <v>0.6904040101193174</v>
      </c>
      <c r="U78" s="3">
        <f>(Table1[[#This Row],[AVG_blocks]] - U$519) / U$516</f>
        <v>-0.12064984145478433</v>
      </c>
      <c r="V78" s="3">
        <f>(Table1[[#This Row],[AVG_shots]] - AO$519) / AO$516</f>
        <v>1.2742383784262015</v>
      </c>
      <c r="W78" s="6">
        <v>11.025751072961301</v>
      </c>
      <c r="X78" s="7">
        <f>Table1[[#This Row],[r shp factor]]*Table1[[#This Row],[goals]]</f>
        <v>25.943626756059889</v>
      </c>
      <c r="Y78" s="4">
        <v>0.12780127038626601</v>
      </c>
      <c r="Z78" s="3">
        <f>(Table1[[#This Row],[AVG_shp]] - Z$519) / Z$516</f>
        <v>0.40228801724377528</v>
      </c>
      <c r="AA78" s="6">
        <v>15.798283261802499</v>
      </c>
      <c r="AB78" s="6">
        <v>57.437768240343303</v>
      </c>
      <c r="AC78" s="6">
        <v>123.59656652360501</v>
      </c>
      <c r="AD78" s="1">
        <v>81</v>
      </c>
      <c r="AE78" s="1">
        <v>35</v>
      </c>
      <c r="AF78" s="1">
        <f>IF(ISERR(Table1[[#This Row],[AVG_shp]]/Table1[[#This Row],[shp]]), 0, Table1[[#This Row],[AVG_shp]]/Table1[[#This Row],[shp]])</f>
        <v>0.74124647874456828</v>
      </c>
      <c r="AG78" s="1">
        <v>35</v>
      </c>
      <c r="AH78" s="1">
        <v>70</v>
      </c>
      <c r="AI78" s="1">
        <v>175</v>
      </c>
      <c r="AJ78" s="3">
        <v>26.527896995708101</v>
      </c>
      <c r="AK78" s="3">
        <v>30.038626609442002</v>
      </c>
      <c r="AL78" s="3">
        <v>56.566523605150202</v>
      </c>
      <c r="AM78" s="3">
        <v>205.660944206008</v>
      </c>
      <c r="AN78" s="1">
        <v>0.17241400000000001</v>
      </c>
      <c r="AO78" s="1">
        <v>19</v>
      </c>
      <c r="AP78" s="1">
        <v>203</v>
      </c>
      <c r="AQ78" s="1">
        <v>19</v>
      </c>
      <c r="AR78" s="1">
        <v>77</v>
      </c>
      <c r="AS78" s="1">
        <v>116</v>
      </c>
      <c r="AT78"/>
      <c r="AX78"/>
      <c r="AY78"/>
      <c r="AZ78"/>
    </row>
    <row r="79" spans="1:52" hidden="1" x14ac:dyDescent="0.3">
      <c r="A79" s="1" t="s">
        <v>1085</v>
      </c>
      <c r="B79" s="1">
        <v>8473994</v>
      </c>
      <c r="C79" s="1">
        <v>36</v>
      </c>
      <c r="D79" s="1" t="s">
        <v>275</v>
      </c>
      <c r="E79" s="1" t="str">
        <f>IF(AND(ISERR(FIND("C",Table1[[#This Row],[positions]])), Table1[[#This Row],[AVG_faceoffWins]]&gt;200), "*", "")</f>
        <v/>
      </c>
      <c r="F79" s="1" t="str">
        <f>IF(AND(AND(NOT(ISERR(FIND("C",Table1[[#This Row],[positions]]))), G79&lt;&gt;"C"), Table1[[#This Row],[z faceoffWins]]&gt;0.15), "*", "")</f>
        <v>*</v>
      </c>
      <c r="G79" s="2" t="s">
        <v>45</v>
      </c>
      <c r="H79" s="1" t="s">
        <v>278</v>
      </c>
      <c r="I79" s="1" t="s">
        <v>279</v>
      </c>
      <c r="J79" s="7">
        <f>Table1[[#This Row],[z ppp]]+Table1[[#This Row],[z blocks]]+Table1[[#This Row],[z hits]]+Table1[[#This Row],[z goals]]+Table1[[#This Row],[z assists]]+Table1[[#This Row],[z points]]+Table1[[#This Row],[z faceoffWins]]+Table1[[#This Row],[z shots]]</f>
        <v>6.4585147005808645</v>
      </c>
      <c r="K79" s="7">
        <f>Table1[[#This Row],[z goals]]+Table1[[#This Row],[z assists]]+Table1[[#This Row],[z points]]+Table1[[#This Row],[z ppp]]+Table1[[#This Row],[z hits]]+Table1[[#This Row],[z shots]]</f>
        <v>5.5229072888217967</v>
      </c>
      <c r="L79" s="7">
        <f>Table1[[#This Row],[z blocks]]+Table1[[#This Row],[z faceoffWins]]</f>
        <v>0.93560741175906892</v>
      </c>
      <c r="M79" s="7">
        <f>Table1[[#This Row],[z goals]]+Table1[[#This Row],[z assists]]+Table1[[#This Row],[z points]]+Table1[[#This Row],[z ppp]]+Table1[[#This Row],[z hits]]+Table1[[#This Row],[z blocks]]+Table1[[#This Row],[z shots]]</f>
        <v>5.0797601530148837</v>
      </c>
      <c r="N79" s="7">
        <f>Table1[[#This Row],[z goals]]+Table1[[#This Row],[z assists]]+Table1[[#This Row],[z points]]+Table1[[#This Row],[z ppp]]</f>
        <v>4.5595716626851068</v>
      </c>
      <c r="O79" s="3">
        <f>(Table1[[#This Row],[AVG_goals]] - AT$519) / AT$516</f>
        <v>0.95776522381924367</v>
      </c>
      <c r="P79" s="3">
        <f>(Table1[[#This Row],[AVG_assists]] - P$519) / P$516</f>
        <v>1.1611987068280247</v>
      </c>
      <c r="Q79" s="3">
        <f>(Table1[[#This Row],[AVG_points]] - AX$519) / AX$516</f>
        <v>1.1601124713506499</v>
      </c>
      <c r="R79" s="3">
        <f>(Table1[[#This Row],[AVG_faceoffWins]] - AH$519) / AH$516</f>
        <v>1.3787545475659824</v>
      </c>
      <c r="S79" s="3">
        <f>(Table1[[#This Row],[AVG_PPP]] - AB$519) / AB$516</f>
        <v>1.280495260687188</v>
      </c>
      <c r="T79" s="3">
        <f>(Table1[[#This Row],[AVG_hits]] - T$519) / T$516</f>
        <v>0.38064710504357585</v>
      </c>
      <c r="U79" s="3">
        <f>(Table1[[#This Row],[AVG_blocks]] - U$519) / U$516</f>
        <v>-0.44314713580691345</v>
      </c>
      <c r="V79" s="3">
        <f>(Table1[[#This Row],[AVG_shots]] - AO$519) / AO$516</f>
        <v>0.58268852109311375</v>
      </c>
      <c r="W79" s="6">
        <v>418.32786885245901</v>
      </c>
      <c r="X79" s="7">
        <f>Table1[[#This Row],[r shp factor]]*Table1[[#This Row],[goals]]</f>
        <v>19.036590567475514</v>
      </c>
      <c r="Y79" s="4">
        <v>0.139974860655737</v>
      </c>
      <c r="Z79" s="3">
        <f>(Table1[[#This Row],[AVG_shp]] - Z$519) / Z$516</f>
        <v>0.63478605529224386</v>
      </c>
      <c r="AA79" s="6">
        <v>20.7540983606557</v>
      </c>
      <c r="AB79" s="6">
        <v>44.327868852458998</v>
      </c>
      <c r="AC79" s="6">
        <v>106.942622950819</v>
      </c>
      <c r="AD79" s="1">
        <v>80</v>
      </c>
      <c r="AE79" s="1">
        <v>16</v>
      </c>
      <c r="AF79" s="1">
        <f>IF(ISERR(Table1[[#This Row],[AVG_shp]]/Table1[[#This Row],[shp]]), 0, Table1[[#This Row],[AVG_shp]]/Table1[[#This Row],[shp]])</f>
        <v>1.1897869104672196</v>
      </c>
      <c r="AG79" s="1">
        <v>33</v>
      </c>
      <c r="AH79" s="1">
        <v>49</v>
      </c>
      <c r="AI79" s="1">
        <v>114</v>
      </c>
      <c r="AJ79" s="3">
        <v>23.393442622950801</v>
      </c>
      <c r="AK79" s="3">
        <v>39.049180327868797</v>
      </c>
      <c r="AL79" s="3">
        <v>62.442622950819597</v>
      </c>
      <c r="AM79" s="3">
        <v>163.55737704917999</v>
      </c>
      <c r="AN79" s="1">
        <v>0.117647</v>
      </c>
      <c r="AO79" s="1">
        <v>10</v>
      </c>
      <c r="AP79" s="1">
        <v>136</v>
      </c>
      <c r="AQ79" s="1">
        <v>296</v>
      </c>
      <c r="AR79" s="1">
        <v>45</v>
      </c>
      <c r="AS79" s="1">
        <v>114</v>
      </c>
      <c r="AT79"/>
      <c r="AX79"/>
      <c r="AY79"/>
      <c r="AZ79"/>
    </row>
    <row r="80" spans="1:52" hidden="1" x14ac:dyDescent="0.3">
      <c r="A80" s="1" t="s">
        <v>1085</v>
      </c>
      <c r="B80" s="1">
        <v>8479385</v>
      </c>
      <c r="C80" s="1">
        <v>27</v>
      </c>
      <c r="D80" s="1" t="s">
        <v>792</v>
      </c>
      <c r="E80" s="1" t="str">
        <f>IF(AND(ISERR(FIND("C",Table1[[#This Row],[positions]])), Table1[[#This Row],[AVG_faceoffWins]]&gt;200), "*", "")</f>
        <v/>
      </c>
      <c r="F80" s="1" t="str">
        <f>IF(AND(AND(NOT(ISERR(FIND("C",Table1[[#This Row],[positions]]))), G80&lt;&gt;"C"), Table1[[#This Row],[z faceoffWins]]&gt;0.15), "*", "")</f>
        <v/>
      </c>
      <c r="G80" s="2" t="s">
        <v>42</v>
      </c>
      <c r="H80" s="1" t="s">
        <v>801</v>
      </c>
      <c r="I80" s="1" t="s">
        <v>802</v>
      </c>
      <c r="J80" s="7">
        <f>Table1[[#This Row],[z ppp]]+Table1[[#This Row],[z blocks]]+Table1[[#This Row],[z hits]]+Table1[[#This Row],[z goals]]+Table1[[#This Row],[z assists]]+Table1[[#This Row],[z points]]+Table1[[#This Row],[z faceoffWins]]+Table1[[#This Row],[z shots]]</f>
        <v>5.446178298339845</v>
      </c>
      <c r="K80" s="7">
        <f>Table1[[#This Row],[z goals]]+Table1[[#This Row],[z assists]]+Table1[[#This Row],[z points]]+Table1[[#This Row],[z ppp]]+Table1[[#This Row],[z hits]]+Table1[[#This Row],[z shots]]</f>
        <v>6.7161813081317909</v>
      </c>
      <c r="L80" s="7">
        <f>Table1[[#This Row],[z blocks]]+Table1[[#This Row],[z faceoffWins]]</f>
        <v>-1.2700030097919446</v>
      </c>
      <c r="M80" s="7">
        <f>Table1[[#This Row],[z goals]]+Table1[[#This Row],[z assists]]+Table1[[#This Row],[z points]]+Table1[[#This Row],[z ppp]]+Table1[[#This Row],[z hits]]+Table1[[#This Row],[z blocks]]+Table1[[#This Row],[z shots]]</f>
        <v>6.0269708833171469</v>
      </c>
      <c r="N80" s="7">
        <f>Table1[[#This Row],[z goals]]+Table1[[#This Row],[z assists]]+Table1[[#This Row],[z points]]+Table1[[#This Row],[z ppp]]</f>
        <v>5.698407253661939</v>
      </c>
      <c r="O80" s="3">
        <f>(Table1[[#This Row],[AVG_goals]] - AT$519) / AT$516</f>
        <v>2.0733967758054059</v>
      </c>
      <c r="P80" s="3">
        <f>(Table1[[#This Row],[AVG_assists]] - P$519) / P$516</f>
        <v>0.89380070982004123</v>
      </c>
      <c r="Q80" s="3">
        <f>(Table1[[#This Row],[AVG_points]] - AX$519) / AX$516</f>
        <v>1.4979363169509239</v>
      </c>
      <c r="R80" s="3">
        <f>(Table1[[#This Row],[AVG_faceoffWins]] - AH$519) / AH$516</f>
        <v>-0.58079258497730102</v>
      </c>
      <c r="S80" s="3">
        <f>(Table1[[#This Row],[AVG_PPP]] - AB$519) / AB$516</f>
        <v>1.2332734510855672</v>
      </c>
      <c r="T80" s="3">
        <f>(Table1[[#This Row],[AVG_hits]] - T$519) / T$516</f>
        <v>-1.0467819060256522</v>
      </c>
      <c r="U80" s="3">
        <f>(Table1[[#This Row],[AVG_blocks]] - U$519) / U$516</f>
        <v>-0.68921042481464345</v>
      </c>
      <c r="V80" s="3">
        <f>(Table1[[#This Row],[AVG_shots]] - AO$519) / AO$516</f>
        <v>2.0645559604955035</v>
      </c>
      <c r="W80" s="6">
        <v>4.32510288065843</v>
      </c>
      <c r="X80" s="7">
        <f>Table1[[#This Row],[r shp factor]]*Table1[[#This Row],[goals]]</f>
        <v>32.678277316007218</v>
      </c>
      <c r="Y80" s="4">
        <v>0.13672954320987599</v>
      </c>
      <c r="Z80" s="3">
        <f>(Table1[[#This Row],[AVG_shp]] - Z$519) / Z$516</f>
        <v>0.57280516696718109</v>
      </c>
      <c r="AA80" s="6">
        <v>20.300411522633699</v>
      </c>
      <c r="AB80" s="6">
        <v>34.325102880658399</v>
      </c>
      <c r="AC80" s="6">
        <v>30.1975308641975</v>
      </c>
      <c r="AD80" s="1">
        <v>82</v>
      </c>
      <c r="AE80" s="1">
        <v>36</v>
      </c>
      <c r="AF80" s="1">
        <f>IF(ISERR(Table1[[#This Row],[AVG_shp]]/Table1[[#This Row],[shp]]), 0, Table1[[#This Row],[AVG_shp]]/Table1[[#This Row],[shp]])</f>
        <v>0.90772992544464493</v>
      </c>
      <c r="AG80" s="1">
        <v>34</v>
      </c>
      <c r="AH80" s="1">
        <v>70</v>
      </c>
      <c r="AI80" s="1">
        <v>176</v>
      </c>
      <c r="AJ80" s="3">
        <v>34.637860082304499</v>
      </c>
      <c r="AK80" s="3">
        <v>35.325102880658399</v>
      </c>
      <c r="AL80" s="3">
        <v>69.962962962962905</v>
      </c>
      <c r="AM80" s="3">
        <v>253.777777777777</v>
      </c>
      <c r="AN80" s="1">
        <v>0.15062800000000001</v>
      </c>
      <c r="AO80" s="1">
        <v>17</v>
      </c>
      <c r="AP80" s="1">
        <v>239</v>
      </c>
      <c r="AQ80" s="1">
        <v>5</v>
      </c>
      <c r="AR80" s="1">
        <v>36</v>
      </c>
      <c r="AS80" s="1">
        <v>50</v>
      </c>
      <c r="AT80"/>
      <c r="AX80"/>
      <c r="AY80"/>
      <c r="AZ80"/>
    </row>
    <row r="81" spans="1:52" hidden="1" x14ac:dyDescent="0.3">
      <c r="A81" s="1" t="s">
        <v>1085</v>
      </c>
      <c r="B81" s="1">
        <v>8475754</v>
      </c>
      <c r="C81" s="1">
        <v>34</v>
      </c>
      <c r="D81" s="1" t="s">
        <v>244</v>
      </c>
      <c r="E81" s="1" t="str">
        <f>IF(AND(ISERR(FIND("C",Table1[[#This Row],[positions]])), Table1[[#This Row],[AVG_faceoffWins]]&gt;200), "*", "")</f>
        <v/>
      </c>
      <c r="F81" s="1" t="str">
        <f>IF(AND(AND(NOT(ISERR(FIND("C",Table1[[#This Row],[positions]]))), G81&lt;&gt;"C"), Table1[[#This Row],[z faceoffWins]]&gt;0.15), "*", "")</f>
        <v/>
      </c>
      <c r="G81" s="2" t="s">
        <v>26</v>
      </c>
      <c r="H81" s="1" t="s">
        <v>259</v>
      </c>
      <c r="I81" s="1" t="s">
        <v>260</v>
      </c>
      <c r="J81" s="7">
        <f>Table1[[#This Row],[z ppp]]+Table1[[#This Row],[z blocks]]+Table1[[#This Row],[z hits]]+Table1[[#This Row],[z goals]]+Table1[[#This Row],[z assists]]+Table1[[#This Row],[z points]]+Table1[[#This Row],[z faceoffWins]]+Table1[[#This Row],[z shots]]</f>
        <v>6.6134714301456352</v>
      </c>
      <c r="K81" s="7">
        <f>Table1[[#This Row],[z goals]]+Table1[[#This Row],[z assists]]+Table1[[#This Row],[z points]]+Table1[[#This Row],[z ppp]]+Table1[[#This Row],[z hits]]+Table1[[#This Row],[z shots]]</f>
        <v>5.3341116491215939</v>
      </c>
      <c r="L81" s="7">
        <f>Table1[[#This Row],[z blocks]]+Table1[[#This Row],[z faceoffWins]]</f>
        <v>1.2793597810240416</v>
      </c>
      <c r="M81" s="7">
        <f>Table1[[#This Row],[z goals]]+Table1[[#This Row],[z assists]]+Table1[[#This Row],[z points]]+Table1[[#This Row],[z ppp]]+Table1[[#This Row],[z hits]]+Table1[[#This Row],[z blocks]]+Table1[[#This Row],[z shots]]</f>
        <v>4.8913677842120826</v>
      </c>
      <c r="N81" s="7">
        <f>Table1[[#This Row],[z goals]]+Table1[[#This Row],[z assists]]+Table1[[#This Row],[z points]]+Table1[[#This Row],[z ppp]]</f>
        <v>4.6380657545276369</v>
      </c>
      <c r="O81" s="3">
        <f>(Table1[[#This Row],[AVG_goals]] - AT$519) / AT$516</f>
        <v>1.8165570753517502</v>
      </c>
      <c r="P81" s="3">
        <f>(Table1[[#This Row],[AVG_assists]] - P$519) / P$516</f>
        <v>0.8492698995868142</v>
      </c>
      <c r="Q81" s="3">
        <f>(Table1[[#This Row],[AVG_points]] - AX$519) / AX$516</f>
        <v>1.3537897786013817</v>
      </c>
      <c r="R81" s="3">
        <f>(Table1[[#This Row],[AVG_faceoffWins]] - AH$519) / AH$516</f>
        <v>1.722103645933553</v>
      </c>
      <c r="S81" s="3">
        <f>(Table1[[#This Row],[AVG_PPP]] - AB$519) / AB$516</f>
        <v>0.61844900098769107</v>
      </c>
      <c r="T81" s="3">
        <f>(Table1[[#This Row],[AVG_hits]] - T$519) / T$516</f>
        <v>-0.84494542578643572</v>
      </c>
      <c r="U81" s="3">
        <f>(Table1[[#This Row],[AVG_blocks]] - U$519) / U$516</f>
        <v>-0.44274386490951145</v>
      </c>
      <c r="V81" s="3">
        <f>(Table1[[#This Row],[AVG_shots]] - AO$519) / AO$516</f>
        <v>1.5409913203803929</v>
      </c>
      <c r="W81" s="6">
        <v>490.86885245901601</v>
      </c>
      <c r="X81" s="7">
        <f>Table1[[#This Row],[r shp factor]]*Table1[[#This Row],[goals]]</f>
        <v>16.742919760535329</v>
      </c>
      <c r="Y81" s="4">
        <v>0.20413804918032699</v>
      </c>
      <c r="Z81" s="3">
        <f>(Table1[[#This Row],[AVG_shp]] - Z$519) / Z$516</f>
        <v>1.8602105288193502</v>
      </c>
      <c r="AA81" s="6">
        <v>14.393442622950801</v>
      </c>
      <c r="AB81" s="6">
        <v>44.344262295081897</v>
      </c>
      <c r="AC81" s="6">
        <v>41.049180327868797</v>
      </c>
      <c r="AD81" s="1">
        <v>80</v>
      </c>
      <c r="AE81" s="1">
        <v>26</v>
      </c>
      <c r="AF81" s="1">
        <f>IF(ISERR(Table1[[#This Row],[AVG_shp]]/Table1[[#This Row],[shp]]), 0, Table1[[#This Row],[AVG_shp]]/Table1[[#This Row],[shp]])</f>
        <v>0.64395845232828186</v>
      </c>
      <c r="AG81" s="1">
        <v>30</v>
      </c>
      <c r="AH81" s="1">
        <v>56</v>
      </c>
      <c r="AI81" s="1">
        <v>138</v>
      </c>
      <c r="AJ81" s="3">
        <v>32.049180327868797</v>
      </c>
      <c r="AK81" s="3">
        <v>34.7049180327868</v>
      </c>
      <c r="AL81" s="3">
        <v>66.754098360655703</v>
      </c>
      <c r="AM81" s="3">
        <v>221.90163934426201</v>
      </c>
      <c r="AN81" s="1">
        <v>0.31700499999999998</v>
      </c>
      <c r="AO81" s="1">
        <v>7</v>
      </c>
      <c r="AP81" s="1">
        <v>193</v>
      </c>
      <c r="AQ81" s="1">
        <v>630</v>
      </c>
      <c r="AR81" s="1">
        <v>43</v>
      </c>
      <c r="AS81" s="1">
        <v>35</v>
      </c>
      <c r="AT81"/>
      <c r="AX81"/>
      <c r="AY81"/>
      <c r="AZ81"/>
    </row>
    <row r="82" spans="1:52" hidden="1" x14ac:dyDescent="0.3">
      <c r="A82" s="1" t="s">
        <v>1085</v>
      </c>
      <c r="B82" s="1">
        <v>8474578</v>
      </c>
      <c r="C82" s="1">
        <v>35</v>
      </c>
      <c r="D82" s="1" t="s">
        <v>701</v>
      </c>
      <c r="E82" s="1" t="str">
        <f>IF(AND(ISERR(FIND("C",Table1[[#This Row],[positions]])), Table1[[#This Row],[AVG_faceoffWins]]&gt;200), "*", "")</f>
        <v/>
      </c>
      <c r="F82" s="1" t="str">
        <f>IF(AND(AND(NOT(ISERR(FIND("C",Table1[[#This Row],[positions]]))), G82&lt;&gt;"C"), Table1[[#This Row],[z faceoffWins]]&gt;0.15), "*", "")</f>
        <v/>
      </c>
      <c r="G82" s="2" t="s">
        <v>48</v>
      </c>
      <c r="H82" s="1" t="s">
        <v>728</v>
      </c>
      <c r="I82" s="1" t="s">
        <v>729</v>
      </c>
      <c r="J82" s="7">
        <f>Table1[[#This Row],[z ppp]]+Table1[[#This Row],[z blocks]]+Table1[[#This Row],[z hits]]+Table1[[#This Row],[z goals]]+Table1[[#This Row],[z assists]]+Table1[[#This Row],[z points]]+Table1[[#This Row],[z faceoffWins]]+Table1[[#This Row],[z shots]]</f>
        <v>5.5787653686270913</v>
      </c>
      <c r="K82" s="7">
        <f>Table1[[#This Row],[z goals]]+Table1[[#This Row],[z assists]]+Table1[[#This Row],[z points]]+Table1[[#This Row],[z ppp]]+Table1[[#This Row],[z hits]]+Table1[[#This Row],[z shots]]</f>
        <v>5.3930658932502462</v>
      </c>
      <c r="L82" s="7">
        <f>Table1[[#This Row],[z blocks]]+Table1[[#This Row],[z faceoffWins]]</f>
        <v>0.18569947537684472</v>
      </c>
      <c r="M82" s="7">
        <f>Table1[[#This Row],[z goals]]+Table1[[#This Row],[z assists]]+Table1[[#This Row],[z points]]+Table1[[#This Row],[z ppp]]+Table1[[#This Row],[z hits]]+Table1[[#This Row],[z blocks]]+Table1[[#This Row],[z shots]]</f>
        <v>6.1800294181557334</v>
      </c>
      <c r="N82" s="7">
        <f>Table1[[#This Row],[z goals]]+Table1[[#This Row],[z assists]]+Table1[[#This Row],[z points]]+Table1[[#This Row],[z ppp]]</f>
        <v>5.116690936246088</v>
      </c>
      <c r="O82" s="3">
        <f>(Table1[[#This Row],[AVG_goals]] - AT$519) / AT$516</f>
        <v>0.19114168968605152</v>
      </c>
      <c r="P82" s="3">
        <f>(Table1[[#This Row],[AVG_assists]] - P$519) / P$516</f>
        <v>2.2586387997257118</v>
      </c>
      <c r="Q82" s="3">
        <f>(Table1[[#This Row],[AVG_points]] - AX$519) / AX$516</f>
        <v>1.4996000707521226</v>
      </c>
      <c r="R82" s="3">
        <f>(Table1[[#This Row],[AVG_faceoffWins]] - AH$519) / AH$516</f>
        <v>-0.60126404952864232</v>
      </c>
      <c r="S82" s="3">
        <f>(Table1[[#This Row],[AVG_PPP]] - AB$519) / AB$516</f>
        <v>1.1673103760822021</v>
      </c>
      <c r="T82" s="3">
        <f>(Table1[[#This Row],[AVG_hits]] - T$519) / T$516</f>
        <v>-0.97605745172421554</v>
      </c>
      <c r="U82" s="3">
        <f>(Table1[[#This Row],[AVG_blocks]] - U$519) / U$516</f>
        <v>0.78696352490548704</v>
      </c>
      <c r="V82" s="3">
        <f>(Table1[[#This Row],[AVG_shots]] - AO$519) / AO$516</f>
        <v>1.2524324087283738</v>
      </c>
      <c r="W82" s="6">
        <v>0</v>
      </c>
      <c r="X82" s="7">
        <f>Table1[[#This Row],[r shp factor]]*Table1[[#This Row],[goals]]</f>
        <v>14.570148631754412</v>
      </c>
      <c r="Y82" s="4">
        <v>7.6284000000000005E-2</v>
      </c>
      <c r="Z82" s="3">
        <f>(Table1[[#This Row],[AVG_shp]] - Z$519) / Z$516</f>
        <v>-0.58161763632968111</v>
      </c>
      <c r="AA82" s="6">
        <v>19.6666666666666</v>
      </c>
      <c r="AB82" s="6">
        <v>94.3333333333333</v>
      </c>
      <c r="AC82" s="6">
        <v>34</v>
      </c>
      <c r="AD82" s="1">
        <v>82</v>
      </c>
      <c r="AE82" s="1">
        <v>11</v>
      </c>
      <c r="AF82" s="1">
        <f>IF(ISERR(Table1[[#This Row],[AVG_shp]]/Table1[[#This Row],[shp]]), 0, Table1[[#This Row],[AVG_shp]]/Table1[[#This Row],[shp]])</f>
        <v>1.3245589665231283</v>
      </c>
      <c r="AG82" s="1">
        <v>42</v>
      </c>
      <c r="AH82" s="1">
        <v>53</v>
      </c>
      <c r="AI82" s="1">
        <v>117</v>
      </c>
      <c r="AJ82" s="3">
        <v>15.6666666666666</v>
      </c>
      <c r="AK82" s="3">
        <v>54.3333333333333</v>
      </c>
      <c r="AL82" s="3">
        <v>70</v>
      </c>
      <c r="AM82" s="3">
        <v>204.333333333333</v>
      </c>
      <c r="AN82" s="1">
        <v>5.7591999999999997E-2</v>
      </c>
      <c r="AO82" s="1">
        <v>15</v>
      </c>
      <c r="AP82" s="1">
        <v>191</v>
      </c>
      <c r="AQ82" s="1">
        <v>0</v>
      </c>
      <c r="AR82" s="1">
        <v>94</v>
      </c>
      <c r="AS82" s="1">
        <v>29</v>
      </c>
      <c r="AT82"/>
      <c r="AX82"/>
      <c r="AY82"/>
      <c r="AZ82"/>
    </row>
    <row r="83" spans="1:52" x14ac:dyDescent="0.3">
      <c r="A83" s="1"/>
      <c r="B83" s="1">
        <v>8475784</v>
      </c>
      <c r="C83" s="1">
        <v>33</v>
      </c>
      <c r="D83" s="1" t="s">
        <v>765</v>
      </c>
      <c r="E83" s="1" t="str">
        <f>IF(AND(ISERR(FIND("C",Table1[[#This Row],[positions]])), Table1[[#This Row],[AVG_faceoffWins]]&gt;200), "*", "")</f>
        <v/>
      </c>
      <c r="F83" s="1" t="str">
        <f>IF(AND(AND(NOT(ISERR(FIND("C",Table1[[#This Row],[positions]]))), G83&lt;&gt;"C"), Table1[[#This Row],[z faceoffWins]]&gt;0.15), "*", "")</f>
        <v/>
      </c>
      <c r="G83" s="2" t="s">
        <v>29</v>
      </c>
      <c r="H83" s="1" t="s">
        <v>778</v>
      </c>
      <c r="I83" s="1" t="s">
        <v>779</v>
      </c>
      <c r="J83" s="7">
        <f>Table1[[#This Row],[z ppp]]+Table1[[#This Row],[z blocks]]+Table1[[#This Row],[z hits]]+Table1[[#This Row],[z goals]]+Table1[[#This Row],[z assists]]+Table1[[#This Row],[z points]]+Table1[[#This Row],[z faceoffWins]]+Table1[[#This Row],[z shots]]</f>
        <v>1.3844192450175785</v>
      </c>
      <c r="K83" s="7">
        <f>Table1[[#This Row],[z goals]]+Table1[[#This Row],[z assists]]+Table1[[#This Row],[z points]]+Table1[[#This Row],[z ppp]]+Table1[[#This Row],[z hits]]+Table1[[#This Row],[z shots]]</f>
        <v>2.7618705928095997</v>
      </c>
      <c r="L83" s="7">
        <f>Table1[[#This Row],[z blocks]]+Table1[[#This Row],[z faceoffWins]]</f>
        <v>-1.3774513477920214</v>
      </c>
      <c r="M83" s="7">
        <f>Table1[[#This Row],[z goals]]+Table1[[#This Row],[z assists]]+Table1[[#This Row],[z points]]+Table1[[#This Row],[z ppp]]+Table1[[#This Row],[z hits]]+Table1[[#This Row],[z blocks]]+Table1[[#This Row],[z shots]]</f>
        <v>1.6354284177030065</v>
      </c>
      <c r="N83" s="7">
        <f>Table1[[#This Row],[z goals]]+Table1[[#This Row],[z assists]]+Table1[[#This Row],[z points]]+Table1[[#This Row],[z ppp]]</f>
        <v>2.6177344327261887</v>
      </c>
      <c r="O83" s="3">
        <f>(Table1[[#This Row],[AVG_goals]] - AT$519) / AT$516</f>
        <v>1.1471476221900234</v>
      </c>
      <c r="P83" s="3">
        <f>(Table1[[#This Row],[AVG_assists]] - P$519) / P$516</f>
        <v>0.36050034649781498</v>
      </c>
      <c r="Q83" s="3">
        <f>(Table1[[#This Row],[AVG_points]] - AX$519) / AX$516</f>
        <v>0.74492134652950714</v>
      </c>
      <c r="R83" s="3">
        <f>(Table1[[#This Row],[AVG_faceoffWins]] - AH$519) / AH$516</f>
        <v>-0.25100917268542827</v>
      </c>
      <c r="S83" s="3">
        <f>(Table1[[#This Row],[AVG_PPP]] - AB$519) / AB$516</f>
        <v>0.36516511750884351</v>
      </c>
      <c r="T83" s="3">
        <f>(Table1[[#This Row],[AVG_hits]] - T$519) / T$516</f>
        <v>-1.0444213625509164</v>
      </c>
      <c r="U83" s="3">
        <f>(Table1[[#This Row],[AVG_blocks]] - U$519) / U$516</f>
        <v>-1.1264421751065932</v>
      </c>
      <c r="V83" s="3">
        <f>(Table1[[#This Row],[AVG_shots]] - AO$519) / AO$516</f>
        <v>1.1885575226343275</v>
      </c>
      <c r="W83" s="6">
        <v>74</v>
      </c>
      <c r="X83" s="7">
        <f>Table1[[#This Row],[r shp factor]]*Table1[[#This Row],[goals]]</f>
        <v>17.81932021932014</v>
      </c>
      <c r="Y83" s="4">
        <v>0.123745155555555</v>
      </c>
      <c r="Z83" s="3">
        <f>(Table1[[#This Row],[AVG_shp]] - Z$519) / Z$516</f>
        <v>0.32482206682448395</v>
      </c>
      <c r="AA83" s="6">
        <v>11.96</v>
      </c>
      <c r="AB83" s="6">
        <v>16.551111111111101</v>
      </c>
      <c r="AC83" s="6">
        <v>30.324444444444399</v>
      </c>
      <c r="AD83" s="1">
        <v>72</v>
      </c>
      <c r="AE83" s="1">
        <v>16</v>
      </c>
      <c r="AF83" s="1">
        <f>IF(ISERR(Table1[[#This Row],[AVG_shp]]/Table1[[#This Row],[shp]]), 0, Table1[[#This Row],[AVG_shp]]/Table1[[#This Row],[shp]])</f>
        <v>1.1137075137075088</v>
      </c>
      <c r="AG83" s="1">
        <v>13</v>
      </c>
      <c r="AH83" s="1">
        <v>29</v>
      </c>
      <c r="AI83" s="1">
        <v>74</v>
      </c>
      <c r="AJ83" s="3">
        <v>25.302222222222198</v>
      </c>
      <c r="AK83" s="3">
        <v>27.897777777777701</v>
      </c>
      <c r="AL83" s="3">
        <v>53.2</v>
      </c>
      <c r="AM83" s="3">
        <v>200.444444444444</v>
      </c>
      <c r="AN83" s="1">
        <v>0.111111</v>
      </c>
      <c r="AO83" s="1">
        <v>2</v>
      </c>
      <c r="AP83" s="1">
        <v>144</v>
      </c>
      <c r="AQ83" s="1">
        <v>22</v>
      </c>
      <c r="AR83" s="1">
        <v>23</v>
      </c>
      <c r="AS83" s="1">
        <v>45</v>
      </c>
      <c r="AT83"/>
      <c r="AX83"/>
      <c r="AY83"/>
      <c r="AZ83"/>
    </row>
    <row r="84" spans="1:52" hidden="1" x14ac:dyDescent="0.3">
      <c r="A84" s="1" t="s">
        <v>1085</v>
      </c>
      <c r="B84" s="1">
        <v>8478366</v>
      </c>
      <c r="C84" s="1">
        <v>31</v>
      </c>
      <c r="D84" s="1" t="s">
        <v>22</v>
      </c>
      <c r="E84" s="1" t="str">
        <f>IF(AND(ISERR(FIND("C",Table1[[#This Row],[positions]])), Table1[[#This Row],[AVG_faceoffWins]]&gt;200), "*", "")</f>
        <v/>
      </c>
      <c r="F84" s="1" t="str">
        <f>IF(AND(AND(NOT(ISERR(FIND("C",Table1[[#This Row],[positions]]))), G84&lt;&gt;"C"), Table1[[#This Row],[z faceoffWins]]&gt;0.15), "*", "")</f>
        <v/>
      </c>
      <c r="G84" s="2" t="s">
        <v>45</v>
      </c>
      <c r="H84" s="1" t="s">
        <v>46</v>
      </c>
      <c r="I84" s="1" t="s">
        <v>47</v>
      </c>
      <c r="J84" s="7">
        <f>Table1[[#This Row],[z ppp]]+Table1[[#This Row],[z blocks]]+Table1[[#This Row],[z hits]]+Table1[[#This Row],[z goals]]+Table1[[#This Row],[z assists]]+Table1[[#This Row],[z points]]+Table1[[#This Row],[z faceoffWins]]+Table1[[#This Row],[z shots]]</f>
        <v>4.6816666210671372</v>
      </c>
      <c r="K84" s="7">
        <f>Table1[[#This Row],[z goals]]+Table1[[#This Row],[z assists]]+Table1[[#This Row],[z points]]+Table1[[#This Row],[z ppp]]+Table1[[#This Row],[z hits]]+Table1[[#This Row],[z shots]]</f>
        <v>4.9452993521740929</v>
      </c>
      <c r="L84" s="7">
        <f>Table1[[#This Row],[z blocks]]+Table1[[#This Row],[z faceoffWins]]</f>
        <v>-0.26363273110695629</v>
      </c>
      <c r="M84" s="7">
        <f>Table1[[#This Row],[z goals]]+Table1[[#This Row],[z assists]]+Table1[[#This Row],[z points]]+Table1[[#This Row],[z ppp]]+Table1[[#This Row],[z hits]]+Table1[[#This Row],[z blocks]]+Table1[[#This Row],[z shots]]</f>
        <v>5.2324758115644769</v>
      </c>
      <c r="N84" s="7">
        <f>Table1[[#This Row],[z goals]]+Table1[[#This Row],[z assists]]+Table1[[#This Row],[z points]]+Table1[[#This Row],[z ppp]]</f>
        <v>2.0710444978941713</v>
      </c>
      <c r="O84" s="3">
        <f>(Table1[[#This Row],[AVG_goals]] - AT$519) / AT$516</f>
        <v>1.2867247919488836</v>
      </c>
      <c r="P84" s="3">
        <f>(Table1[[#This Row],[AVG_assists]] - P$519) / P$516</f>
        <v>-6.2680452904224665E-2</v>
      </c>
      <c r="Q84" s="3">
        <f>(Table1[[#This Row],[AVG_points]] - AX$519) / AX$516</f>
        <v>0.54336439217769916</v>
      </c>
      <c r="R84" s="3">
        <f>(Table1[[#This Row],[AVG_faceoffWins]] - AH$519) / AH$516</f>
        <v>-0.55080919049734001</v>
      </c>
      <c r="S84" s="3">
        <f>(Table1[[#This Row],[AVG_PPP]] - AB$519) / AB$516</f>
        <v>0.30363576667181319</v>
      </c>
      <c r="T84" s="3">
        <f>(Table1[[#This Row],[AVG_hits]] - T$519) / T$516</f>
        <v>0.94115101592760109</v>
      </c>
      <c r="U84" s="3">
        <f>(Table1[[#This Row],[AVG_blocks]] - U$519) / U$516</f>
        <v>0.28717645939038372</v>
      </c>
      <c r="V84" s="3">
        <f>(Table1[[#This Row],[AVG_shots]] - AO$519) / AO$516</f>
        <v>1.9331038383523205</v>
      </c>
      <c r="W84" s="6">
        <v>10.6598360655737</v>
      </c>
      <c r="X84" s="7">
        <f>Table1[[#This Row],[r shp factor]]*Table1[[#This Row],[goals]]</f>
        <v>25.066579180415388</v>
      </c>
      <c r="Y84" s="4">
        <v>0.10712262295081899</v>
      </c>
      <c r="Z84" s="3">
        <f>(Table1[[#This Row],[AVG_shp]] - Z$519) / Z$516</f>
        <v>7.3556388891065499E-3</v>
      </c>
      <c r="AA84" s="6">
        <v>11.368852459016299</v>
      </c>
      <c r="AB84" s="6">
        <v>74.016393442622899</v>
      </c>
      <c r="AC84" s="6">
        <v>137.07786885245901</v>
      </c>
      <c r="AD84" s="1">
        <v>81</v>
      </c>
      <c r="AE84" s="1">
        <v>21</v>
      </c>
      <c r="AF84" s="1">
        <f>IF(ISERR(Table1[[#This Row],[AVG_shp]]/Table1[[#This Row],[shp]]), 0, Table1[[#This Row],[AVG_shp]]/Table1[[#This Row],[shp]])</f>
        <v>1.193646627638828</v>
      </c>
      <c r="AG84" s="1">
        <v>24</v>
      </c>
      <c r="AH84" s="1">
        <v>45</v>
      </c>
      <c r="AI84" s="1">
        <v>111</v>
      </c>
      <c r="AJ84" s="3">
        <v>26.709016393442599</v>
      </c>
      <c r="AK84" s="3">
        <v>22.0040983606557</v>
      </c>
      <c r="AL84" s="3">
        <v>48.713114754098299</v>
      </c>
      <c r="AM84" s="3">
        <v>245.77459016393399</v>
      </c>
      <c r="AN84" s="1">
        <v>8.9744000000000004E-2</v>
      </c>
      <c r="AO84" s="1">
        <v>5</v>
      </c>
      <c r="AP84" s="1">
        <v>234</v>
      </c>
      <c r="AQ84" s="1">
        <v>16</v>
      </c>
      <c r="AR84" s="1">
        <v>69</v>
      </c>
      <c r="AS84" s="1">
        <v>169</v>
      </c>
      <c r="AT84"/>
      <c r="AX84"/>
      <c r="AY84"/>
      <c r="AZ84"/>
    </row>
    <row r="85" spans="1:52" hidden="1" x14ac:dyDescent="0.3">
      <c r="A85" s="1" t="s">
        <v>1085</v>
      </c>
      <c r="B85" s="1">
        <v>8475158</v>
      </c>
      <c r="C85" s="1">
        <v>34</v>
      </c>
      <c r="D85" s="1" t="s">
        <v>132</v>
      </c>
      <c r="E85" s="1" t="str">
        <f>IF(AND(ISERR(FIND("C",Table1[[#This Row],[positions]])), Table1[[#This Row],[AVG_faceoffWins]]&gt;200), "*", "")</f>
        <v/>
      </c>
      <c r="F85" s="1" t="str">
        <f>IF(AND(AND(NOT(ISERR(FIND("C",Table1[[#This Row],[positions]]))), G85&lt;&gt;"C"), Table1[[#This Row],[z faceoffWins]]&gt;0.15), "*", "")</f>
        <v/>
      </c>
      <c r="G85" s="2" t="s">
        <v>26</v>
      </c>
      <c r="H85" s="1" t="s">
        <v>553</v>
      </c>
      <c r="I85" s="1" t="s">
        <v>554</v>
      </c>
      <c r="J85" s="7">
        <f>Table1[[#This Row],[z ppp]]+Table1[[#This Row],[z blocks]]+Table1[[#This Row],[z hits]]+Table1[[#This Row],[z goals]]+Table1[[#This Row],[z assists]]+Table1[[#This Row],[z points]]+Table1[[#This Row],[z faceoffWins]]+Table1[[#This Row],[z shots]]</f>
        <v>4.9263980888302124</v>
      </c>
      <c r="K85" s="7">
        <f>Table1[[#This Row],[z goals]]+Table1[[#This Row],[z assists]]+Table1[[#This Row],[z points]]+Table1[[#This Row],[z ppp]]+Table1[[#This Row],[z hits]]+Table1[[#This Row],[z shots]]</f>
        <v>2.3493068277152012</v>
      </c>
      <c r="L85" s="7">
        <f>Table1[[#This Row],[z blocks]]+Table1[[#This Row],[z faceoffWins]]</f>
        <v>2.5770912611150107</v>
      </c>
      <c r="M85" s="7">
        <f>Table1[[#This Row],[z goals]]+Table1[[#This Row],[z assists]]+Table1[[#This Row],[z points]]+Table1[[#This Row],[z ppp]]+Table1[[#This Row],[z hits]]+Table1[[#This Row],[z blocks]]+Table1[[#This Row],[z shots]]</f>
        <v>2.1375373115151275</v>
      </c>
      <c r="N85" s="7">
        <f>Table1[[#This Row],[z goals]]+Table1[[#This Row],[z assists]]+Table1[[#This Row],[z points]]+Table1[[#This Row],[z ppp]]</f>
        <v>3.1997117419024406</v>
      </c>
      <c r="O85" s="3">
        <f>(Table1[[#This Row],[AVG_goals]] - AT$519) / AT$516</f>
        <v>0.78752238642830463</v>
      </c>
      <c r="P85" s="3">
        <f>(Table1[[#This Row],[AVG_assists]] - P$519) / P$516</f>
        <v>0.63760274458317812</v>
      </c>
      <c r="Q85" s="3">
        <f>(Table1[[#This Row],[AVG_points]] - AX$519) / AX$516</f>
        <v>0.75545897224044656</v>
      </c>
      <c r="R85" s="3">
        <f>(Table1[[#This Row],[AVG_faceoffWins]] - AH$519) / AH$516</f>
        <v>2.7888607773150844</v>
      </c>
      <c r="S85" s="3">
        <f>(Table1[[#This Row],[AVG_PPP]] - AB$519) / AB$516</f>
        <v>1.0191276386505115</v>
      </c>
      <c r="T85" s="3">
        <f>(Table1[[#This Row],[AVG_hits]] - T$519) / T$516</f>
        <v>-1.210030153346634</v>
      </c>
      <c r="U85" s="3">
        <f>(Table1[[#This Row],[AVG_blocks]] - U$519) / U$516</f>
        <v>-0.21176951620007364</v>
      </c>
      <c r="V85" s="3">
        <f>(Table1[[#This Row],[AVG_shots]] - AO$519) / AO$516</f>
        <v>0.35962523915939443</v>
      </c>
      <c r="W85" s="6">
        <v>716.24766355140105</v>
      </c>
      <c r="X85" s="7">
        <f>Table1[[#This Row],[r shp factor]]*Table1[[#This Row],[goals]]</f>
        <v>28.518879414569504</v>
      </c>
      <c r="Y85" s="4">
        <v>0.188866957943925</v>
      </c>
      <c r="Z85" s="3">
        <f>(Table1[[#This Row],[AVG_shp]] - Z$519) / Z$516</f>
        <v>1.5685546842632383</v>
      </c>
      <c r="AA85" s="6">
        <v>18.242990654205599</v>
      </c>
      <c r="AB85" s="6">
        <v>53.733644859812998</v>
      </c>
      <c r="AC85" s="6">
        <v>21.420560747663501</v>
      </c>
      <c r="AD85" s="1">
        <v>79</v>
      </c>
      <c r="AE85" s="1">
        <v>21</v>
      </c>
      <c r="AF85" s="1">
        <f>IF(ISERR(Table1[[#This Row],[AVG_shp]]/Table1[[#This Row],[shp]]), 0, Table1[[#This Row],[AVG_shp]]/Table1[[#This Row],[shp]])</f>
        <v>1.3580418768842621</v>
      </c>
      <c r="AG85" s="1">
        <v>32</v>
      </c>
      <c r="AH85" s="1">
        <v>53</v>
      </c>
      <c r="AI85" s="1">
        <v>127</v>
      </c>
      <c r="AJ85" s="3">
        <v>21.677570093457899</v>
      </c>
      <c r="AK85" s="3">
        <v>31.757009345794302</v>
      </c>
      <c r="AL85" s="3">
        <v>53.434579439252303</v>
      </c>
      <c r="AM85" s="3">
        <v>149.976635514018</v>
      </c>
      <c r="AN85" s="1">
        <v>0.139073</v>
      </c>
      <c r="AO85" s="1">
        <v>17</v>
      </c>
      <c r="AP85" s="1">
        <v>151</v>
      </c>
      <c r="AQ85" s="1">
        <v>746</v>
      </c>
      <c r="AR85" s="1">
        <v>72</v>
      </c>
      <c r="AS85" s="1">
        <v>20</v>
      </c>
      <c r="AT85"/>
      <c r="AX85"/>
      <c r="AY85"/>
      <c r="AZ85"/>
    </row>
    <row r="86" spans="1:52" hidden="1" x14ac:dyDescent="0.3">
      <c r="A86" s="1" t="s">
        <v>1085</v>
      </c>
      <c r="B86" s="1">
        <v>8478444</v>
      </c>
      <c r="C86" s="1">
        <v>28</v>
      </c>
      <c r="D86" s="1" t="s">
        <v>934</v>
      </c>
      <c r="E86" s="1" t="str">
        <f>IF(AND(ISERR(FIND("C",Table1[[#This Row],[positions]])), Table1[[#This Row],[AVG_faceoffWins]]&gt;200), "*", "")</f>
        <v/>
      </c>
      <c r="F86" s="1" t="str">
        <f>IF(AND(AND(NOT(ISERR(FIND("C",Table1[[#This Row],[positions]]))), G86&lt;&gt;"C"), Table1[[#This Row],[z faceoffWins]]&gt;0.15), "*", "")</f>
        <v/>
      </c>
      <c r="G86" s="2" t="s">
        <v>42</v>
      </c>
      <c r="H86" s="1" t="s">
        <v>937</v>
      </c>
      <c r="I86" s="1" t="s">
        <v>938</v>
      </c>
      <c r="J86" s="7">
        <f>Table1[[#This Row],[z ppp]]+Table1[[#This Row],[z blocks]]+Table1[[#This Row],[z hits]]+Table1[[#This Row],[z goals]]+Table1[[#This Row],[z assists]]+Table1[[#This Row],[z points]]+Table1[[#This Row],[z faceoffWins]]+Table1[[#This Row],[z shots]]</f>
        <v>3.3652219151783309</v>
      </c>
      <c r="K86" s="7">
        <f>Table1[[#This Row],[z goals]]+Table1[[#This Row],[z assists]]+Table1[[#This Row],[z points]]+Table1[[#This Row],[z ppp]]+Table1[[#This Row],[z hits]]+Table1[[#This Row],[z shots]]</f>
        <v>4.6445158393333106</v>
      </c>
      <c r="L86" s="7">
        <f>Table1[[#This Row],[z blocks]]+Table1[[#This Row],[z faceoffWins]]</f>
        <v>-1.2792939241549801</v>
      </c>
      <c r="M86" s="7">
        <f>Table1[[#This Row],[z goals]]+Table1[[#This Row],[z assists]]+Table1[[#This Row],[z points]]+Table1[[#This Row],[z ppp]]+Table1[[#This Row],[z hits]]+Table1[[#This Row],[z blocks]]+Table1[[#This Row],[z shots]]</f>
        <v>3.8881622243271097</v>
      </c>
      <c r="N86" s="7">
        <f>Table1[[#This Row],[z goals]]+Table1[[#This Row],[z assists]]+Table1[[#This Row],[z points]]+Table1[[#This Row],[z ppp]]</f>
        <v>4.3384127308295675</v>
      </c>
      <c r="O86" s="3">
        <f>(Table1[[#This Row],[AVG_goals]] - AT$519) / AT$516</f>
        <v>1.4178312768919512</v>
      </c>
      <c r="P86" s="3">
        <f>(Table1[[#This Row],[AVG_assists]] - P$519) / P$516</f>
        <v>0.63194840868131175</v>
      </c>
      <c r="Q86" s="3">
        <f>(Table1[[#This Row],[AVG_points]] - AX$519) / AX$516</f>
        <v>1.0373007590971193</v>
      </c>
      <c r="R86" s="3">
        <f>(Table1[[#This Row],[AVG_faceoffWins]] - AH$519) / AH$516</f>
        <v>-0.52294030914877909</v>
      </c>
      <c r="S86" s="3">
        <f>(Table1[[#This Row],[AVG_PPP]] - AB$519) / AB$516</f>
        <v>1.2513322861591853</v>
      </c>
      <c r="T86" s="3">
        <f>(Table1[[#This Row],[AVG_hits]] - T$519) / T$516</f>
        <v>-0.48745370547871131</v>
      </c>
      <c r="U86" s="3">
        <f>(Table1[[#This Row],[AVG_blocks]] - U$519) / U$516</f>
        <v>-0.75635361500620091</v>
      </c>
      <c r="V86" s="3">
        <f>(Table1[[#This Row],[AVG_shots]] - AO$519) / AO$516</f>
        <v>0.79355681398245459</v>
      </c>
      <c r="W86" s="6">
        <v>16.547826086956501</v>
      </c>
      <c r="X86" s="7">
        <f>Table1[[#This Row],[r shp factor]]*Table1[[#This Row],[goals]]</f>
        <v>22.882576366995284</v>
      </c>
      <c r="Y86" s="4">
        <v>0.15781106086956501</v>
      </c>
      <c r="Z86" s="3">
        <f>(Table1[[#This Row],[AVG_shp]] - Z$519) / Z$516</f>
        <v>0.97543178626893579</v>
      </c>
      <c r="AA86" s="6">
        <v>20.473913043478198</v>
      </c>
      <c r="AB86" s="6">
        <v>31.595652173912999</v>
      </c>
      <c r="AC86" s="6">
        <v>60.269565217391303</v>
      </c>
      <c r="AD86" s="1">
        <v>75</v>
      </c>
      <c r="AE86" s="1">
        <v>25</v>
      </c>
      <c r="AF86" s="1">
        <f>IF(ISERR(Table1[[#This Row],[AVG_shp]]/Table1[[#This Row],[shp]]), 0, Table1[[#This Row],[AVG_shp]]/Table1[[#This Row],[shp]])</f>
        <v>0.91530305467981132</v>
      </c>
      <c r="AG86" s="1">
        <v>25</v>
      </c>
      <c r="AH86" s="1">
        <v>50</v>
      </c>
      <c r="AI86" s="1">
        <v>125</v>
      </c>
      <c r="AJ86" s="3">
        <v>28.030434782608602</v>
      </c>
      <c r="AK86" s="3">
        <v>31.6782608695652</v>
      </c>
      <c r="AL86" s="3">
        <v>59.708695652173901</v>
      </c>
      <c r="AM86" s="3">
        <v>176.39565217391299</v>
      </c>
      <c r="AN86" s="1">
        <v>0.17241400000000001</v>
      </c>
      <c r="AO86" s="1">
        <v>20</v>
      </c>
      <c r="AP86" s="1">
        <v>145</v>
      </c>
      <c r="AQ86" s="1">
        <v>15</v>
      </c>
      <c r="AR86" s="1">
        <v>34</v>
      </c>
      <c r="AS86" s="1">
        <v>76</v>
      </c>
      <c r="AT86"/>
      <c r="AX86"/>
      <c r="AY86"/>
      <c r="AZ86"/>
    </row>
    <row r="87" spans="1:52" hidden="1" x14ac:dyDescent="0.3">
      <c r="A87" s="1" t="s">
        <v>1085</v>
      </c>
      <c r="B87" s="1">
        <v>8482078</v>
      </c>
      <c r="C87" s="1">
        <v>23</v>
      </c>
      <c r="D87" s="1" t="s">
        <v>305</v>
      </c>
      <c r="E87" s="1" t="str">
        <f>IF(AND(ISERR(FIND("C",Table1[[#This Row],[positions]])), Table1[[#This Row],[AVG_faceoffWins]]&gt;200), "*", "")</f>
        <v/>
      </c>
      <c r="F87" s="1" t="str">
        <f>IF(AND(AND(NOT(ISERR(FIND("C",Table1[[#This Row],[positions]]))), G87&lt;&gt;"C"), Table1[[#This Row],[z faceoffWins]]&gt;0.15), "*", "")</f>
        <v/>
      </c>
      <c r="G87" s="2" t="s">
        <v>42</v>
      </c>
      <c r="H87" s="1" t="s">
        <v>322</v>
      </c>
      <c r="I87" s="1" t="s">
        <v>323</v>
      </c>
      <c r="J87" s="7">
        <f>Table1[[#This Row],[z ppp]]+Table1[[#This Row],[z blocks]]+Table1[[#This Row],[z hits]]+Table1[[#This Row],[z goals]]+Table1[[#This Row],[z assists]]+Table1[[#This Row],[z points]]+Table1[[#This Row],[z faceoffWins]]+Table1[[#This Row],[z shots]]</f>
        <v>3.9154574379549061</v>
      </c>
      <c r="K87" s="7">
        <f>Table1[[#This Row],[z goals]]+Table1[[#This Row],[z assists]]+Table1[[#This Row],[z points]]+Table1[[#This Row],[z ppp]]+Table1[[#This Row],[z hits]]+Table1[[#This Row],[z shots]]</f>
        <v>5.364825755482606</v>
      </c>
      <c r="L87" s="7">
        <f>Table1[[#This Row],[z blocks]]+Table1[[#This Row],[z faceoffWins]]</f>
        <v>-1.4493683175277006</v>
      </c>
      <c r="M87" s="7">
        <f>Table1[[#This Row],[z goals]]+Table1[[#This Row],[z assists]]+Table1[[#This Row],[z points]]+Table1[[#This Row],[z ppp]]+Table1[[#This Row],[z hits]]+Table1[[#This Row],[z blocks]]+Table1[[#This Row],[z shots]]</f>
        <v>4.5012094045890603</v>
      </c>
      <c r="N87" s="7">
        <f>Table1[[#This Row],[z goals]]+Table1[[#This Row],[z assists]]+Table1[[#This Row],[z points]]+Table1[[#This Row],[z ppp]]</f>
        <v>5.4237354246918725</v>
      </c>
      <c r="O87" s="3">
        <f>(Table1[[#This Row],[AVG_goals]] - AT$519) / AT$516</f>
        <v>1.1438422588772339</v>
      </c>
      <c r="P87" s="3">
        <f>(Table1[[#This Row],[AVG_assists]] - P$519) / P$516</f>
        <v>1.3079096016750738</v>
      </c>
      <c r="Q87" s="3">
        <f>(Table1[[#This Row],[AVG_points]] - AX$519) / AX$516</f>
        <v>1.3361467456278755</v>
      </c>
      <c r="R87" s="3">
        <f>(Table1[[#This Row],[AVG_faceoffWins]] - AH$519) / AH$516</f>
        <v>-0.58575196663415519</v>
      </c>
      <c r="S87" s="3">
        <f>(Table1[[#This Row],[AVG_PPP]] - AB$519) / AB$516</f>
        <v>1.6358368185116896</v>
      </c>
      <c r="T87" s="3">
        <f>(Table1[[#This Row],[AVG_hits]] - T$519) / T$516</f>
        <v>-0.64845418441327474</v>
      </c>
      <c r="U87" s="3">
        <f>(Table1[[#This Row],[AVG_blocks]] - U$519) / U$516</f>
        <v>-0.86361635089354538</v>
      </c>
      <c r="V87" s="3">
        <f>(Table1[[#This Row],[AVG_shots]] - AO$519) / AO$516</f>
        <v>0.58954451520400819</v>
      </c>
      <c r="W87" s="6">
        <v>3.2773109243697398</v>
      </c>
      <c r="X87" s="7">
        <f>Table1[[#This Row],[r shp factor]]*Table1[[#This Row],[goals]]</f>
        <v>29.457012705882242</v>
      </c>
      <c r="Y87" s="4">
        <v>0.15342194117647001</v>
      </c>
      <c r="Z87" s="3">
        <f>(Table1[[#This Row],[AVG_shp]] - Z$519) / Z$516</f>
        <v>0.89160592267275385</v>
      </c>
      <c r="AA87" s="6">
        <v>24.168067226890699</v>
      </c>
      <c r="AB87" s="6">
        <v>27.235294117647001</v>
      </c>
      <c r="AC87" s="6">
        <v>51.613445378151198</v>
      </c>
      <c r="AD87" s="1">
        <v>82</v>
      </c>
      <c r="AE87" s="1">
        <v>27</v>
      </c>
      <c r="AF87" s="1">
        <f>IF(ISERR(Table1[[#This Row],[AVG_shp]]/Table1[[#This Row],[shp]]), 0, Table1[[#This Row],[AVG_shp]]/Table1[[#This Row],[shp]])</f>
        <v>1.0910004705882312</v>
      </c>
      <c r="AG87" s="1">
        <v>53</v>
      </c>
      <c r="AH87" s="1">
        <v>80</v>
      </c>
      <c r="AI87" s="1">
        <v>187</v>
      </c>
      <c r="AJ87" s="3">
        <v>25.268907563025198</v>
      </c>
      <c r="AK87" s="3">
        <v>41.092436974789898</v>
      </c>
      <c r="AL87" s="3">
        <v>66.3613445378151</v>
      </c>
      <c r="AM87" s="3">
        <v>163.974789915966</v>
      </c>
      <c r="AN87" s="1">
        <v>0.140625</v>
      </c>
      <c r="AO87" s="1">
        <v>37</v>
      </c>
      <c r="AP87" s="1">
        <v>192</v>
      </c>
      <c r="AQ87" s="1">
        <v>1</v>
      </c>
      <c r="AR87" s="1">
        <v>34</v>
      </c>
      <c r="AS87" s="1">
        <v>42</v>
      </c>
      <c r="AT87"/>
      <c r="AX87"/>
      <c r="AY87"/>
      <c r="AZ87"/>
    </row>
    <row r="88" spans="1:52" hidden="1" x14ac:dyDescent="0.3">
      <c r="A88" s="1" t="s">
        <v>1085</v>
      </c>
      <c r="B88" s="1">
        <v>8476881</v>
      </c>
      <c r="C88" s="1">
        <v>32</v>
      </c>
      <c r="D88" s="1" t="s">
        <v>960</v>
      </c>
      <c r="E88" s="1" t="str">
        <f>IF(AND(ISERR(FIND("C",Table1[[#This Row],[positions]])), Table1[[#This Row],[AVG_faceoffWins]]&gt;200), "*", "")</f>
        <v/>
      </c>
      <c r="F88" s="1" t="str">
        <f>IF(AND(AND(NOT(ISERR(FIND("C",Table1[[#This Row],[positions]]))), G88&lt;&gt;"C"), Table1[[#This Row],[z faceoffWins]]&gt;0.15), "*", "")</f>
        <v>*</v>
      </c>
      <c r="G88" s="2" t="s">
        <v>45</v>
      </c>
      <c r="H88" s="1" t="s">
        <v>967</v>
      </c>
      <c r="I88" s="1" t="s">
        <v>968</v>
      </c>
      <c r="J88" s="7">
        <f>Table1[[#This Row],[z ppp]]+Table1[[#This Row],[z blocks]]+Table1[[#This Row],[z hits]]+Table1[[#This Row],[z goals]]+Table1[[#This Row],[z assists]]+Table1[[#This Row],[z points]]+Table1[[#This Row],[z faceoffWins]]+Table1[[#This Row],[z shots]]</f>
        <v>6.5049824031472552</v>
      </c>
      <c r="K88" s="7">
        <f>Table1[[#This Row],[z goals]]+Table1[[#This Row],[z assists]]+Table1[[#This Row],[z points]]+Table1[[#This Row],[z ppp]]+Table1[[#This Row],[z hits]]+Table1[[#This Row],[z shots]]</f>
        <v>4.2603290519942156</v>
      </c>
      <c r="L88" s="7">
        <f>Table1[[#This Row],[z blocks]]+Table1[[#This Row],[z faceoffWins]]</f>
        <v>2.24465335115304</v>
      </c>
      <c r="M88" s="7">
        <f>Table1[[#This Row],[z goals]]+Table1[[#This Row],[z assists]]+Table1[[#This Row],[z points]]+Table1[[#This Row],[z ppp]]+Table1[[#This Row],[z hits]]+Table1[[#This Row],[z blocks]]+Table1[[#This Row],[z shots]]</f>
        <v>4.0686056597125067</v>
      </c>
      <c r="N88" s="7">
        <f>Table1[[#This Row],[z goals]]+Table1[[#This Row],[z assists]]+Table1[[#This Row],[z points]]+Table1[[#This Row],[z ppp]]</f>
        <v>3.6664184966917919</v>
      </c>
      <c r="O88" s="3">
        <f>(Table1[[#This Row],[AVG_goals]] - AT$519) / AT$516</f>
        <v>1.0410641171855601</v>
      </c>
      <c r="P88" s="3">
        <f>(Table1[[#This Row],[AVG_assists]] - P$519) / P$516</f>
        <v>0.61949739186043051</v>
      </c>
      <c r="Q88" s="3">
        <f>(Table1[[#This Row],[AVG_points]] - AX$519) / AX$516</f>
        <v>0.85892563369535957</v>
      </c>
      <c r="R88" s="3">
        <f>(Table1[[#This Row],[AVG_faceoffWins]] - AH$519) / AH$516</f>
        <v>2.436376743434749</v>
      </c>
      <c r="S88" s="3">
        <f>(Table1[[#This Row],[AVG_PPP]] - AB$519) / AB$516</f>
        <v>1.1469313539504418</v>
      </c>
      <c r="T88" s="3">
        <f>(Table1[[#This Row],[AVG_hits]] - T$519) / T$516</f>
        <v>-1.9170566375327065E-2</v>
      </c>
      <c r="U88" s="3">
        <f>(Table1[[#This Row],[AVG_blocks]] - U$519) / U$516</f>
        <v>-0.19172339228170904</v>
      </c>
      <c r="V88" s="3">
        <f>(Table1[[#This Row],[AVG_shots]] - AO$519) / AO$516</f>
        <v>0.61308112167775064</v>
      </c>
      <c r="W88" s="6">
        <v>641.77669902912601</v>
      </c>
      <c r="X88" s="7">
        <f>Table1[[#This Row],[r shp factor]]*Table1[[#This Row],[goals]]</f>
        <v>34.095122764992858</v>
      </c>
      <c r="Y88" s="4">
        <v>0.19262785436893201</v>
      </c>
      <c r="Z88" s="3">
        <f>(Table1[[#This Row],[AVG_shp]] - Z$519) / Z$516</f>
        <v>1.6403823883967066</v>
      </c>
      <c r="AA88" s="6">
        <v>19.470873786407701</v>
      </c>
      <c r="AB88" s="6">
        <v>54.548543689320297</v>
      </c>
      <c r="AC88" s="6">
        <v>85.446601941747502</v>
      </c>
      <c r="AD88" s="1">
        <v>73</v>
      </c>
      <c r="AE88" s="1">
        <v>32</v>
      </c>
      <c r="AF88" s="1">
        <f>IF(ISERR(Table1[[#This Row],[AVG_shp]]/Table1[[#This Row],[shp]]), 0, Table1[[#This Row],[AVG_shp]]/Table1[[#This Row],[shp]])</f>
        <v>1.0654725864060268</v>
      </c>
      <c r="AG88" s="1">
        <v>29</v>
      </c>
      <c r="AH88" s="1">
        <v>61</v>
      </c>
      <c r="AI88" s="1">
        <v>154</v>
      </c>
      <c r="AJ88" s="3">
        <v>24.2330097087378</v>
      </c>
      <c r="AK88" s="3">
        <v>31.504854368932001</v>
      </c>
      <c r="AL88" s="3">
        <v>55.737864077669897</v>
      </c>
      <c r="AM88" s="3">
        <v>165.40776699029101</v>
      </c>
      <c r="AN88" s="1">
        <v>0.18079100000000001</v>
      </c>
      <c r="AO88" s="1">
        <v>23</v>
      </c>
      <c r="AP88" s="1">
        <v>177</v>
      </c>
      <c r="AQ88" s="1">
        <v>536</v>
      </c>
      <c r="AR88" s="1">
        <v>56</v>
      </c>
      <c r="AS88" s="1">
        <v>99</v>
      </c>
      <c r="AT88"/>
      <c r="AX88"/>
      <c r="AY88"/>
      <c r="AZ88"/>
    </row>
    <row r="89" spans="1:52" hidden="1" x14ac:dyDescent="0.3">
      <c r="A89" s="1" t="s">
        <v>1085</v>
      </c>
      <c r="B89" s="1">
        <v>8476880</v>
      </c>
      <c r="C89" s="1">
        <v>31</v>
      </c>
      <c r="D89" s="1" t="s">
        <v>1032</v>
      </c>
      <c r="E89" s="1" t="str">
        <f>IF(AND(ISERR(FIND("C",Table1[[#This Row],[positions]])), Table1[[#This Row],[AVG_faceoffWins]]&gt;200), "*", "")</f>
        <v/>
      </c>
      <c r="F89" s="1" t="str">
        <f>IF(AND(AND(NOT(ISERR(FIND("C",Table1[[#This Row],[positions]]))), G89&lt;&gt;"C"), Table1[[#This Row],[z faceoffWins]]&gt;0.15), "*", "")</f>
        <v/>
      </c>
      <c r="G89" s="2" t="s">
        <v>42</v>
      </c>
      <c r="H89" s="1" t="s">
        <v>1048</v>
      </c>
      <c r="I89" s="1" t="s">
        <v>1049</v>
      </c>
      <c r="J89" s="7">
        <f>Table1[[#This Row],[z ppp]]+Table1[[#This Row],[z blocks]]+Table1[[#This Row],[z hits]]+Table1[[#This Row],[z goals]]+Table1[[#This Row],[z assists]]+Table1[[#This Row],[z points]]+Table1[[#This Row],[z faceoffWins]]+Table1[[#This Row],[z shots]]</f>
        <v>3.8921650071792588</v>
      </c>
      <c r="K89" s="7">
        <f>Table1[[#This Row],[z goals]]+Table1[[#This Row],[z assists]]+Table1[[#This Row],[z points]]+Table1[[#This Row],[z ppp]]+Table1[[#This Row],[z hits]]+Table1[[#This Row],[z shots]]</f>
        <v>4.3731062828955807</v>
      </c>
      <c r="L89" s="7">
        <f>Table1[[#This Row],[z blocks]]+Table1[[#This Row],[z faceoffWins]]</f>
        <v>-0.4809412757163225</v>
      </c>
      <c r="M89" s="7">
        <f>Table1[[#This Row],[z goals]]+Table1[[#This Row],[z assists]]+Table1[[#This Row],[z points]]+Table1[[#This Row],[z ppp]]+Table1[[#This Row],[z hits]]+Table1[[#This Row],[z blocks]]+Table1[[#This Row],[z shots]]</f>
        <v>4.4380912031065938</v>
      </c>
      <c r="N89" s="7">
        <f>Table1[[#This Row],[z goals]]+Table1[[#This Row],[z assists]]+Table1[[#This Row],[z points]]+Table1[[#This Row],[z ppp]]</f>
        <v>1.7072094925504084</v>
      </c>
      <c r="O89" s="3">
        <f>(Table1[[#This Row],[AVG_goals]] - AT$519) / AT$516</f>
        <v>0.9767814279785404</v>
      </c>
      <c r="P89" s="3">
        <f>(Table1[[#This Row],[AVG_assists]] - P$519) / P$516</f>
        <v>-5.877351641850824E-2</v>
      </c>
      <c r="Q89" s="3">
        <f>(Table1[[#This Row],[AVG_points]] - AX$519) / AX$516</f>
        <v>0.40547840211757452</v>
      </c>
      <c r="R89" s="3">
        <f>(Table1[[#This Row],[AVG_faceoffWins]] - AH$519) / AH$516</f>
        <v>-0.54592619592733538</v>
      </c>
      <c r="S89" s="3">
        <f>(Table1[[#This Row],[AVG_PPP]] - AB$519) / AB$516</f>
        <v>0.38372317887280166</v>
      </c>
      <c r="T89" s="3">
        <f>(Table1[[#This Row],[AVG_hits]] - T$519) / T$516</f>
        <v>2.244643617487676</v>
      </c>
      <c r="U89" s="3">
        <f>(Table1[[#This Row],[AVG_blocks]] - U$519) / U$516</f>
        <v>6.4984920211012889E-2</v>
      </c>
      <c r="V89" s="3">
        <f>(Table1[[#This Row],[AVG_shots]] - AO$519) / AO$516</f>
        <v>0.4212531728574968</v>
      </c>
      <c r="W89" s="6">
        <v>11.6914893617021</v>
      </c>
      <c r="X89" s="7">
        <f>Table1[[#This Row],[r shp factor]]*Table1[[#This Row],[goals]]</f>
        <v>26.006199426597693</v>
      </c>
      <c r="Y89" s="4">
        <v>0.15388262234042499</v>
      </c>
      <c r="Z89" s="3">
        <f>(Table1[[#This Row],[AVG_shp]] - Z$519) / Z$516</f>
        <v>0.9004042692915013</v>
      </c>
      <c r="AA89" s="6">
        <v>12.1382978723404</v>
      </c>
      <c r="AB89" s="6">
        <v>64.984042553191401</v>
      </c>
      <c r="AC89" s="6">
        <v>207.159574468085</v>
      </c>
      <c r="AD89" s="1">
        <v>81</v>
      </c>
      <c r="AE89" s="1">
        <v>33</v>
      </c>
      <c r="AF89" s="1">
        <f>IF(ISERR(Table1[[#This Row],[AVG_shp]]/Table1[[#This Row],[shp]]), 0, Table1[[#This Row],[AVG_shp]]/Table1[[#This Row],[shp]])</f>
        <v>0.78806664929083914</v>
      </c>
      <c r="AG89" s="1">
        <v>32</v>
      </c>
      <c r="AH89" s="1">
        <v>65</v>
      </c>
      <c r="AI89" s="1">
        <v>163</v>
      </c>
      <c r="AJ89" s="3">
        <v>23.585106382978701</v>
      </c>
      <c r="AK89" s="3">
        <v>22.0585106382978</v>
      </c>
      <c r="AL89" s="3">
        <v>45.643617021276597</v>
      </c>
      <c r="AM89" s="3">
        <v>153.72872340425499</v>
      </c>
      <c r="AN89" s="1">
        <v>0.195266</v>
      </c>
      <c r="AO89" s="1">
        <v>17</v>
      </c>
      <c r="AP89" s="1">
        <v>169</v>
      </c>
      <c r="AQ89" s="1">
        <v>5</v>
      </c>
      <c r="AR89" s="1">
        <v>71</v>
      </c>
      <c r="AS89" s="1">
        <v>233</v>
      </c>
      <c r="AT89"/>
      <c r="AX89"/>
      <c r="AY89"/>
      <c r="AZ89"/>
    </row>
    <row r="90" spans="1:52" hidden="1" x14ac:dyDescent="0.3">
      <c r="A90" s="1" t="s">
        <v>1085</v>
      </c>
      <c r="B90" s="1">
        <v>8482740</v>
      </c>
      <c r="C90" s="1">
        <v>22</v>
      </c>
      <c r="D90" s="1" t="s">
        <v>275</v>
      </c>
      <c r="E90" s="1" t="str">
        <f>IF(AND(ISERR(FIND("C",Table1[[#This Row],[positions]])), Table1[[#This Row],[AVG_faceoffWins]]&gt;200), "*", "")</f>
        <v/>
      </c>
      <c r="F90" s="1" t="str">
        <f>IF(AND(AND(NOT(ISERR(FIND("C",Table1[[#This Row],[positions]]))), G90&lt;&gt;"C"), Table1[[#This Row],[z faceoffWins]]&gt;0.15), "*", "")</f>
        <v>*</v>
      </c>
      <c r="G90" s="2" t="s">
        <v>65</v>
      </c>
      <c r="H90" s="1" t="s">
        <v>288</v>
      </c>
      <c r="I90" s="1" t="s">
        <v>31</v>
      </c>
      <c r="J90" s="7">
        <f>Table1[[#This Row],[z ppp]]+Table1[[#This Row],[z blocks]]+Table1[[#This Row],[z hits]]+Table1[[#This Row],[z goals]]+Table1[[#This Row],[z assists]]+Table1[[#This Row],[z points]]+Table1[[#This Row],[z faceoffWins]]+Table1[[#This Row],[z shots]]</f>
        <v>4.1301140206538873</v>
      </c>
      <c r="K90" s="7">
        <f>Table1[[#This Row],[z goals]]+Table1[[#This Row],[z assists]]+Table1[[#This Row],[z points]]+Table1[[#This Row],[z ppp]]+Table1[[#This Row],[z hits]]+Table1[[#This Row],[z shots]]</f>
        <v>3.8168602287124509</v>
      </c>
      <c r="L90" s="7">
        <f>Table1[[#This Row],[z blocks]]+Table1[[#This Row],[z faceoffWins]]</f>
        <v>0.31325379194143654</v>
      </c>
      <c r="M90" s="7">
        <f>Table1[[#This Row],[z goals]]+Table1[[#This Row],[z assists]]+Table1[[#This Row],[z points]]+Table1[[#This Row],[z ppp]]+Table1[[#This Row],[z hits]]+Table1[[#This Row],[z blocks]]+Table1[[#This Row],[z shots]]</f>
        <v>3.2672495759910785</v>
      </c>
      <c r="N90" s="7">
        <f>Table1[[#This Row],[z goals]]+Table1[[#This Row],[z assists]]+Table1[[#This Row],[z points]]+Table1[[#This Row],[z ppp]]</f>
        <v>3.6267121230931627</v>
      </c>
      <c r="O90" s="3">
        <f>(Table1[[#This Row],[AVG_goals]] - AT$519) / AT$516</f>
        <v>1.5801724495511338</v>
      </c>
      <c r="P90" s="3">
        <f>(Table1[[#This Row],[AVG_assists]] - P$519) / P$516</f>
        <v>0.46357679579045591</v>
      </c>
      <c r="Q90" s="3">
        <f>(Table1[[#This Row],[AVG_points]] - AX$519) / AX$516</f>
        <v>1.0054651917968387</v>
      </c>
      <c r="R90" s="3">
        <f>(Table1[[#This Row],[AVG_faceoffWins]] - AH$519) / AH$516</f>
        <v>0.86286444466280932</v>
      </c>
      <c r="S90" s="3">
        <f>(Table1[[#This Row],[AVG_PPP]] - AB$519) / AB$516</f>
        <v>0.57749768595473427</v>
      </c>
      <c r="T90" s="3">
        <f>(Table1[[#This Row],[AVG_hits]] - T$519) / T$516</f>
        <v>-0.87065964482694647</v>
      </c>
      <c r="U90" s="3">
        <f>(Table1[[#This Row],[AVG_blocks]] - U$519) / U$516</f>
        <v>-0.54961065272137277</v>
      </c>
      <c r="V90" s="3">
        <f>(Table1[[#This Row],[AVG_shots]] - AO$519) / AO$516</f>
        <v>1.0608077504462348</v>
      </c>
      <c r="W90" s="6">
        <v>309.33333333333297</v>
      </c>
      <c r="X90" s="7">
        <f>Table1[[#This Row],[r shp factor]]*Table1[[#This Row],[goals]]</f>
        <v>31.075340034033808</v>
      </c>
      <c r="Y90" s="4">
        <v>0.153837999999999</v>
      </c>
      <c r="Z90" s="3">
        <f>(Table1[[#This Row],[AVG_shp]] - Z$519) / Z$516</f>
        <v>0.89955204686799894</v>
      </c>
      <c r="AA90" s="6">
        <v>14</v>
      </c>
      <c r="AB90" s="6">
        <v>40</v>
      </c>
      <c r="AC90" s="6">
        <v>39.6666666666666</v>
      </c>
      <c r="AD90" s="1">
        <v>82</v>
      </c>
      <c r="AE90" s="1">
        <v>33</v>
      </c>
      <c r="AF90" s="1">
        <f>IF(ISERR(Table1[[#This Row],[AVG_shp]]/Table1[[#This Row],[shp]]), 0, Table1[[#This Row],[AVG_shp]]/Table1[[#This Row],[shp]])</f>
        <v>0.94167697072829715</v>
      </c>
      <c r="AG90" s="1">
        <v>38</v>
      </c>
      <c r="AH90" s="1">
        <v>71</v>
      </c>
      <c r="AI90" s="1">
        <v>175</v>
      </c>
      <c r="AJ90" s="3">
        <v>29.6666666666666</v>
      </c>
      <c r="AK90" s="3">
        <v>29.3333333333333</v>
      </c>
      <c r="AL90" s="3">
        <v>59</v>
      </c>
      <c r="AM90" s="3">
        <v>192.666666666666</v>
      </c>
      <c r="AN90" s="1">
        <v>0.16336600000000001</v>
      </c>
      <c r="AO90" s="1">
        <v>25</v>
      </c>
      <c r="AP90" s="1">
        <v>202</v>
      </c>
      <c r="AQ90" s="1">
        <v>465</v>
      </c>
      <c r="AR90" s="1">
        <v>47</v>
      </c>
      <c r="AS90" s="1">
        <v>45</v>
      </c>
      <c r="AT90"/>
      <c r="AX90"/>
      <c r="AY90"/>
      <c r="AZ90"/>
    </row>
    <row r="91" spans="1:52" hidden="1" x14ac:dyDescent="0.3">
      <c r="A91" s="1" t="s">
        <v>1085</v>
      </c>
      <c r="B91" s="1">
        <v>8478414</v>
      </c>
      <c r="C91" s="1">
        <v>29</v>
      </c>
      <c r="D91" s="1" t="s">
        <v>510</v>
      </c>
      <c r="E91" s="1" t="str">
        <f>IF(AND(ISERR(FIND("C",Table1[[#This Row],[positions]])), Table1[[#This Row],[AVG_faceoffWins]]&gt;200), "*", "")</f>
        <v/>
      </c>
      <c r="F91" s="1" t="str">
        <f>IF(AND(AND(NOT(ISERR(FIND("C",Table1[[#This Row],[positions]]))), G91&lt;&gt;"C"), Table1[[#This Row],[z faceoffWins]]&gt;0.15), "*", "")</f>
        <v/>
      </c>
      <c r="G91" s="2" t="s">
        <v>56</v>
      </c>
      <c r="H91" s="1" t="s">
        <v>525</v>
      </c>
      <c r="I91" s="1" t="s">
        <v>526</v>
      </c>
      <c r="J91" s="7">
        <f>Table1[[#This Row],[z ppp]]+Table1[[#This Row],[z blocks]]+Table1[[#This Row],[z hits]]+Table1[[#This Row],[z goals]]+Table1[[#This Row],[z assists]]+Table1[[#This Row],[z points]]+Table1[[#This Row],[z faceoffWins]]+Table1[[#This Row],[z shots]]</f>
        <v>6.0929901189034972</v>
      </c>
      <c r="K91" s="7">
        <f>Table1[[#This Row],[z goals]]+Table1[[#This Row],[z assists]]+Table1[[#This Row],[z points]]+Table1[[#This Row],[z ppp]]+Table1[[#This Row],[z hits]]+Table1[[#This Row],[z shots]]</f>
        <v>6.9267300995475409</v>
      </c>
      <c r="L91" s="7">
        <f>Table1[[#This Row],[z blocks]]+Table1[[#This Row],[z faceoffWins]]</f>
        <v>-0.83373998064404509</v>
      </c>
      <c r="M91" s="7">
        <f>Table1[[#This Row],[z goals]]+Table1[[#This Row],[z assists]]+Table1[[#This Row],[z points]]+Table1[[#This Row],[z ppp]]+Table1[[#This Row],[z hits]]+Table1[[#This Row],[z blocks]]+Table1[[#This Row],[z shots]]</f>
        <v>6.5834520243944645</v>
      </c>
      <c r="N91" s="7">
        <f>Table1[[#This Row],[z goals]]+Table1[[#This Row],[z assists]]+Table1[[#This Row],[z points]]+Table1[[#This Row],[z ppp]]</f>
        <v>3.8404298494177782</v>
      </c>
      <c r="O91" s="3">
        <f>(Table1[[#This Row],[AVG_goals]] - AT$519) / AT$516</f>
        <v>1.7539834099579974</v>
      </c>
      <c r="P91" s="3">
        <f>(Table1[[#This Row],[AVG_assists]] - P$519) / P$516</f>
        <v>0.20588918711980514</v>
      </c>
      <c r="Q91" s="3">
        <f>(Table1[[#This Row],[AVG_points]] - AX$519) / AX$516</f>
        <v>0.92294446911988237</v>
      </c>
      <c r="R91" s="3">
        <f>(Table1[[#This Row],[AVG_faceoffWins]] - AH$519) / AH$516</f>
        <v>-0.49046190549096902</v>
      </c>
      <c r="S91" s="3">
        <f>(Table1[[#This Row],[AVG_PPP]] - AB$519) / AB$516</f>
        <v>0.95761278322009313</v>
      </c>
      <c r="T91" s="3">
        <f>(Table1[[#This Row],[AVG_hits]] - T$519) / T$516</f>
        <v>0.9275760654908185</v>
      </c>
      <c r="U91" s="3">
        <f>(Table1[[#This Row],[AVG_blocks]] - U$519) / U$516</f>
        <v>-0.34327807515307601</v>
      </c>
      <c r="V91" s="3">
        <f>(Table1[[#This Row],[AVG_shots]] - AO$519) / AO$516</f>
        <v>2.1587241846389449</v>
      </c>
      <c r="W91" s="6">
        <v>23.409691629955901</v>
      </c>
      <c r="X91" s="7">
        <f>Table1[[#This Row],[r shp factor]]*Table1[[#This Row],[goals]]</f>
        <v>39.238706976559826</v>
      </c>
      <c r="Y91" s="4">
        <v>0.16417927753303899</v>
      </c>
      <c r="Z91" s="3">
        <f>(Table1[[#This Row],[AVG_shp]] - Z$519) / Z$516</f>
        <v>1.0970555511034004</v>
      </c>
      <c r="AA91" s="6">
        <v>17.651982378854601</v>
      </c>
      <c r="AB91" s="6">
        <v>48.387665198237798</v>
      </c>
      <c r="AC91" s="6">
        <v>136.348017621145</v>
      </c>
      <c r="AD91" s="1">
        <v>80</v>
      </c>
      <c r="AE91" s="1">
        <v>26</v>
      </c>
      <c r="AF91" s="1">
        <f>IF(ISERR(Table1[[#This Row],[AVG_shp]]/Table1[[#This Row],[shp]]), 0, Table1[[#This Row],[AVG_shp]]/Table1[[#This Row],[shp]])</f>
        <v>1.5091810375599932</v>
      </c>
      <c r="AG91" s="1">
        <v>27</v>
      </c>
      <c r="AH91" s="1">
        <v>53</v>
      </c>
      <c r="AI91" s="1">
        <v>132</v>
      </c>
      <c r="AJ91" s="3">
        <v>31.418502202643101</v>
      </c>
      <c r="AK91" s="3">
        <v>25.7444933920704</v>
      </c>
      <c r="AL91" s="3">
        <v>57.1629955947136</v>
      </c>
      <c r="AM91" s="3">
        <v>259.51101321585901</v>
      </c>
      <c r="AN91" s="1">
        <v>0.10878699999999999</v>
      </c>
      <c r="AO91" s="1">
        <v>13</v>
      </c>
      <c r="AP91" s="1">
        <v>239</v>
      </c>
      <c r="AQ91" s="1">
        <v>8</v>
      </c>
      <c r="AR91" s="1">
        <v>65</v>
      </c>
      <c r="AS91" s="1">
        <v>141</v>
      </c>
      <c r="AT91"/>
      <c r="AX91"/>
      <c r="AY91"/>
      <c r="AZ91"/>
    </row>
    <row r="92" spans="1:52" hidden="1" x14ac:dyDescent="0.3">
      <c r="A92" s="1" t="s">
        <v>1085</v>
      </c>
      <c r="B92" s="1">
        <v>8477986</v>
      </c>
      <c r="C92" s="1">
        <v>31</v>
      </c>
      <c r="D92" s="1" t="s">
        <v>734</v>
      </c>
      <c r="E92" s="1" t="str">
        <f>IF(AND(ISERR(FIND("C",Table1[[#This Row],[positions]])), Table1[[#This Row],[AVG_faceoffWins]]&gt;200), "*", "")</f>
        <v/>
      </c>
      <c r="F92" s="1" t="str">
        <f>IF(AND(AND(NOT(ISERR(FIND("C",Table1[[#This Row],[positions]]))), G92&lt;&gt;"C"), Table1[[#This Row],[z faceoffWins]]&gt;0.15), "*", "")</f>
        <v/>
      </c>
      <c r="G92" s="2" t="s">
        <v>48</v>
      </c>
      <c r="H92" s="1" t="s">
        <v>761</v>
      </c>
      <c r="I92" s="1" t="s">
        <v>762</v>
      </c>
      <c r="J92" s="7">
        <f>Table1[[#This Row],[z ppp]]+Table1[[#This Row],[z blocks]]+Table1[[#This Row],[z hits]]+Table1[[#This Row],[z goals]]+Table1[[#This Row],[z assists]]+Table1[[#This Row],[z points]]+Table1[[#This Row],[z faceoffWins]]+Table1[[#This Row],[z shots]]</f>
        <v>4.4241540853827095</v>
      </c>
      <c r="K92" s="7">
        <f>Table1[[#This Row],[z goals]]+Table1[[#This Row],[z assists]]+Table1[[#This Row],[z points]]+Table1[[#This Row],[z ppp]]+Table1[[#This Row],[z hits]]+Table1[[#This Row],[z shots]]</f>
        <v>4.395768751341639</v>
      </c>
      <c r="L92" s="7">
        <f>Table1[[#This Row],[z blocks]]+Table1[[#This Row],[z faceoffWins]]</f>
        <v>2.8385334041070798E-2</v>
      </c>
      <c r="M92" s="7">
        <f>Table1[[#This Row],[z goals]]+Table1[[#This Row],[z assists]]+Table1[[#This Row],[z points]]+Table1[[#This Row],[z ppp]]+Table1[[#This Row],[z hits]]+Table1[[#This Row],[z blocks]]+Table1[[#This Row],[z shots]]</f>
        <v>5.0254181349113516</v>
      </c>
      <c r="N92" s="7">
        <f>Table1[[#This Row],[z goals]]+Table1[[#This Row],[z assists]]+Table1[[#This Row],[z points]]+Table1[[#This Row],[z ppp]]</f>
        <v>2.8280034088797481</v>
      </c>
      <c r="O92" s="3">
        <f>(Table1[[#This Row],[AVG_goals]] - AT$519) / AT$516</f>
        <v>6.4243662431750601E-2</v>
      </c>
      <c r="P92" s="3">
        <f>(Table1[[#This Row],[AVG_assists]] - P$519) / P$516</f>
        <v>0.91094525879763544</v>
      </c>
      <c r="Q92" s="3">
        <f>(Table1[[#This Row],[AVG_points]] - AX$519) / AX$516</f>
        <v>0.59899621247198465</v>
      </c>
      <c r="R92" s="3">
        <f>(Table1[[#This Row],[AVG_faceoffWins]] - AH$519) / AH$516</f>
        <v>-0.60126404952864232</v>
      </c>
      <c r="S92" s="3">
        <f>(Table1[[#This Row],[AVG_PPP]] - AB$519) / AB$516</f>
        <v>1.2538182751783773</v>
      </c>
      <c r="T92" s="3">
        <f>(Table1[[#This Row],[AVG_hits]] - T$519) / T$516</f>
        <v>0.11451897465774823</v>
      </c>
      <c r="U92" s="3">
        <f>(Table1[[#This Row],[AVG_blocks]] - U$519) / U$516</f>
        <v>0.62964938356971312</v>
      </c>
      <c r="V92" s="3">
        <f>(Table1[[#This Row],[AVG_shots]] - AO$519) / AO$516</f>
        <v>1.4532463678041427</v>
      </c>
      <c r="W92" s="6">
        <v>0</v>
      </c>
      <c r="X92" s="7">
        <f>Table1[[#This Row],[r shp factor]]*Table1[[#This Row],[goals]]</f>
        <v>15.003633928744048</v>
      </c>
      <c r="Y92" s="4">
        <v>6.4950731277532994E-2</v>
      </c>
      <c r="Z92" s="3">
        <f>(Table1[[#This Row],[AVG_shp]] - Z$519) / Z$516</f>
        <v>-0.7980667433164369</v>
      </c>
      <c r="AA92" s="6">
        <v>20.497797356828102</v>
      </c>
      <c r="AB92" s="6">
        <v>87.938325991189402</v>
      </c>
      <c r="AC92" s="6">
        <v>92.634361233480107</v>
      </c>
      <c r="AD92" s="1">
        <v>81</v>
      </c>
      <c r="AE92" s="1">
        <v>18</v>
      </c>
      <c r="AF92" s="1">
        <f>IF(ISERR(Table1[[#This Row],[AVG_shp]]/Table1[[#This Row],[shp]]), 0, Table1[[#This Row],[AVG_shp]]/Table1[[#This Row],[shp]])</f>
        <v>0.83353521826355825</v>
      </c>
      <c r="AG92" s="1">
        <v>23</v>
      </c>
      <c r="AH92" s="1">
        <v>41</v>
      </c>
      <c r="AI92" s="1">
        <v>100</v>
      </c>
      <c r="AJ92" s="3">
        <v>14.3876651982378</v>
      </c>
      <c r="AK92" s="3">
        <v>35.563876651982298</v>
      </c>
      <c r="AL92" s="3">
        <v>49.951541850220202</v>
      </c>
      <c r="AM92" s="3">
        <v>216.55947136563799</v>
      </c>
      <c r="AN92" s="1">
        <v>7.7922000000000005E-2</v>
      </c>
      <c r="AO92" s="1">
        <v>11</v>
      </c>
      <c r="AP92" s="1">
        <v>231</v>
      </c>
      <c r="AQ92" s="1">
        <v>0</v>
      </c>
      <c r="AR92" s="1">
        <v>100</v>
      </c>
      <c r="AS92" s="1">
        <v>84</v>
      </c>
      <c r="AT92"/>
      <c r="AX92"/>
      <c r="AY92"/>
      <c r="AZ92"/>
    </row>
    <row r="93" spans="1:52" x14ac:dyDescent="0.3">
      <c r="A93" s="1"/>
      <c r="B93" s="1">
        <v>8483808</v>
      </c>
      <c r="C93" s="1">
        <v>29</v>
      </c>
      <c r="D93" s="1" t="s">
        <v>416</v>
      </c>
      <c r="E93" s="1" t="str">
        <f>IF(AND(ISERR(FIND("C",Table1[[#This Row],[positions]])), Table1[[#This Row],[AVG_faceoffWins]]&gt;200), "*", "")</f>
        <v/>
      </c>
      <c r="F93" s="1" t="str">
        <f>IF(AND(AND(NOT(ISERR(FIND("C",Table1[[#This Row],[positions]]))), G93&lt;&gt;"C"), Table1[[#This Row],[z faceoffWins]]&gt;0.15), "*", "")</f>
        <v/>
      </c>
      <c r="G93" s="2" t="s">
        <v>56</v>
      </c>
      <c r="H93" s="1" t="s">
        <v>431</v>
      </c>
      <c r="I93" s="1" t="s">
        <v>432</v>
      </c>
      <c r="J93" s="7">
        <f>Table1[[#This Row],[z ppp]]+Table1[[#This Row],[z blocks]]+Table1[[#This Row],[z hits]]+Table1[[#This Row],[z goals]]+Table1[[#This Row],[z assists]]+Table1[[#This Row],[z points]]+Table1[[#This Row],[z faceoffWins]]+Table1[[#This Row],[z shots]]</f>
        <v>3.9869960415808148E-2</v>
      </c>
      <c r="K93" s="7">
        <f>Table1[[#This Row],[z goals]]+Table1[[#This Row],[z assists]]+Table1[[#This Row],[z points]]+Table1[[#This Row],[z ppp]]+Table1[[#This Row],[z hits]]+Table1[[#This Row],[z shots]]</f>
        <v>1.7073849523510427</v>
      </c>
      <c r="L93" s="7">
        <f>Table1[[#This Row],[z blocks]]+Table1[[#This Row],[z faceoffWins]]</f>
        <v>-1.6675149919352346</v>
      </c>
      <c r="M93" s="7">
        <f>Table1[[#This Row],[z goals]]+Table1[[#This Row],[z assists]]+Table1[[#This Row],[z points]]+Table1[[#This Row],[z ppp]]+Table1[[#This Row],[z hits]]+Table1[[#This Row],[z blocks]]+Table1[[#This Row],[z shots]]</f>
        <v>0.63815146193727013</v>
      </c>
      <c r="N93" s="7">
        <f>Table1[[#This Row],[z goals]]+Table1[[#This Row],[z assists]]+Table1[[#This Row],[z points]]+Table1[[#This Row],[z ppp]]</f>
        <v>3.2050522118725402</v>
      </c>
      <c r="O93" s="3">
        <f>(Table1[[#This Row],[AVG_goals]] - AT$519) / AT$516</f>
        <v>1.1144439364587357</v>
      </c>
      <c r="P93" s="3">
        <f>(Table1[[#This Row],[AVG_assists]] - P$519) / P$516</f>
        <v>0.41603634089171421</v>
      </c>
      <c r="Q93" s="3">
        <f>(Table1[[#This Row],[AVG_points]] - AX$519) / AX$516</f>
        <v>0.76485904276630567</v>
      </c>
      <c r="R93" s="3">
        <f>(Table1[[#This Row],[AVG_faceoffWins]] - AH$519) / AH$516</f>
        <v>-0.59828150152146198</v>
      </c>
      <c r="S93" s="3">
        <f>(Table1[[#This Row],[AVG_PPP]] - AB$519) / AB$516</f>
        <v>0.90971289175578474</v>
      </c>
      <c r="T93" s="3">
        <f>(Table1[[#This Row],[AVG_hits]] - T$519) / T$516</f>
        <v>-1.3269022061904725</v>
      </c>
      <c r="U93" s="3">
        <f>(Table1[[#This Row],[AVG_blocks]] - U$519) / U$516</f>
        <v>-1.0692334904137726</v>
      </c>
      <c r="V93" s="3">
        <f>(Table1[[#This Row],[AVG_shots]] - AO$519) / AO$516</f>
        <v>-0.17076505333102499</v>
      </c>
      <c r="W93" s="6">
        <v>0.63013698630136905</v>
      </c>
      <c r="X93" s="7">
        <f>Table1[[#This Row],[r shp factor]]*Table1[[#This Row],[goals]]</f>
        <v>9.1607711833556724</v>
      </c>
      <c r="Y93" s="4">
        <v>0.34785946575342402</v>
      </c>
      <c r="Z93" s="3">
        <f>(Table1[[#This Row],[AVG_shp]] - Z$519) / Z$516</f>
        <v>4.6050825541732801</v>
      </c>
      <c r="AA93" s="6">
        <v>17.191780821917799</v>
      </c>
      <c r="AB93" s="6">
        <v>18.876712328767098</v>
      </c>
      <c r="AC93" s="6">
        <v>15.136986301369801</v>
      </c>
      <c r="AD93" s="1">
        <v>66</v>
      </c>
      <c r="AE93" s="1">
        <v>11</v>
      </c>
      <c r="AF93" s="1">
        <f>IF(ISERR(Table1[[#This Row],[AVG_shp]]/Table1[[#This Row],[shp]]), 0, Table1[[#This Row],[AVG_shp]]/Table1[[#This Row],[shp]])</f>
        <v>0.83279738030506112</v>
      </c>
      <c r="AG93" s="1">
        <v>26</v>
      </c>
      <c r="AH93" s="1">
        <v>37</v>
      </c>
      <c r="AI93" s="1">
        <v>85</v>
      </c>
      <c r="AJ93" s="3">
        <v>24.972602739726</v>
      </c>
      <c r="AK93" s="3">
        <v>28.671232876712299</v>
      </c>
      <c r="AL93" s="3">
        <v>53.643835616438302</v>
      </c>
      <c r="AM93" s="3">
        <v>117.684931506849</v>
      </c>
      <c r="AN93" s="1">
        <v>0.41770000000000002</v>
      </c>
      <c r="AO93" s="1">
        <v>13</v>
      </c>
      <c r="AP93" s="1">
        <v>83</v>
      </c>
      <c r="AQ93" s="1">
        <v>1</v>
      </c>
      <c r="AR93" s="1">
        <v>22</v>
      </c>
      <c r="AS93" s="1">
        <v>19</v>
      </c>
      <c r="AT93"/>
      <c r="AX93"/>
      <c r="AY93"/>
      <c r="AZ93"/>
    </row>
    <row r="94" spans="1:52" hidden="1" x14ac:dyDescent="0.3">
      <c r="A94" s="1" t="s">
        <v>1085</v>
      </c>
      <c r="B94" s="1">
        <v>8478493</v>
      </c>
      <c r="C94" s="1">
        <v>28</v>
      </c>
      <c r="D94" s="1" t="s">
        <v>449</v>
      </c>
      <c r="E94" s="1" t="str">
        <f>IF(AND(ISERR(FIND("C",Table1[[#This Row],[positions]])), Table1[[#This Row],[AVG_faceoffWins]]&gt;200), "*", "")</f>
        <v/>
      </c>
      <c r="F94" s="1" t="str">
        <f>IF(AND(AND(NOT(ISERR(FIND("C",Table1[[#This Row],[positions]]))), G94&lt;&gt;"C"), Table1[[#This Row],[z faceoffWins]]&gt;0.15), "*", "")</f>
        <v/>
      </c>
      <c r="G94" s="2" t="s">
        <v>26</v>
      </c>
      <c r="H94" s="1" t="s">
        <v>452</v>
      </c>
      <c r="I94" s="1" t="s">
        <v>453</v>
      </c>
      <c r="J94" s="7">
        <f>Table1[[#This Row],[z ppp]]+Table1[[#This Row],[z blocks]]+Table1[[#This Row],[z hits]]+Table1[[#This Row],[z goals]]+Table1[[#This Row],[z assists]]+Table1[[#This Row],[z points]]+Table1[[#This Row],[z faceoffWins]]+Table1[[#This Row],[z shots]]</f>
        <v>8.247303835507461</v>
      </c>
      <c r="K94" s="7">
        <f>Table1[[#This Row],[z goals]]+Table1[[#This Row],[z assists]]+Table1[[#This Row],[z points]]+Table1[[#This Row],[z ppp]]+Table1[[#This Row],[z hits]]+Table1[[#This Row],[z shots]]</f>
        <v>5.9945477234293012</v>
      </c>
      <c r="L94" s="7">
        <f>Table1[[#This Row],[z blocks]]+Table1[[#This Row],[z faceoffWins]]</f>
        <v>2.2527561120781598</v>
      </c>
      <c r="M94" s="7">
        <f>Table1[[#This Row],[z goals]]+Table1[[#This Row],[z assists]]+Table1[[#This Row],[z points]]+Table1[[#This Row],[z ppp]]+Table1[[#This Row],[z hits]]+Table1[[#This Row],[z blocks]]+Table1[[#This Row],[z shots]]</f>
        <v>5.706964844199284</v>
      </c>
      <c r="N94" s="7">
        <f>Table1[[#This Row],[z goals]]+Table1[[#This Row],[z assists]]+Table1[[#This Row],[z points]]+Table1[[#This Row],[z ppp]]</f>
        <v>3.5211305567339641</v>
      </c>
      <c r="O94" s="3">
        <f>(Table1[[#This Row],[AVG_goals]] - AT$519) / AT$516</f>
        <v>0.98043102338337296</v>
      </c>
      <c r="P94" s="3">
        <f>(Table1[[#This Row],[AVG_assists]] - P$519) / P$516</f>
        <v>0.59789387309983621</v>
      </c>
      <c r="Q94" s="3">
        <f>(Table1[[#This Row],[AVG_points]] - AX$519) / AX$516</f>
        <v>0.81795765518739028</v>
      </c>
      <c r="R94" s="3">
        <f>(Table1[[#This Row],[AVG_faceoffWins]] - AH$519) / AH$516</f>
        <v>2.5403389913081766</v>
      </c>
      <c r="S94" s="3">
        <f>(Table1[[#This Row],[AVG_PPP]] - AB$519) / AB$516</f>
        <v>1.1248480050633645</v>
      </c>
      <c r="T94" s="3">
        <f>(Table1[[#This Row],[AVG_hits]] - T$519) / T$516</f>
        <v>0.79655044021967869</v>
      </c>
      <c r="U94" s="3">
        <f>(Table1[[#This Row],[AVG_blocks]] - U$519) / U$516</f>
        <v>-0.28758287923001691</v>
      </c>
      <c r="V94" s="3">
        <f>(Table1[[#This Row],[AVG_shots]] - AO$519) / AO$516</f>
        <v>1.6768667264756585</v>
      </c>
      <c r="W94" s="6">
        <v>663.74129353233798</v>
      </c>
      <c r="X94" s="7">
        <f>Table1[[#This Row],[r shp factor]]*Table1[[#This Row],[goals]]</f>
        <v>14.28894746268654</v>
      </c>
      <c r="Y94" s="4">
        <v>0.102063910447761</v>
      </c>
      <c r="Z94" s="3">
        <f>(Table1[[#This Row],[AVG_shp]] - Z$519) / Z$516</f>
        <v>-8.9258482826635316E-2</v>
      </c>
      <c r="AA94" s="6">
        <v>19.2587064676616</v>
      </c>
      <c r="AB94" s="6">
        <v>50.651741293532297</v>
      </c>
      <c r="AC94" s="6">
        <v>129.303482587064</v>
      </c>
      <c r="AD94" s="1">
        <v>46</v>
      </c>
      <c r="AE94" s="1">
        <v>14</v>
      </c>
      <c r="AF94" s="1">
        <f>IF(ISERR(Table1[[#This Row],[AVG_shp]]/Table1[[#This Row],[shp]]), 0, Table1[[#This Row],[AVG_shp]]/Table1[[#This Row],[shp]])</f>
        <v>1.02063910447761</v>
      </c>
      <c r="AG94" s="1">
        <v>15</v>
      </c>
      <c r="AH94" s="1">
        <v>29</v>
      </c>
      <c r="AI94" s="1">
        <v>72</v>
      </c>
      <c r="AJ94" s="3">
        <v>23.6218905472636</v>
      </c>
      <c r="AK94" s="3">
        <v>31.203980099502399</v>
      </c>
      <c r="AL94" s="3">
        <v>54.825870646766099</v>
      </c>
      <c r="AM94" s="3">
        <v>230.17412935323301</v>
      </c>
      <c r="AN94" s="1">
        <v>0.1</v>
      </c>
      <c r="AO94" s="1">
        <v>10</v>
      </c>
      <c r="AP94" s="1">
        <v>140</v>
      </c>
      <c r="AQ94" s="1">
        <v>408</v>
      </c>
      <c r="AR94" s="1">
        <v>36</v>
      </c>
      <c r="AS94" s="1">
        <v>82</v>
      </c>
      <c r="AT94"/>
      <c r="AX94"/>
      <c r="AY94"/>
      <c r="AZ94"/>
    </row>
    <row r="95" spans="1:52" hidden="1" x14ac:dyDescent="0.3">
      <c r="A95" s="1" t="s">
        <v>1085</v>
      </c>
      <c r="B95" s="1">
        <v>8482093</v>
      </c>
      <c r="C95" s="1">
        <v>23</v>
      </c>
      <c r="D95" s="1" t="s">
        <v>119</v>
      </c>
      <c r="E95" s="1" t="str">
        <f>IF(AND(ISERR(FIND("C",Table1[[#This Row],[positions]])), Table1[[#This Row],[AVG_faceoffWins]]&gt;200), "*", "")</f>
        <v/>
      </c>
      <c r="F95" s="1" t="str">
        <f>IF(AND(AND(NOT(ISERR(FIND("C",Table1[[#This Row],[positions]]))), G95&lt;&gt;"C"), Table1[[#This Row],[z faceoffWins]]&gt;0.15), "*", "")</f>
        <v/>
      </c>
      <c r="G95" s="2" t="s">
        <v>23</v>
      </c>
      <c r="H95" s="1" t="s">
        <v>130</v>
      </c>
      <c r="I95" s="1" t="s">
        <v>131</v>
      </c>
      <c r="J95" s="7">
        <f>Table1[[#This Row],[z ppp]]+Table1[[#This Row],[z blocks]]+Table1[[#This Row],[z hits]]+Table1[[#This Row],[z goals]]+Table1[[#This Row],[z assists]]+Table1[[#This Row],[z points]]+Table1[[#This Row],[z faceoffWins]]+Table1[[#This Row],[z shots]]</f>
        <v>3.9497840904481247</v>
      </c>
      <c r="K95" s="7">
        <f>Table1[[#This Row],[z goals]]+Table1[[#This Row],[z assists]]+Table1[[#This Row],[z points]]+Table1[[#This Row],[z ppp]]+Table1[[#This Row],[z hits]]+Table1[[#This Row],[z shots]]</f>
        <v>4.5012798540650998</v>
      </c>
      <c r="L95" s="7">
        <f>Table1[[#This Row],[z blocks]]+Table1[[#This Row],[z faceoffWins]]</f>
        <v>-0.55149576361697439</v>
      </c>
      <c r="M95" s="7">
        <f>Table1[[#This Row],[z goals]]+Table1[[#This Row],[z assists]]+Table1[[#This Row],[z points]]+Table1[[#This Row],[z ppp]]+Table1[[#This Row],[z hits]]+Table1[[#This Row],[z blocks]]+Table1[[#This Row],[z shots]]</f>
        <v>4.205065153237058</v>
      </c>
      <c r="N95" s="7">
        <f>Table1[[#This Row],[z goals]]+Table1[[#This Row],[z assists]]+Table1[[#This Row],[z points]]+Table1[[#This Row],[z ppp]]</f>
        <v>3.3766768641477598</v>
      </c>
      <c r="O95" s="3">
        <f>(Table1[[#This Row],[AVG_goals]] - AT$519) / AT$516</f>
        <v>1.2252072644484053</v>
      </c>
      <c r="P95" s="3">
        <f>(Table1[[#This Row],[AVG_assists]] - P$519) / P$516</f>
        <v>0.59633025133572615</v>
      </c>
      <c r="Q95" s="3">
        <f>(Table1[[#This Row],[AVG_points]] - AX$519) / AX$516</f>
        <v>0.92780454826303149</v>
      </c>
      <c r="R95" s="3">
        <f>(Table1[[#This Row],[AVG_faceoffWins]] - AH$519) / AH$516</f>
        <v>-0.25528106278893309</v>
      </c>
      <c r="S95" s="3">
        <f>(Table1[[#This Row],[AVG_PPP]] - AB$519) / AB$516</f>
        <v>0.62733480010059672</v>
      </c>
      <c r="T95" s="3">
        <f>(Table1[[#This Row],[AVG_hits]] - T$519) / T$516</f>
        <v>0.13251100676307495</v>
      </c>
      <c r="U95" s="3">
        <f>(Table1[[#This Row],[AVG_blocks]] - U$519) / U$516</f>
        <v>-0.29621470082804124</v>
      </c>
      <c r="V95" s="3">
        <f>(Table1[[#This Row],[AVG_shots]] - AO$519) / AO$516</f>
        <v>0.99209198315426472</v>
      </c>
      <c r="W95" s="6">
        <v>73.097457627118601</v>
      </c>
      <c r="X95" s="7">
        <f>Table1[[#This Row],[r shp factor]]*Table1[[#This Row],[goals]]</f>
        <v>28.333056687596383</v>
      </c>
      <c r="Y95" s="4">
        <v>0.13888775847457599</v>
      </c>
      <c r="Z95" s="3">
        <f>(Table1[[#This Row],[AVG_shp]] - Z$519) / Z$516</f>
        <v>0.61402396960647931</v>
      </c>
      <c r="AA95" s="6">
        <v>14.478813559322001</v>
      </c>
      <c r="AB95" s="6">
        <v>50.3008474576271</v>
      </c>
      <c r="AC95" s="6">
        <v>93.6016949152542</v>
      </c>
      <c r="AD95" s="1">
        <v>73</v>
      </c>
      <c r="AE95" s="1">
        <v>32</v>
      </c>
      <c r="AF95" s="1">
        <f>IF(ISERR(Table1[[#This Row],[AVG_shp]]/Table1[[#This Row],[shp]]), 0, Table1[[#This Row],[AVG_shp]]/Table1[[#This Row],[shp]])</f>
        <v>0.88540802148738695</v>
      </c>
      <c r="AG95" s="1">
        <v>35</v>
      </c>
      <c r="AH95" s="1">
        <v>67</v>
      </c>
      <c r="AI95" s="1">
        <v>166</v>
      </c>
      <c r="AJ95" s="3">
        <v>26.0889830508474</v>
      </c>
      <c r="AK95" s="3">
        <v>31.182203389830502</v>
      </c>
      <c r="AL95" s="3">
        <v>57.271186440677901</v>
      </c>
      <c r="AM95" s="3">
        <v>188.48305084745701</v>
      </c>
      <c r="AN95" s="1">
        <v>0.156863</v>
      </c>
      <c r="AO95" s="1">
        <v>19</v>
      </c>
      <c r="AP95" s="1">
        <v>204</v>
      </c>
      <c r="AQ95" s="1">
        <v>52</v>
      </c>
      <c r="AR95" s="1">
        <v>51</v>
      </c>
      <c r="AS95" s="1">
        <v>93</v>
      </c>
      <c r="AT95"/>
      <c r="AX95"/>
      <c r="AY95"/>
      <c r="AZ95"/>
    </row>
    <row r="96" spans="1:52" x14ac:dyDescent="0.3">
      <c r="A96" s="1"/>
      <c r="B96" s="1">
        <v>8475151</v>
      </c>
      <c r="C96" s="1">
        <v>34</v>
      </c>
      <c r="D96" s="1" t="s">
        <v>573</v>
      </c>
      <c r="E96" s="1" t="str">
        <f>IF(AND(ISERR(FIND("C",Table1[[#This Row],[positions]])), Table1[[#This Row],[AVG_faceoffWins]]&gt;200), "*", "")</f>
        <v/>
      </c>
      <c r="F96" s="1" t="str">
        <f>IF(AND(AND(NOT(ISERR(FIND("C",Table1[[#This Row],[positions]]))), G96&lt;&gt;"C"), Table1[[#This Row],[z faceoffWins]]&gt;0.15), "*", "")</f>
        <v/>
      </c>
      <c r="G96" s="2" t="s">
        <v>42</v>
      </c>
      <c r="H96" s="1" t="s">
        <v>590</v>
      </c>
      <c r="I96" s="1" t="s">
        <v>591</v>
      </c>
      <c r="J96" s="7">
        <f>Table1[[#This Row],[z ppp]]+Table1[[#This Row],[z blocks]]+Table1[[#This Row],[z hits]]+Table1[[#This Row],[z goals]]+Table1[[#This Row],[z assists]]+Table1[[#This Row],[z points]]+Table1[[#This Row],[z faceoffWins]]+Table1[[#This Row],[z shots]]</f>
        <v>1.2072752581600843</v>
      </c>
      <c r="K96" s="7">
        <f>Table1[[#This Row],[z goals]]+Table1[[#This Row],[z assists]]+Table1[[#This Row],[z points]]+Table1[[#This Row],[z ppp]]+Table1[[#This Row],[z hits]]+Table1[[#This Row],[z shots]]</f>
        <v>2.3421480396487593</v>
      </c>
      <c r="L96" s="7">
        <f>Table1[[#This Row],[z blocks]]+Table1[[#This Row],[z faceoffWins]]</f>
        <v>-1.1348727814886752</v>
      </c>
      <c r="M96" s="7">
        <f>Table1[[#This Row],[z goals]]+Table1[[#This Row],[z assists]]+Table1[[#This Row],[z points]]+Table1[[#This Row],[z ppp]]+Table1[[#This Row],[z hits]]+Table1[[#This Row],[z blocks]]+Table1[[#This Row],[z shots]]</f>
        <v>1.751762832218708</v>
      </c>
      <c r="N96" s="7">
        <f>Table1[[#This Row],[z goals]]+Table1[[#This Row],[z assists]]+Table1[[#This Row],[z points]]+Table1[[#This Row],[z ppp]]</f>
        <v>1.8201416420020118</v>
      </c>
      <c r="O96" s="3">
        <f>(Table1[[#This Row],[AVG_goals]] - AT$519) / AT$516</f>
        <v>1.0415039650502951</v>
      </c>
      <c r="P96" s="3">
        <f>(Table1[[#This Row],[AVG_assists]] - P$519) / P$516</f>
        <v>-4.5597869435384235E-2</v>
      </c>
      <c r="Q96" s="3">
        <f>(Table1[[#This Row],[AVG_points]] - AX$519) / AX$516</f>
        <v>0.44302524240066132</v>
      </c>
      <c r="R96" s="3">
        <f>(Table1[[#This Row],[AVG_faceoffWins]] - AH$519) / AH$516</f>
        <v>-0.54448757405862369</v>
      </c>
      <c r="S96" s="3">
        <f>(Table1[[#This Row],[AVG_PPP]] - AB$519) / AB$516</f>
        <v>0.38121030398643962</v>
      </c>
      <c r="T96" s="3">
        <f>(Table1[[#This Row],[AVG_hits]] - T$519) / T$516</f>
        <v>-0.25755185434234201</v>
      </c>
      <c r="U96" s="3">
        <f>(Table1[[#This Row],[AVG_blocks]] - U$519) / U$516</f>
        <v>-0.59038520743005141</v>
      </c>
      <c r="V96" s="3">
        <f>(Table1[[#This Row],[AVG_shots]] - AO$519) / AO$516</f>
        <v>0.77955825198908957</v>
      </c>
      <c r="W96" s="6">
        <v>11.9954337899543</v>
      </c>
      <c r="X96" s="7">
        <f>Table1[[#This Row],[r shp factor]]*Table1[[#This Row],[goals]]</f>
        <v>23.260665218721574</v>
      </c>
      <c r="Y96" s="4">
        <v>0.13763723287671201</v>
      </c>
      <c r="Z96" s="3">
        <f>(Table1[[#This Row],[AVG_shp]] - Z$519) / Z$516</f>
        <v>0.5901407320736789</v>
      </c>
      <c r="AA96" s="6">
        <v>12.114155251141501</v>
      </c>
      <c r="AB96" s="6">
        <v>38.342465753424598</v>
      </c>
      <c r="AC96" s="6">
        <v>72.630136986301295</v>
      </c>
      <c r="AD96" s="1">
        <v>82</v>
      </c>
      <c r="AE96" s="1">
        <v>24</v>
      </c>
      <c r="AF96" s="1">
        <f>IF(ISERR(Table1[[#This Row],[AVG_shp]]/Table1[[#This Row],[shp]]), 0, Table1[[#This Row],[AVG_shp]]/Table1[[#This Row],[shp]])</f>
        <v>0.96919438411339887</v>
      </c>
      <c r="AG96" s="1">
        <v>24</v>
      </c>
      <c r="AH96" s="1">
        <v>48</v>
      </c>
      <c r="AI96" s="1">
        <v>120</v>
      </c>
      <c r="AJ96" s="3">
        <v>24.237442922374399</v>
      </c>
      <c r="AK96" s="3">
        <v>22.242009132420002</v>
      </c>
      <c r="AL96" s="3">
        <v>46.4794520547945</v>
      </c>
      <c r="AM96" s="3">
        <v>175.54337899543299</v>
      </c>
      <c r="AN96" s="1">
        <v>0.142012</v>
      </c>
      <c r="AO96" s="1">
        <v>9</v>
      </c>
      <c r="AP96" s="1">
        <v>169</v>
      </c>
      <c r="AQ96" s="1">
        <v>13</v>
      </c>
      <c r="AR96" s="1">
        <v>48</v>
      </c>
      <c r="AS96" s="1">
        <v>54</v>
      </c>
      <c r="AT96"/>
      <c r="AX96"/>
      <c r="AY96"/>
      <c r="AZ96"/>
    </row>
    <row r="97" spans="1:52" x14ac:dyDescent="0.3">
      <c r="A97" s="1"/>
      <c r="B97" s="1">
        <v>8471215</v>
      </c>
      <c r="C97" s="1">
        <v>39</v>
      </c>
      <c r="D97" s="1" t="s">
        <v>701</v>
      </c>
      <c r="E97" s="1" t="str">
        <f>IF(AND(ISERR(FIND("C",Table1[[#This Row],[positions]])), Table1[[#This Row],[AVG_faceoffWins]]&gt;200), "*", "")</f>
        <v/>
      </c>
      <c r="F97" s="1" t="str">
        <f>IF(AND(AND(NOT(ISERR(FIND("C",Table1[[#This Row],[positions]]))), G97&lt;&gt;"C"), Table1[[#This Row],[z faceoffWins]]&gt;0.15), "*", "")</f>
        <v>*</v>
      </c>
      <c r="G97" s="2" t="s">
        <v>45</v>
      </c>
      <c r="H97" s="1" t="s">
        <v>714</v>
      </c>
      <c r="I97" s="1" t="s">
        <v>715</v>
      </c>
      <c r="J97" s="7">
        <f>Table1[[#This Row],[z ppp]]+Table1[[#This Row],[z blocks]]+Table1[[#This Row],[z hits]]+Table1[[#This Row],[z goals]]+Table1[[#This Row],[z assists]]+Table1[[#This Row],[z points]]+Table1[[#This Row],[z faceoffWins]]+Table1[[#This Row],[z shots]]</f>
        <v>6.2690934676038648</v>
      </c>
      <c r="K97" s="7">
        <f>Table1[[#This Row],[z goals]]+Table1[[#This Row],[z assists]]+Table1[[#This Row],[z points]]+Table1[[#This Row],[z ppp]]+Table1[[#This Row],[z hits]]+Table1[[#This Row],[z shots]]</f>
        <v>5.6466920236217506</v>
      </c>
      <c r="L97" s="7">
        <f>Table1[[#This Row],[z blocks]]+Table1[[#This Row],[z faceoffWins]]</f>
        <v>0.62240144398211417</v>
      </c>
      <c r="M97" s="7">
        <f>Table1[[#This Row],[z goals]]+Table1[[#This Row],[z assists]]+Table1[[#This Row],[z points]]+Table1[[#This Row],[z ppp]]+Table1[[#This Row],[z hits]]+Table1[[#This Row],[z blocks]]+Table1[[#This Row],[z shots]]</f>
        <v>5.1112897170873346</v>
      </c>
      <c r="N97" s="7">
        <f>Table1[[#This Row],[z goals]]+Table1[[#This Row],[z assists]]+Table1[[#This Row],[z points]]+Table1[[#This Row],[z ppp]]</f>
        <v>5.495015586041097</v>
      </c>
      <c r="O97" s="3">
        <f>(Table1[[#This Row],[AVG_goals]] - AT$519) / AT$516</f>
        <v>0.99570753622531372</v>
      </c>
      <c r="P97" s="3">
        <f>(Table1[[#This Row],[AVG_assists]] - P$519) / P$516</f>
        <v>1.5092519953242349</v>
      </c>
      <c r="Q97" s="3">
        <f>(Table1[[#This Row],[AVG_points]] - AX$519) / AX$516</f>
        <v>1.3950417499700465</v>
      </c>
      <c r="R97" s="3">
        <f>(Table1[[#This Row],[AVG_faceoffWins]] - AH$519) / AH$516</f>
        <v>1.1578037505165304</v>
      </c>
      <c r="S97" s="3">
        <f>(Table1[[#This Row],[AVG_PPP]] - AB$519) / AB$516</f>
        <v>1.5950143045215015</v>
      </c>
      <c r="T97" s="3">
        <f>(Table1[[#This Row],[AVG_hits]] - T$519) / T$516</f>
        <v>-0.89492465716536418</v>
      </c>
      <c r="U97" s="3">
        <f>(Table1[[#This Row],[AVG_blocks]] - U$519) / U$516</f>
        <v>-0.53540230653441623</v>
      </c>
      <c r="V97" s="3">
        <f>(Table1[[#This Row],[AVG_shots]] - AO$519) / AO$516</f>
        <v>1.0466010947460178</v>
      </c>
      <c r="W97" s="6">
        <v>371.646551724137</v>
      </c>
      <c r="X97" s="7">
        <f>Table1[[#This Row],[r shp factor]]*Table1[[#This Row],[goals]]</f>
        <v>15.654415948275751</v>
      </c>
      <c r="Y97" s="4">
        <v>0.12523532758620601</v>
      </c>
      <c r="Z97" s="3">
        <f>(Table1[[#This Row],[AVG_shp]] - Z$519) / Z$516</f>
        <v>0.35328220601201038</v>
      </c>
      <c r="AA97" s="6">
        <v>23.775862068965498</v>
      </c>
      <c r="AB97" s="6">
        <v>40.577586206896498</v>
      </c>
      <c r="AC97" s="6">
        <v>38.362068965517203</v>
      </c>
      <c r="AD97" s="1">
        <v>68</v>
      </c>
      <c r="AE97" s="1">
        <v>16</v>
      </c>
      <c r="AF97" s="1">
        <f>IF(ISERR(Table1[[#This Row],[AVG_shp]]/Table1[[#This Row],[shp]]), 0, Table1[[#This Row],[AVG_shp]]/Table1[[#This Row],[shp]])</f>
        <v>0.97840099676723447</v>
      </c>
      <c r="AG97" s="1">
        <v>34</v>
      </c>
      <c r="AH97" s="1">
        <v>50</v>
      </c>
      <c r="AI97" s="1">
        <v>116</v>
      </c>
      <c r="AJ97" s="3">
        <v>23.775862068965498</v>
      </c>
      <c r="AK97" s="3">
        <v>43.8965517241379</v>
      </c>
      <c r="AL97" s="3">
        <v>67.672413793103402</v>
      </c>
      <c r="AM97" s="3">
        <v>191.80172413793099</v>
      </c>
      <c r="AN97" s="1">
        <v>0.128</v>
      </c>
      <c r="AO97" s="1">
        <v>16</v>
      </c>
      <c r="AP97" s="1">
        <v>125</v>
      </c>
      <c r="AQ97" s="1">
        <v>290</v>
      </c>
      <c r="AR97" s="1">
        <v>48</v>
      </c>
      <c r="AS97" s="1">
        <v>32</v>
      </c>
      <c r="AT97"/>
      <c r="AX97"/>
      <c r="AY97"/>
      <c r="AZ97"/>
    </row>
    <row r="98" spans="1:52" hidden="1" x14ac:dyDescent="0.3">
      <c r="A98" s="1" t="s">
        <v>1085</v>
      </c>
      <c r="B98" s="1">
        <v>8476462</v>
      </c>
      <c r="C98" s="1">
        <v>32</v>
      </c>
      <c r="D98" s="1" t="s">
        <v>510</v>
      </c>
      <c r="E98" s="1" t="str">
        <f>IF(AND(ISERR(FIND("C",Table1[[#This Row],[positions]])), Table1[[#This Row],[AVG_faceoffWins]]&gt;200), "*", "")</f>
        <v/>
      </c>
      <c r="F98" s="1" t="str">
        <f>IF(AND(AND(NOT(ISERR(FIND("C",Table1[[#This Row],[positions]]))), G98&lt;&gt;"C"), Table1[[#This Row],[z faceoffWins]]&gt;0.15), "*", "")</f>
        <v/>
      </c>
      <c r="G98" s="2" t="s">
        <v>48</v>
      </c>
      <c r="H98" s="1" t="s">
        <v>535</v>
      </c>
      <c r="I98" s="1" t="s">
        <v>536</v>
      </c>
      <c r="J98" s="7">
        <f>Table1[[#This Row],[z ppp]]+Table1[[#This Row],[z blocks]]+Table1[[#This Row],[z hits]]+Table1[[#This Row],[z goals]]+Table1[[#This Row],[z assists]]+Table1[[#This Row],[z points]]+Table1[[#This Row],[z faceoffWins]]+Table1[[#This Row],[z shots]]</f>
        <v>4.0768908961709496</v>
      </c>
      <c r="K98" s="7">
        <f>Table1[[#This Row],[z goals]]+Table1[[#This Row],[z assists]]+Table1[[#This Row],[z points]]+Table1[[#This Row],[z ppp]]+Table1[[#This Row],[z hits]]+Table1[[#This Row],[z shots]]</f>
        <v>4.2894271004462485</v>
      </c>
      <c r="L98" s="7">
        <f>Table1[[#This Row],[z blocks]]+Table1[[#This Row],[z faceoffWins]]</f>
        <v>-0.21253620427530001</v>
      </c>
      <c r="M98" s="7">
        <f>Table1[[#This Row],[z goals]]+Table1[[#This Row],[z assists]]+Table1[[#This Row],[z points]]+Table1[[#This Row],[z ppp]]+Table1[[#This Row],[z hits]]+Table1[[#This Row],[z blocks]]+Table1[[#This Row],[z shots]]</f>
        <v>4.6781549456995908</v>
      </c>
      <c r="N98" s="7">
        <f>Table1[[#This Row],[z goals]]+Table1[[#This Row],[z assists]]+Table1[[#This Row],[z points]]+Table1[[#This Row],[z ppp]]</f>
        <v>3.3128200372949381</v>
      </c>
      <c r="O98" s="3">
        <f>(Table1[[#This Row],[AVG_goals]] - AT$519) / AT$516</f>
        <v>0.11902047123063436</v>
      </c>
      <c r="P98" s="3">
        <f>(Table1[[#This Row],[AVG_assists]] - P$519) / P$516</f>
        <v>1.155072166944952</v>
      </c>
      <c r="Q98" s="3">
        <f>(Table1[[#This Row],[AVG_points]] - AX$519) / AX$516</f>
        <v>0.77652865970693052</v>
      </c>
      <c r="R98" s="3">
        <f>(Table1[[#This Row],[AVG_faceoffWins]] - AH$519) / AH$516</f>
        <v>-0.60126404952864232</v>
      </c>
      <c r="S98" s="3">
        <f>(Table1[[#This Row],[AVG_PPP]] - AB$519) / AB$516</f>
        <v>1.2621987394124212</v>
      </c>
      <c r="T98" s="3">
        <f>(Table1[[#This Row],[AVG_hits]] - T$519) / T$516</f>
        <v>-0.44944190344232099</v>
      </c>
      <c r="U98" s="3">
        <f>(Table1[[#This Row],[AVG_blocks]] - U$519) / U$516</f>
        <v>0.38872784525334231</v>
      </c>
      <c r="V98" s="3">
        <f>(Table1[[#This Row],[AVG_shots]] - AO$519) / AO$516</f>
        <v>1.426048966593632</v>
      </c>
      <c r="W98" s="6">
        <v>0</v>
      </c>
      <c r="X98" s="7">
        <f>Table1[[#This Row],[r shp factor]]*Table1[[#This Row],[goals]]</f>
        <v>12.657110181690229</v>
      </c>
      <c r="Y98" s="4">
        <v>6.80488433734939E-2</v>
      </c>
      <c r="Z98" s="3">
        <f>(Table1[[#This Row],[AVG_shp]] - Z$519) / Z$516</f>
        <v>-0.73889726512465592</v>
      </c>
      <c r="AA98" s="6">
        <v>20.578313253011999</v>
      </c>
      <c r="AB98" s="6">
        <v>78.144578313253007</v>
      </c>
      <c r="AC98" s="6">
        <v>62.313253012048101</v>
      </c>
      <c r="AD98" s="1">
        <v>64</v>
      </c>
      <c r="AE98" s="1">
        <v>9</v>
      </c>
      <c r="AF98" s="1">
        <f>IF(ISERR(Table1[[#This Row],[AVG_shp]]/Table1[[#This Row],[shp]]), 0, Table1[[#This Row],[AVG_shp]]/Table1[[#This Row],[shp]])</f>
        <v>1.4063455757433587</v>
      </c>
      <c r="AG98" s="1">
        <v>31</v>
      </c>
      <c r="AH98" s="1">
        <v>40</v>
      </c>
      <c r="AI98" s="1">
        <v>89</v>
      </c>
      <c r="AJ98" s="3">
        <v>14.939759036144499</v>
      </c>
      <c r="AK98" s="3">
        <v>38.963855421686702</v>
      </c>
      <c r="AL98" s="3">
        <v>53.903614457831303</v>
      </c>
      <c r="AM98" s="3">
        <v>214.903614457831</v>
      </c>
      <c r="AN98" s="1">
        <v>4.8386999999999999E-2</v>
      </c>
      <c r="AO98" s="1">
        <v>15</v>
      </c>
      <c r="AP98" s="1">
        <v>186</v>
      </c>
      <c r="AQ98" s="1">
        <v>0</v>
      </c>
      <c r="AR98" s="1">
        <v>85</v>
      </c>
      <c r="AS98" s="1">
        <v>74</v>
      </c>
      <c r="AT98"/>
      <c r="AX98"/>
      <c r="AY98"/>
      <c r="AZ98"/>
    </row>
    <row r="99" spans="1:52" x14ac:dyDescent="0.3">
      <c r="A99" s="1"/>
      <c r="B99" s="1">
        <v>8482175</v>
      </c>
      <c r="C99" s="1">
        <v>23</v>
      </c>
      <c r="D99" s="1" t="s">
        <v>902</v>
      </c>
      <c r="E99" s="1" t="str">
        <f>IF(AND(ISERR(FIND("C",Table1[[#This Row],[positions]])), Table1[[#This Row],[AVG_faceoffWins]]&gt;200), "*", "")</f>
        <v/>
      </c>
      <c r="F99" s="1" t="str">
        <f>IF(AND(AND(NOT(ISERR(FIND("C",Table1[[#This Row],[positions]]))), G99&lt;&gt;"C"), Table1[[#This Row],[z faceoffWins]]&gt;0.15), "*", "")</f>
        <v/>
      </c>
      <c r="G99" s="2" t="s">
        <v>56</v>
      </c>
      <c r="H99" s="1" t="s">
        <v>917</v>
      </c>
      <c r="I99" s="1" t="s">
        <v>918</v>
      </c>
      <c r="J99" s="7">
        <f>Table1[[#This Row],[z ppp]]+Table1[[#This Row],[z blocks]]+Table1[[#This Row],[z hits]]+Table1[[#This Row],[z goals]]+Table1[[#This Row],[z assists]]+Table1[[#This Row],[z points]]+Table1[[#This Row],[z faceoffWins]]+Table1[[#This Row],[z shots]]</f>
        <v>-0.16072692179247372</v>
      </c>
      <c r="K99" s="7">
        <f>Table1[[#This Row],[z goals]]+Table1[[#This Row],[z assists]]+Table1[[#This Row],[z points]]+Table1[[#This Row],[z ppp]]+Table1[[#This Row],[z hits]]+Table1[[#This Row],[z shots]]</f>
        <v>1.5958546656713826</v>
      </c>
      <c r="L99" s="7">
        <f>Table1[[#This Row],[z blocks]]+Table1[[#This Row],[z faceoffWins]]</f>
        <v>-1.756581587463856</v>
      </c>
      <c r="M99" s="7">
        <f>Table1[[#This Row],[z goals]]+Table1[[#This Row],[z assists]]+Table1[[#This Row],[z points]]+Table1[[#This Row],[z ppp]]+Table1[[#This Row],[z hits]]+Table1[[#This Row],[z blocks]]+Table1[[#This Row],[z shots]]</f>
        <v>0.42479330740165655</v>
      </c>
      <c r="N99" s="7">
        <f>Table1[[#This Row],[z goals]]+Table1[[#This Row],[z assists]]+Table1[[#This Row],[z points]]+Table1[[#This Row],[z ppp]]</f>
        <v>1.9554989217676337</v>
      </c>
      <c r="O99" s="3">
        <f>(Table1[[#This Row],[AVG_goals]] - AT$519) / AT$516</f>
        <v>0.86449649206213219</v>
      </c>
      <c r="P99" s="3">
        <f>(Table1[[#This Row],[AVG_assists]] - P$519) / P$516</f>
        <v>0.3352856412719199</v>
      </c>
      <c r="Q99" s="3">
        <f>(Table1[[#This Row],[AVG_points]] - AX$519) / AX$516</f>
        <v>0.60117301810615165</v>
      </c>
      <c r="R99" s="3">
        <f>(Table1[[#This Row],[AVG_faceoffWins]] - AH$519) / AH$516</f>
        <v>-0.58552022919413005</v>
      </c>
      <c r="S99" s="3">
        <f>(Table1[[#This Row],[AVG_PPP]] - AB$519) / AB$516</f>
        <v>0.15454377032742997</v>
      </c>
      <c r="T99" s="3">
        <f>(Table1[[#This Row],[AVG_hits]] - T$519) / T$516</f>
        <v>-1.14266584936691</v>
      </c>
      <c r="U99" s="3">
        <f>(Table1[[#This Row],[AVG_blocks]] - U$519) / U$516</f>
        <v>-1.171061358269726</v>
      </c>
      <c r="V99" s="3">
        <f>(Table1[[#This Row],[AVG_shots]] - AO$519) / AO$516</f>
        <v>0.78302159327065879</v>
      </c>
      <c r="W99" s="6">
        <v>3.3262711864406702</v>
      </c>
      <c r="X99" s="7">
        <f>Table1[[#This Row],[r shp factor]]*Table1[[#This Row],[goals]]</f>
        <v>21.675353258027563</v>
      </c>
      <c r="Y99" s="4">
        <v>0.125290766949152</v>
      </c>
      <c r="Z99" s="3">
        <f>(Table1[[#This Row],[AVG_shp]] - Z$519) / Z$516</f>
        <v>0.35434101798368695</v>
      </c>
      <c r="AA99" s="6">
        <v>9.9364406779661003</v>
      </c>
      <c r="AB99" s="6">
        <v>14.7372881355932</v>
      </c>
      <c r="AC99" s="6">
        <v>25.042372881355899</v>
      </c>
      <c r="AD99" s="1">
        <v>77</v>
      </c>
      <c r="AE99" s="1">
        <v>27</v>
      </c>
      <c r="AF99" s="1">
        <f>IF(ISERR(Table1[[#This Row],[AVG_shp]]/Table1[[#This Row],[shp]]), 0, Table1[[#This Row],[AVG_shp]]/Table1[[#This Row],[shp]])</f>
        <v>0.80279086140842826</v>
      </c>
      <c r="AG99" s="1">
        <v>41</v>
      </c>
      <c r="AH99" s="1">
        <v>68</v>
      </c>
      <c r="AI99" s="1">
        <v>163</v>
      </c>
      <c r="AJ99" s="3">
        <v>22.453389830508399</v>
      </c>
      <c r="AK99" s="3">
        <v>27.546610169491501</v>
      </c>
      <c r="AL99" s="3">
        <v>50</v>
      </c>
      <c r="AM99" s="3">
        <v>175.75423728813499</v>
      </c>
      <c r="AN99" s="1">
        <v>0.15606900000000001</v>
      </c>
      <c r="AO99" s="1">
        <v>18</v>
      </c>
      <c r="AP99" s="1">
        <v>173</v>
      </c>
      <c r="AQ99" s="1">
        <v>2</v>
      </c>
      <c r="AR99" s="1">
        <v>16</v>
      </c>
      <c r="AS99" s="1">
        <v>30</v>
      </c>
      <c r="AT99"/>
      <c r="AX99"/>
      <c r="AY99"/>
      <c r="AZ99"/>
    </row>
    <row r="100" spans="1:52" hidden="1" x14ac:dyDescent="0.3">
      <c r="A100" s="1" t="s">
        <v>1085</v>
      </c>
      <c r="B100" s="1">
        <v>8481540</v>
      </c>
      <c r="C100" s="1">
        <v>24</v>
      </c>
      <c r="D100" s="1" t="s">
        <v>481</v>
      </c>
      <c r="E100" s="1" t="str">
        <f>IF(AND(ISERR(FIND("C",Table1[[#This Row],[positions]])), Table1[[#This Row],[AVG_faceoffWins]]&gt;200), "*", "")</f>
        <v/>
      </c>
      <c r="F100" s="1" t="str">
        <f>IF(AND(AND(NOT(ISERR(FIND("C",Table1[[#This Row],[positions]]))), G100&lt;&gt;"C"), Table1[[#This Row],[z faceoffWins]]&gt;0.15), "*", "")</f>
        <v/>
      </c>
      <c r="G100" s="2" t="s">
        <v>56</v>
      </c>
      <c r="H100" s="1" t="s">
        <v>483</v>
      </c>
      <c r="I100" s="1" t="s">
        <v>484</v>
      </c>
      <c r="J100" s="7">
        <f>Table1[[#This Row],[z ppp]]+Table1[[#This Row],[z blocks]]+Table1[[#This Row],[z hits]]+Table1[[#This Row],[z goals]]+Table1[[#This Row],[z assists]]+Table1[[#This Row],[z points]]+Table1[[#This Row],[z faceoffWins]]+Table1[[#This Row],[z shots]]</f>
        <v>3.9990415002833894</v>
      </c>
      <c r="K100" s="7">
        <f>Table1[[#This Row],[z goals]]+Table1[[#This Row],[z assists]]+Table1[[#This Row],[z points]]+Table1[[#This Row],[z ppp]]+Table1[[#This Row],[z hits]]+Table1[[#This Row],[z shots]]</f>
        <v>5.5361160699092702</v>
      </c>
      <c r="L100" s="7">
        <f>Table1[[#This Row],[z blocks]]+Table1[[#This Row],[z faceoffWins]]</f>
        <v>-1.5370745696258807</v>
      </c>
      <c r="M100" s="7">
        <f>Table1[[#This Row],[z goals]]+Table1[[#This Row],[z assists]]+Table1[[#This Row],[z points]]+Table1[[#This Row],[z ppp]]+Table1[[#This Row],[z hits]]+Table1[[#This Row],[z blocks]]+Table1[[#This Row],[z shots]]</f>
        <v>4.5762790569732372</v>
      </c>
      <c r="N100" s="7">
        <f>Table1[[#This Row],[z goals]]+Table1[[#This Row],[z assists]]+Table1[[#This Row],[z points]]+Table1[[#This Row],[z ppp]]</f>
        <v>4.1673385676854844</v>
      </c>
      <c r="O100" s="3">
        <f>(Table1[[#This Row],[AVG_goals]] - AT$519) / AT$516</f>
        <v>1.7200204444219029</v>
      </c>
      <c r="P100" s="3">
        <f>(Table1[[#This Row],[AVG_assists]] - P$519) / P$516</f>
        <v>0.47725345867758234</v>
      </c>
      <c r="Q100" s="3">
        <f>(Table1[[#This Row],[AVG_points]] - AX$519) / AX$516</f>
        <v>1.0773393560085165</v>
      </c>
      <c r="R100" s="3">
        <f>(Table1[[#This Row],[AVG_faceoffWins]] - AH$519) / AH$516</f>
        <v>-0.57723755668984778</v>
      </c>
      <c r="S100" s="3">
        <f>(Table1[[#This Row],[AVG_PPP]] - AB$519) / AB$516</f>
        <v>0.89272530857748245</v>
      </c>
      <c r="T100" s="3">
        <f>(Table1[[#This Row],[AVG_hits]] - T$519) / T$516</f>
        <v>-0.64905854158579523</v>
      </c>
      <c r="U100" s="3">
        <f>(Table1[[#This Row],[AVG_blocks]] - U$519) / U$516</f>
        <v>-0.95983701293603285</v>
      </c>
      <c r="V100" s="3">
        <f>(Table1[[#This Row],[AVG_shots]] - AO$519) / AO$516</f>
        <v>2.0178360438095808</v>
      </c>
      <c r="W100" s="6">
        <v>5.0761904761904697</v>
      </c>
      <c r="X100" s="7">
        <f>Table1[[#This Row],[r shp factor]]*Table1[[#This Row],[goals]]</f>
        <v>31.455269131464242</v>
      </c>
      <c r="Y100" s="4">
        <v>0.13106390476190399</v>
      </c>
      <c r="Z100" s="3">
        <f>(Table1[[#This Row],[AVG_shp]] - Z$519) / Z$516</f>
        <v>0.46459963398248161</v>
      </c>
      <c r="AA100" s="6">
        <v>17.0285714285714</v>
      </c>
      <c r="AB100" s="6">
        <v>23.323809523809501</v>
      </c>
      <c r="AC100" s="6">
        <v>51.580952380952297</v>
      </c>
      <c r="AD100" s="1">
        <v>82</v>
      </c>
      <c r="AE100" s="1">
        <v>37</v>
      </c>
      <c r="AF100" s="1">
        <f>IF(ISERR(Table1[[#This Row],[AVG_shp]]/Table1[[#This Row],[shp]]), 0, Table1[[#This Row],[AVG_shp]]/Table1[[#This Row],[shp]])</f>
        <v>0.85014240895849302</v>
      </c>
      <c r="AG100" s="1">
        <v>33</v>
      </c>
      <c r="AH100" s="1">
        <v>70</v>
      </c>
      <c r="AI100" s="1">
        <v>177</v>
      </c>
      <c r="AJ100" s="3">
        <v>31.076190476190401</v>
      </c>
      <c r="AK100" s="3">
        <v>29.523809523809501</v>
      </c>
      <c r="AL100" s="3">
        <v>60.6</v>
      </c>
      <c r="AM100" s="3">
        <v>250.933333333333</v>
      </c>
      <c r="AN100" s="1">
        <v>0.154167</v>
      </c>
      <c r="AO100" s="1">
        <v>17</v>
      </c>
      <c r="AP100" s="1">
        <v>240</v>
      </c>
      <c r="AQ100" s="1">
        <v>6</v>
      </c>
      <c r="AR100" s="1">
        <v>31</v>
      </c>
      <c r="AS100" s="1">
        <v>66</v>
      </c>
      <c r="AT100"/>
      <c r="AX100"/>
      <c r="AY100"/>
      <c r="AZ100"/>
    </row>
    <row r="101" spans="1:52" hidden="1" x14ac:dyDescent="0.3">
      <c r="A101" s="1" t="s">
        <v>1085</v>
      </c>
      <c r="B101" s="1">
        <v>8475168</v>
      </c>
      <c r="C101" s="1">
        <v>34</v>
      </c>
      <c r="D101" s="1" t="s">
        <v>275</v>
      </c>
      <c r="E101" s="1" t="str">
        <f>IF(AND(ISERR(FIND("C",Table1[[#This Row],[positions]])), Table1[[#This Row],[AVG_faceoffWins]]&gt;200), "*", "")</f>
        <v/>
      </c>
      <c r="F101" s="1" t="str">
        <f>IF(AND(AND(NOT(ISERR(FIND("C",Table1[[#This Row],[positions]]))), G101&lt;&gt;"C"), Table1[[#This Row],[z faceoffWins]]&gt;0.15), "*", "")</f>
        <v>*</v>
      </c>
      <c r="G101" s="2" t="s">
        <v>65</v>
      </c>
      <c r="H101" s="1" t="s">
        <v>282</v>
      </c>
      <c r="I101" s="1" t="s">
        <v>283</v>
      </c>
      <c r="J101" s="7">
        <f>Table1[[#This Row],[z ppp]]+Table1[[#This Row],[z blocks]]+Table1[[#This Row],[z hits]]+Table1[[#This Row],[z goals]]+Table1[[#This Row],[z assists]]+Table1[[#This Row],[z points]]+Table1[[#This Row],[z faceoffWins]]+Table1[[#This Row],[z shots]]</f>
        <v>4.8360145769210234</v>
      </c>
      <c r="K101" s="7">
        <f>Table1[[#This Row],[z goals]]+Table1[[#This Row],[z assists]]+Table1[[#This Row],[z points]]+Table1[[#This Row],[z ppp]]+Table1[[#This Row],[z hits]]+Table1[[#This Row],[z shots]]</f>
        <v>4.6282067911791298</v>
      </c>
      <c r="L101" s="7">
        <f>Table1[[#This Row],[z blocks]]+Table1[[#This Row],[z faceoffWins]]</f>
        <v>0.20780778574189251</v>
      </c>
      <c r="M101" s="7">
        <f>Table1[[#This Row],[z goals]]+Table1[[#This Row],[z assists]]+Table1[[#This Row],[z points]]+Table1[[#This Row],[z ppp]]+Table1[[#This Row],[z hits]]+Table1[[#This Row],[z blocks]]+Table1[[#This Row],[z shots]]</f>
        <v>3.9217081823804358</v>
      </c>
      <c r="N101" s="7">
        <f>Table1[[#This Row],[z goals]]+Table1[[#This Row],[z assists]]+Table1[[#This Row],[z points]]+Table1[[#This Row],[z ppp]]</f>
        <v>5.1164825771480462</v>
      </c>
      <c r="O101" s="3">
        <f>(Table1[[#This Row],[AVG_goals]] - AT$519) / AT$516</f>
        <v>1.2010490937776177</v>
      </c>
      <c r="P101" s="3">
        <f>(Table1[[#This Row],[AVG_assists]] - P$519) / P$516</f>
        <v>1.4014260716662155</v>
      </c>
      <c r="Q101" s="3">
        <f>(Table1[[#This Row],[AVG_points]] - AX$519) / AX$516</f>
        <v>1.4205539137596621</v>
      </c>
      <c r="R101" s="3">
        <f>(Table1[[#This Row],[AVG_faceoffWins]] - AH$519) / AH$516</f>
        <v>0.91430639454058593</v>
      </c>
      <c r="S101" s="3">
        <f>(Table1[[#This Row],[AVG_PPP]] - AB$519) / AB$516</f>
        <v>1.093453497944552</v>
      </c>
      <c r="T101" s="3">
        <f>(Table1[[#This Row],[AVG_hits]] - T$519) / T$516</f>
        <v>-1.0740047698733837</v>
      </c>
      <c r="U101" s="3">
        <f>(Table1[[#This Row],[AVG_blocks]] - U$519) / U$516</f>
        <v>-0.70649860879869342</v>
      </c>
      <c r="V101" s="3">
        <f>(Table1[[#This Row],[AVG_shots]] - AO$519) / AO$516</f>
        <v>0.58572898390446637</v>
      </c>
      <c r="W101" s="6">
        <v>320.20171673819698</v>
      </c>
      <c r="X101" s="7">
        <f>Table1[[#This Row],[r shp factor]]*Table1[[#This Row],[goals]]</f>
        <v>24.208946821718818</v>
      </c>
      <c r="Y101" s="4">
        <v>0.1592690472103</v>
      </c>
      <c r="Z101" s="3">
        <f>(Table1[[#This Row],[AVG_shp]] - Z$519) / Z$516</f>
        <v>1.0032772251426627</v>
      </c>
      <c r="AA101" s="6">
        <v>18.957081545064302</v>
      </c>
      <c r="AB101" s="6">
        <v>33.622317596566504</v>
      </c>
      <c r="AC101" s="6">
        <v>28.733905579399099</v>
      </c>
      <c r="AD101" s="1">
        <v>82</v>
      </c>
      <c r="AE101" s="1">
        <v>30</v>
      </c>
      <c r="AF101" s="1">
        <f>IF(ISERR(Table1[[#This Row],[AVG_shp]]/Table1[[#This Row],[shp]]), 0, Table1[[#This Row],[AVG_shp]]/Table1[[#This Row],[shp]])</f>
        <v>0.80696489405729399</v>
      </c>
      <c r="AG101" s="1">
        <v>52</v>
      </c>
      <c r="AH101" s="1">
        <v>82</v>
      </c>
      <c r="AI101" s="1">
        <v>194</v>
      </c>
      <c r="AJ101" s="3">
        <v>25.845493562231699</v>
      </c>
      <c r="AK101" s="3">
        <v>42.3948497854077</v>
      </c>
      <c r="AL101" s="3">
        <v>68.240343347639396</v>
      </c>
      <c r="AM101" s="3">
        <v>163.74248927038599</v>
      </c>
      <c r="AN101" s="1">
        <v>0.19736799999999999</v>
      </c>
      <c r="AO101" s="1">
        <v>27</v>
      </c>
      <c r="AP101" s="1">
        <v>152</v>
      </c>
      <c r="AQ101" s="1">
        <v>440</v>
      </c>
      <c r="AR101" s="1">
        <v>21</v>
      </c>
      <c r="AS101" s="1">
        <v>29</v>
      </c>
      <c r="AT101"/>
      <c r="AX101"/>
      <c r="AY101"/>
      <c r="AZ101"/>
    </row>
    <row r="102" spans="1:52" hidden="1" x14ac:dyDescent="0.3">
      <c r="A102" s="1" t="s">
        <v>1085</v>
      </c>
      <c r="B102" s="1">
        <v>8476882</v>
      </c>
      <c r="C102" s="1">
        <v>31</v>
      </c>
      <c r="D102" s="1" t="s">
        <v>219</v>
      </c>
      <c r="E102" s="1" t="str">
        <f>IF(AND(ISERR(FIND("C",Table1[[#This Row],[positions]])), Table1[[#This Row],[AVG_faceoffWins]]&gt;200), "*", "")</f>
        <v/>
      </c>
      <c r="F102" s="1" t="str">
        <f>IF(AND(AND(NOT(ISERR(FIND("C",Table1[[#This Row],[positions]]))), G102&lt;&gt;"C"), Table1[[#This Row],[z faceoffWins]]&gt;0.15), "*", "")</f>
        <v/>
      </c>
      <c r="G102" s="2" t="s">
        <v>56</v>
      </c>
      <c r="H102" s="1" t="s">
        <v>236</v>
      </c>
      <c r="I102" s="1" t="s">
        <v>237</v>
      </c>
      <c r="J102" s="7">
        <f>Table1[[#This Row],[z ppp]]+Table1[[#This Row],[z blocks]]+Table1[[#This Row],[z hits]]+Table1[[#This Row],[z goals]]+Table1[[#This Row],[z assists]]+Table1[[#This Row],[z points]]+Table1[[#This Row],[z faceoffWins]]+Table1[[#This Row],[z shots]]</f>
        <v>0.16919407767452393</v>
      </c>
      <c r="K102" s="7">
        <f>Table1[[#This Row],[z goals]]+Table1[[#This Row],[z assists]]+Table1[[#This Row],[z points]]+Table1[[#This Row],[z ppp]]+Table1[[#This Row],[z hits]]+Table1[[#This Row],[z shots]]</f>
        <v>1.4418099091131511</v>
      </c>
      <c r="L102" s="7">
        <f>Table1[[#This Row],[z blocks]]+Table1[[#This Row],[z faceoffWins]]</f>
        <v>-1.2726158314386269</v>
      </c>
      <c r="M102" s="7">
        <f>Table1[[#This Row],[z goals]]+Table1[[#This Row],[z assists]]+Table1[[#This Row],[z points]]+Table1[[#This Row],[z ppp]]+Table1[[#This Row],[z hits]]+Table1[[#This Row],[z blocks]]+Table1[[#This Row],[z shots]]</f>
        <v>0.51536936853596083</v>
      </c>
      <c r="N102" s="7">
        <f>Table1[[#This Row],[z goals]]+Table1[[#This Row],[z assists]]+Table1[[#This Row],[z points]]+Table1[[#This Row],[z ppp]]</f>
        <v>2.6302741790644992</v>
      </c>
      <c r="O102" s="3">
        <f>(Table1[[#This Row],[AVG_goals]] - AT$519) / AT$516</f>
        <v>0.3690874760320233</v>
      </c>
      <c r="P102" s="3">
        <f>(Table1[[#This Row],[AVG_assists]] - P$519) / P$516</f>
        <v>0.69381070709164883</v>
      </c>
      <c r="Q102" s="3">
        <f>(Table1[[#This Row],[AVG_points]] - AX$519) / AX$516</f>
        <v>0.60117301810615165</v>
      </c>
      <c r="R102" s="3">
        <f>(Table1[[#This Row],[AVG_faceoffWins]] - AH$519) / AH$516</f>
        <v>-0.34617529086143672</v>
      </c>
      <c r="S102" s="3">
        <f>(Table1[[#This Row],[AVG_PPP]] - AB$519) / AB$516</f>
        <v>0.96620297783467524</v>
      </c>
      <c r="T102" s="3">
        <f>(Table1[[#This Row],[AVG_hits]] - T$519) / T$516</f>
        <v>-1.2422129755444447</v>
      </c>
      <c r="U102" s="3">
        <f>(Table1[[#This Row],[AVG_blocks]] - U$519) / U$516</f>
        <v>-0.92644054057719027</v>
      </c>
      <c r="V102" s="3">
        <f>(Table1[[#This Row],[AVG_shots]] - AO$519) / AO$516</f>
        <v>5.3748705593096566E-2</v>
      </c>
      <c r="W102" s="6">
        <v>53.893805309734503</v>
      </c>
      <c r="X102" s="7">
        <f>Table1[[#This Row],[r shp factor]]*Table1[[#This Row],[goals]]</f>
        <v>14.797380593840714</v>
      </c>
      <c r="Y102" s="4">
        <v>0.133309601769911</v>
      </c>
      <c r="Z102" s="3">
        <f>(Table1[[#This Row],[AVG_shp]] - Z$519) / Z$516</f>
        <v>0.50748921190119312</v>
      </c>
      <c r="AA102" s="6">
        <v>17.734513274336202</v>
      </c>
      <c r="AB102" s="6">
        <v>24.681415929203499</v>
      </c>
      <c r="AC102" s="6">
        <v>19.6902654867256</v>
      </c>
      <c r="AD102" s="1">
        <v>82</v>
      </c>
      <c r="AE102" s="1">
        <v>15</v>
      </c>
      <c r="AF102" s="1">
        <f>IF(ISERR(Table1[[#This Row],[AVG_shp]]/Table1[[#This Row],[shp]]), 0, Table1[[#This Row],[AVG_shp]]/Table1[[#This Row],[shp]])</f>
        <v>0.98649203958938092</v>
      </c>
      <c r="AG102" s="1">
        <v>43</v>
      </c>
      <c r="AH102" s="1">
        <v>58</v>
      </c>
      <c r="AI102" s="1">
        <v>131</v>
      </c>
      <c r="AJ102" s="3">
        <v>17.460176991150401</v>
      </c>
      <c r="AK102" s="3">
        <v>32.539823008849503</v>
      </c>
      <c r="AL102" s="3">
        <v>50</v>
      </c>
      <c r="AM102" s="3">
        <v>131.35398230088401</v>
      </c>
      <c r="AN102" s="1">
        <v>0.13513500000000001</v>
      </c>
      <c r="AO102" s="1">
        <v>24</v>
      </c>
      <c r="AP102" s="1">
        <v>111</v>
      </c>
      <c r="AQ102" s="1">
        <v>60</v>
      </c>
      <c r="AR102" s="1">
        <v>29</v>
      </c>
      <c r="AS102" s="1">
        <v>27</v>
      </c>
      <c r="AT102"/>
      <c r="AX102"/>
      <c r="AY102"/>
      <c r="AZ102"/>
    </row>
    <row r="103" spans="1:52" hidden="1" x14ac:dyDescent="0.3">
      <c r="A103" s="1" t="s">
        <v>1085</v>
      </c>
      <c r="B103" s="1">
        <v>8477935</v>
      </c>
      <c r="C103" s="1">
        <v>29</v>
      </c>
      <c r="D103" s="1" t="s">
        <v>375</v>
      </c>
      <c r="E103" s="1" t="str">
        <f>IF(AND(ISERR(FIND("C",Table1[[#This Row],[positions]])), Table1[[#This Row],[AVG_faceoffWins]]&gt;200), "*", "")</f>
        <v/>
      </c>
      <c r="F103" s="1" t="str">
        <f>IF(AND(AND(NOT(ISERR(FIND("C",Table1[[#This Row],[positions]]))), G103&lt;&gt;"C"), Table1[[#This Row],[z faceoffWins]]&gt;0.15), "*", "")</f>
        <v/>
      </c>
      <c r="G103" s="2" t="s">
        <v>26</v>
      </c>
      <c r="H103" s="1" t="s">
        <v>378</v>
      </c>
      <c r="I103" s="1" t="s">
        <v>379</v>
      </c>
      <c r="J103" s="7">
        <f>Table1[[#This Row],[z ppp]]+Table1[[#This Row],[z blocks]]+Table1[[#This Row],[z hits]]+Table1[[#This Row],[z goals]]+Table1[[#This Row],[z assists]]+Table1[[#This Row],[z points]]+Table1[[#This Row],[z faceoffWins]]+Table1[[#This Row],[z shots]]</f>
        <v>4.7391649672162828</v>
      </c>
      <c r="K103" s="7">
        <f>Table1[[#This Row],[z goals]]+Table1[[#This Row],[z assists]]+Table1[[#This Row],[z points]]+Table1[[#This Row],[z ppp]]+Table1[[#This Row],[z hits]]+Table1[[#This Row],[z shots]]</f>
        <v>3.8579912621531016</v>
      </c>
      <c r="L103" s="7">
        <f>Table1[[#This Row],[z blocks]]+Table1[[#This Row],[z faceoffWins]]</f>
        <v>0.88117370506318182</v>
      </c>
      <c r="M103" s="7">
        <f>Table1[[#This Row],[z goals]]+Table1[[#This Row],[z assists]]+Table1[[#This Row],[z points]]+Table1[[#This Row],[z ppp]]+Table1[[#This Row],[z hits]]+Table1[[#This Row],[z blocks]]+Table1[[#This Row],[z shots]]</f>
        <v>3.3405492187092038</v>
      </c>
      <c r="N103" s="7">
        <f>Table1[[#This Row],[z goals]]+Table1[[#This Row],[z assists]]+Table1[[#This Row],[z points]]+Table1[[#This Row],[z ppp]]</f>
        <v>1.3279113779851408</v>
      </c>
      <c r="O103" s="3">
        <f>(Table1[[#This Row],[AVG_goals]] - AT$519) / AT$516</f>
        <v>0.68213607916217534</v>
      </c>
      <c r="P103" s="3">
        <f>(Table1[[#This Row],[AVG_assists]] - P$519) / P$516</f>
        <v>6.1644002217004654E-2</v>
      </c>
      <c r="Q103" s="3">
        <f>(Table1[[#This Row],[AVG_points]] - AX$519) / AX$516</f>
        <v>0.34741056934196329</v>
      </c>
      <c r="R103" s="3">
        <f>(Table1[[#This Row],[AVG_faceoffWins]] - AH$519) / AH$516</f>
        <v>1.3986157485070796</v>
      </c>
      <c r="S103" s="3">
        <f>(Table1[[#This Row],[AVG_PPP]] - AB$519) / AB$516</f>
        <v>0.23672072726399757</v>
      </c>
      <c r="T103" s="3">
        <f>(Table1[[#This Row],[AVG_hits]] - T$519) / T$516</f>
        <v>1.2955991261193189</v>
      </c>
      <c r="U103" s="3">
        <f>(Table1[[#This Row],[AVG_blocks]] - U$519) / U$516</f>
        <v>-0.51744204344389777</v>
      </c>
      <c r="V103" s="3">
        <f>(Table1[[#This Row],[AVG_shots]] - AO$519) / AO$516</f>
        <v>1.2344807580486417</v>
      </c>
      <c r="W103" s="6">
        <v>422.524038461538</v>
      </c>
      <c r="X103" s="7">
        <f>Table1[[#This Row],[r shp factor]]*Table1[[#This Row],[goals]]</f>
        <v>24.536662790257772</v>
      </c>
      <c r="Y103" s="4">
        <v>0.10181144711538399</v>
      </c>
      <c r="Z103" s="3">
        <f>(Table1[[#This Row],[AVG_shp]] - Z$519) / Z$516</f>
        <v>-9.408016880074227E-2</v>
      </c>
      <c r="AA103" s="6">
        <v>10.725961538461499</v>
      </c>
      <c r="AB103" s="6">
        <v>41.307692307692299</v>
      </c>
      <c r="AC103" s="6">
        <v>156.13461538461499</v>
      </c>
      <c r="AD103" s="1">
        <v>76</v>
      </c>
      <c r="AE103" s="1">
        <v>25</v>
      </c>
      <c r="AF103" s="1">
        <f>IF(ISERR(Table1[[#This Row],[AVG_shp]]/Table1[[#This Row],[shp]]), 0, Table1[[#This Row],[AVG_shp]]/Table1[[#This Row],[shp]])</f>
        <v>0.98146651161031084</v>
      </c>
      <c r="AG103" s="1">
        <v>26</v>
      </c>
      <c r="AH103" s="1">
        <v>51</v>
      </c>
      <c r="AI103" s="1">
        <v>127</v>
      </c>
      <c r="AJ103" s="3">
        <v>20.615384615384599</v>
      </c>
      <c r="AK103" s="3">
        <v>23.735576923076898</v>
      </c>
      <c r="AL103" s="3">
        <v>44.350961538461497</v>
      </c>
      <c r="AM103" s="3">
        <v>203.24038461538399</v>
      </c>
      <c r="AN103" s="1">
        <v>0.10373400000000001</v>
      </c>
      <c r="AO103" s="1">
        <v>11</v>
      </c>
      <c r="AP103" s="1">
        <v>241</v>
      </c>
      <c r="AQ103" s="1">
        <v>450</v>
      </c>
      <c r="AR103" s="1">
        <v>45</v>
      </c>
      <c r="AS103" s="1">
        <v>145</v>
      </c>
      <c r="AT103"/>
      <c r="AX103"/>
      <c r="AY103"/>
      <c r="AZ103"/>
    </row>
    <row r="104" spans="1:52" hidden="1" x14ac:dyDescent="0.3">
      <c r="A104" s="1" t="s">
        <v>1085</v>
      </c>
      <c r="B104" s="1">
        <v>8477496</v>
      </c>
      <c r="C104" s="1">
        <v>31</v>
      </c>
      <c r="D104" s="1" t="s">
        <v>55</v>
      </c>
      <c r="E104" s="1" t="str">
        <f>IF(AND(ISERR(FIND("C",Table1[[#This Row],[positions]])), Table1[[#This Row],[AVG_faceoffWins]]&gt;200), "*", "")</f>
        <v/>
      </c>
      <c r="F104" s="1" t="str">
        <f>IF(AND(AND(NOT(ISERR(FIND("C",Table1[[#This Row],[positions]]))), G104&lt;&gt;"C"), Table1[[#This Row],[z faceoffWins]]&gt;0.15), "*", "")</f>
        <v/>
      </c>
      <c r="G104" s="2" t="s">
        <v>26</v>
      </c>
      <c r="H104" s="1" t="s">
        <v>70</v>
      </c>
      <c r="I104" s="1" t="s">
        <v>71</v>
      </c>
      <c r="J104" s="7">
        <f>Table1[[#This Row],[z ppp]]+Table1[[#This Row],[z blocks]]+Table1[[#This Row],[z hits]]+Table1[[#This Row],[z goals]]+Table1[[#This Row],[z assists]]+Table1[[#This Row],[z points]]+Table1[[#This Row],[z faceoffWins]]+Table1[[#This Row],[z shots]]</f>
        <v>6.769226664415509</v>
      </c>
      <c r="K104" s="7">
        <f>Table1[[#This Row],[z goals]]+Table1[[#This Row],[z assists]]+Table1[[#This Row],[z points]]+Table1[[#This Row],[z ppp]]+Table1[[#This Row],[z hits]]+Table1[[#This Row],[z shots]]</f>
        <v>3.6015830205859274</v>
      </c>
      <c r="L104" s="7">
        <f>Table1[[#This Row],[z blocks]]+Table1[[#This Row],[z faceoffWins]]</f>
        <v>3.1676436438295812</v>
      </c>
      <c r="M104" s="7">
        <f>Table1[[#This Row],[z goals]]+Table1[[#This Row],[z assists]]+Table1[[#This Row],[z points]]+Table1[[#This Row],[z ppp]]+Table1[[#This Row],[z hits]]+Table1[[#This Row],[z blocks]]+Table1[[#This Row],[z shots]]</f>
        <v>3.6304244834127783</v>
      </c>
      <c r="N104" s="7">
        <f>Table1[[#This Row],[z goals]]+Table1[[#This Row],[z assists]]+Table1[[#This Row],[z points]]+Table1[[#This Row],[z ppp]]</f>
        <v>2.6467556557225791</v>
      </c>
      <c r="O104" s="3">
        <f>(Table1[[#This Row],[AVG_goals]] - AT$519) / AT$516</f>
        <v>0.42808907066364538</v>
      </c>
      <c r="P104" s="3">
        <f>(Table1[[#This Row],[AVG_assists]] - P$519) / P$516</f>
        <v>0.77956830129331767</v>
      </c>
      <c r="Q104" s="3">
        <f>(Table1[[#This Row],[AVG_points]] - AX$519) / AX$516</f>
        <v>0.68153864475633619</v>
      </c>
      <c r="R104" s="3">
        <f>(Table1[[#This Row],[AVG_faceoffWins]] - AH$519) / AH$516</f>
        <v>3.1388021810027302</v>
      </c>
      <c r="S104" s="3">
        <f>(Table1[[#This Row],[AVG_PPP]] - AB$519) / AB$516</f>
        <v>0.75755963900927958</v>
      </c>
      <c r="T104" s="3">
        <f>(Table1[[#This Row],[AVG_hits]] - T$519) / T$516</f>
        <v>0.26430914396554839</v>
      </c>
      <c r="U104" s="3">
        <f>(Table1[[#This Row],[AVG_blocks]] - U$519) / U$516</f>
        <v>2.8841462826851003E-2</v>
      </c>
      <c r="V104" s="3">
        <f>(Table1[[#This Row],[AVG_shots]] - AO$519) / AO$516</f>
        <v>0.69051822089780002</v>
      </c>
      <c r="W104" s="6">
        <v>790.18143459915598</v>
      </c>
      <c r="X104" s="7">
        <f>Table1[[#This Row],[r shp factor]]*Table1[[#This Row],[goals]]</f>
        <v>22.126839761969684</v>
      </c>
      <c r="Y104" s="4">
        <v>0.145571177215189</v>
      </c>
      <c r="Z104" s="3">
        <f>(Table1[[#This Row],[AVG_shp]] - Z$519) / Z$516</f>
        <v>0.74166764006462904</v>
      </c>
      <c r="AA104" s="6">
        <v>15.7299578059071</v>
      </c>
      <c r="AB104" s="6">
        <v>63.514767932489399</v>
      </c>
      <c r="AC104" s="6">
        <v>100.68776371308</v>
      </c>
      <c r="AD104" s="1">
        <v>82</v>
      </c>
      <c r="AE104" s="1">
        <v>17</v>
      </c>
      <c r="AF104" s="1">
        <f>IF(ISERR(Table1[[#This Row],[AVG_shp]]/Table1[[#This Row],[shp]]), 0, Table1[[#This Row],[AVG_shp]]/Table1[[#This Row],[shp]])</f>
        <v>1.3015788095276284</v>
      </c>
      <c r="AG104" s="1">
        <v>30</v>
      </c>
      <c r="AH104" s="1">
        <v>47</v>
      </c>
      <c r="AI104" s="1">
        <v>111</v>
      </c>
      <c r="AJ104" s="3">
        <v>18.054852320675099</v>
      </c>
      <c r="AK104" s="3">
        <v>33.734177215189803</v>
      </c>
      <c r="AL104" s="3">
        <v>51.789029535864898</v>
      </c>
      <c r="AM104" s="3">
        <v>170.12236286919801</v>
      </c>
      <c r="AN104" s="1">
        <v>0.111842</v>
      </c>
      <c r="AO104" s="1">
        <v>14</v>
      </c>
      <c r="AP104" s="1">
        <v>152</v>
      </c>
      <c r="AQ104" s="1">
        <v>759</v>
      </c>
      <c r="AR104" s="1">
        <v>79</v>
      </c>
      <c r="AS104" s="1">
        <v>114</v>
      </c>
      <c r="AT104"/>
      <c r="AX104"/>
      <c r="AY104"/>
      <c r="AZ104"/>
    </row>
    <row r="105" spans="1:52" hidden="1" x14ac:dyDescent="0.3">
      <c r="A105" s="1" t="s">
        <v>1085</v>
      </c>
      <c r="B105" s="1">
        <v>8479400</v>
      </c>
      <c r="C105" s="1">
        <v>27</v>
      </c>
      <c r="D105" s="1" t="s">
        <v>1032</v>
      </c>
      <c r="E105" s="1" t="str">
        <f>IF(AND(ISERR(FIND("C",Table1[[#This Row],[positions]])), Table1[[#This Row],[AVG_faceoffWins]]&gt;200), "*", "")</f>
        <v/>
      </c>
      <c r="F105" s="1" t="str">
        <f>IF(AND(AND(NOT(ISERR(FIND("C",Table1[[#This Row],[positions]]))), G105&lt;&gt;"C"), Table1[[#This Row],[z faceoffWins]]&gt;0.15), "*", "")</f>
        <v>*</v>
      </c>
      <c r="G105" s="2" t="s">
        <v>45</v>
      </c>
      <c r="H105" s="1" t="s">
        <v>1037</v>
      </c>
      <c r="I105" s="1" t="s">
        <v>1038</v>
      </c>
      <c r="J105" s="7">
        <f>Table1[[#This Row],[z ppp]]+Table1[[#This Row],[z blocks]]+Table1[[#This Row],[z hits]]+Table1[[#This Row],[z goals]]+Table1[[#This Row],[z assists]]+Table1[[#This Row],[z points]]+Table1[[#This Row],[z faceoffWins]]+Table1[[#This Row],[z shots]]</f>
        <v>4.952516184173346</v>
      </c>
      <c r="K105" s="7">
        <f>Table1[[#This Row],[z goals]]+Table1[[#This Row],[z assists]]+Table1[[#This Row],[z points]]+Table1[[#This Row],[z ppp]]+Table1[[#This Row],[z hits]]+Table1[[#This Row],[z shots]]</f>
        <v>3.5189954743373173</v>
      </c>
      <c r="L105" s="7">
        <f>Table1[[#This Row],[z blocks]]+Table1[[#This Row],[z faceoffWins]]</f>
        <v>1.4335207098360288</v>
      </c>
      <c r="M105" s="7">
        <f>Table1[[#This Row],[z goals]]+Table1[[#This Row],[z assists]]+Table1[[#This Row],[z points]]+Table1[[#This Row],[z ppp]]+Table1[[#This Row],[z hits]]+Table1[[#This Row],[z blocks]]+Table1[[#This Row],[z shots]]</f>
        <v>3.1841376346554684</v>
      </c>
      <c r="N105" s="7">
        <f>Table1[[#This Row],[z goals]]+Table1[[#This Row],[z assists]]+Table1[[#This Row],[z points]]+Table1[[#This Row],[z ppp]]</f>
        <v>3.1145279365140279</v>
      </c>
      <c r="O105" s="3">
        <f>(Table1[[#This Row],[AVG_goals]] - AT$519) / AT$516</f>
        <v>0.69768997764167129</v>
      </c>
      <c r="P105" s="3">
        <f>(Table1[[#This Row],[AVG_assists]] - P$519) / P$516</f>
        <v>0.89257389242713503</v>
      </c>
      <c r="Q105" s="3">
        <f>(Table1[[#This Row],[AVG_points]] - AX$519) / AX$516</f>
        <v>0.87430242377341816</v>
      </c>
      <c r="R105" s="3">
        <f>(Table1[[#This Row],[AVG_faceoffWins]] - AH$519) / AH$516</f>
        <v>1.7683785495178774</v>
      </c>
      <c r="S105" s="3">
        <f>(Table1[[#This Row],[AVG_PPP]] - AB$519) / AB$516</f>
        <v>0.64996164267180334</v>
      </c>
      <c r="T105" s="3">
        <f>(Table1[[#This Row],[AVG_hits]] - T$519) / T$516</f>
        <v>-0.16560089786858712</v>
      </c>
      <c r="U105" s="3">
        <f>(Table1[[#This Row],[AVG_blocks]] - U$519) / U$516</f>
        <v>-0.33485783968184873</v>
      </c>
      <c r="V105" s="3">
        <f>(Table1[[#This Row],[AVG_shots]] - AO$519) / AO$516</f>
        <v>0.57006843569187615</v>
      </c>
      <c r="W105" s="6">
        <v>500.64556962025301</v>
      </c>
      <c r="X105" s="7">
        <f>Table1[[#This Row],[r shp factor]]*Table1[[#This Row],[goals]]</f>
        <v>18.064685226435302</v>
      </c>
      <c r="Y105" s="4">
        <v>0.127216029535864</v>
      </c>
      <c r="Z105" s="3">
        <f>(Table1[[#This Row],[AVG_shp]] - Z$519) / Z$516</f>
        <v>0.39111076004254386</v>
      </c>
      <c r="AA105" s="6">
        <v>14.6962025316455</v>
      </c>
      <c r="AB105" s="6">
        <v>48.729957805907098</v>
      </c>
      <c r="AC105" s="6">
        <v>77.573839662447199</v>
      </c>
      <c r="AD105" s="1">
        <v>82</v>
      </c>
      <c r="AE105" s="1">
        <v>20</v>
      </c>
      <c r="AF105" s="1">
        <f>IF(ISERR(Table1[[#This Row],[AVG_shp]]/Table1[[#This Row],[shp]]), 0, Table1[[#This Row],[AVG_shp]]/Table1[[#This Row],[shp]])</f>
        <v>0.9032342613217651</v>
      </c>
      <c r="AG105" s="1">
        <v>46</v>
      </c>
      <c r="AH105" s="1">
        <v>66</v>
      </c>
      <c r="AI105" s="1">
        <v>152</v>
      </c>
      <c r="AJ105" s="3">
        <v>20.772151898734101</v>
      </c>
      <c r="AK105" s="3">
        <v>35.308016877637101</v>
      </c>
      <c r="AL105" s="3">
        <v>56.080168776371302</v>
      </c>
      <c r="AM105" s="3">
        <v>162.78902953586399</v>
      </c>
      <c r="AN105" s="1">
        <v>0.140845</v>
      </c>
      <c r="AO105" s="1">
        <v>14</v>
      </c>
      <c r="AP105" s="1">
        <v>142</v>
      </c>
      <c r="AQ105" s="1">
        <v>577</v>
      </c>
      <c r="AR105" s="1">
        <v>62</v>
      </c>
      <c r="AS105" s="1">
        <v>65</v>
      </c>
      <c r="AT105"/>
      <c r="AX105"/>
      <c r="AY105"/>
      <c r="AZ105"/>
    </row>
    <row r="106" spans="1:52" hidden="1" x14ac:dyDescent="0.3">
      <c r="A106" s="1" t="s">
        <v>1085</v>
      </c>
      <c r="B106" s="1">
        <v>8482105</v>
      </c>
      <c r="C106" s="1">
        <v>23</v>
      </c>
      <c r="D106" s="1" t="s">
        <v>634</v>
      </c>
      <c r="E106" s="1" t="str">
        <f>IF(AND(ISERR(FIND("C",Table1[[#This Row],[positions]])), Table1[[#This Row],[AVG_faceoffWins]]&gt;200), "*", "")</f>
        <v/>
      </c>
      <c r="F106" s="1" t="str">
        <f>IF(AND(AND(NOT(ISERR(FIND("C",Table1[[#This Row],[positions]]))), G106&lt;&gt;"C"), Table1[[#This Row],[z faceoffWins]]&gt;0.15), "*", "")</f>
        <v/>
      </c>
      <c r="G106" s="2" t="s">
        <v>48</v>
      </c>
      <c r="H106" s="1" t="s">
        <v>664</v>
      </c>
      <c r="I106" s="1" t="s">
        <v>665</v>
      </c>
      <c r="J106" s="7">
        <f>Table1[[#This Row],[z ppp]]+Table1[[#This Row],[z blocks]]+Table1[[#This Row],[z hits]]+Table1[[#This Row],[z goals]]+Table1[[#This Row],[z assists]]+Table1[[#This Row],[z points]]+Table1[[#This Row],[z faceoffWins]]+Table1[[#This Row],[z shots]]</f>
        <v>3.087338430634599</v>
      </c>
      <c r="K106" s="7">
        <f>Table1[[#This Row],[z goals]]+Table1[[#This Row],[z assists]]+Table1[[#This Row],[z points]]+Table1[[#This Row],[z ppp]]+Table1[[#This Row],[z hits]]+Table1[[#This Row],[z shots]]</f>
        <v>1.5369351178240076</v>
      </c>
      <c r="L106" s="7">
        <f>Table1[[#This Row],[z blocks]]+Table1[[#This Row],[z faceoffWins]]</f>
        <v>1.5504033128105916</v>
      </c>
      <c r="M106" s="7">
        <f>Table1[[#This Row],[z goals]]+Table1[[#This Row],[z assists]]+Table1[[#This Row],[z points]]+Table1[[#This Row],[z ppp]]+Table1[[#This Row],[z hits]]+Table1[[#This Row],[z blocks]]+Table1[[#This Row],[z shots]]</f>
        <v>3.6870180702187492</v>
      </c>
      <c r="N106" s="7">
        <f>Table1[[#This Row],[z goals]]+Table1[[#This Row],[z assists]]+Table1[[#This Row],[z points]]+Table1[[#This Row],[z ppp]]</f>
        <v>1.7816809593294027</v>
      </c>
      <c r="O106" s="3">
        <f>(Table1[[#This Row],[AVG_goals]] - AT$519) / AT$516</f>
        <v>-0.53168121783856814</v>
      </c>
      <c r="P106" s="3">
        <f>(Table1[[#This Row],[AVG_assists]] - P$519) / P$516</f>
        <v>0.8059569836596886</v>
      </c>
      <c r="Q106" s="3">
        <f>(Table1[[#This Row],[AVG_points]] - AX$519) / AX$516</f>
        <v>0.26350149450573662</v>
      </c>
      <c r="R106" s="3">
        <f>(Table1[[#This Row],[AVG_faceoffWins]] - AH$519) / AH$516</f>
        <v>-0.59967963958414994</v>
      </c>
      <c r="S106" s="3">
        <f>(Table1[[#This Row],[AVG_PPP]] - AB$519) / AB$516</f>
        <v>1.2439036990025456</v>
      </c>
      <c r="T106" s="3">
        <f>(Table1[[#This Row],[AVG_hits]] - T$519) / T$516</f>
        <v>-0.80282885285068795</v>
      </c>
      <c r="U106" s="3">
        <f>(Table1[[#This Row],[AVG_blocks]] - U$519) / U$516</f>
        <v>2.1500829523947416</v>
      </c>
      <c r="V106" s="3">
        <f>(Table1[[#This Row],[AVG_shots]] - AO$519) / AO$516</f>
        <v>0.55808301134529281</v>
      </c>
      <c r="W106" s="6">
        <v>0.33474576271186401</v>
      </c>
      <c r="X106" s="7">
        <f>Table1[[#This Row],[r shp factor]]*Table1[[#This Row],[goals]]</f>
        <v>9.7881521187191716</v>
      </c>
      <c r="Y106" s="4">
        <v>5.0195423728813499E-2</v>
      </c>
      <c r="Z106" s="3">
        <f>(Table1[[#This Row],[AVG_shp]] - Z$519) / Z$516</f>
        <v>-1.0798718624259795</v>
      </c>
      <c r="AA106" s="6">
        <v>20.4025423728813</v>
      </c>
      <c r="AB106" s="6">
        <v>149.74576271186399</v>
      </c>
      <c r="AC106" s="6">
        <v>43.313559322033797</v>
      </c>
      <c r="AD106" s="1">
        <v>80</v>
      </c>
      <c r="AE106" s="1">
        <v>11</v>
      </c>
      <c r="AF106" s="1">
        <f>IF(ISERR(Table1[[#This Row],[AVG_shp]]/Table1[[#This Row],[shp]]), 0, Table1[[#This Row],[AVG_shp]]/Table1[[#This Row],[shp]])</f>
        <v>0.88983201079265195</v>
      </c>
      <c r="AG106" s="1">
        <v>46</v>
      </c>
      <c r="AH106" s="1">
        <v>57</v>
      </c>
      <c r="AI106" s="1">
        <v>125</v>
      </c>
      <c r="AJ106" s="3">
        <v>8.3813559322033893</v>
      </c>
      <c r="AK106" s="3">
        <v>34.1016949152542</v>
      </c>
      <c r="AL106" s="3">
        <v>42.483050847457598</v>
      </c>
      <c r="AM106" s="3">
        <v>162.05932203389801</v>
      </c>
      <c r="AN106" s="1">
        <v>5.6410000000000002E-2</v>
      </c>
      <c r="AO106" s="1">
        <v>30</v>
      </c>
      <c r="AP106" s="1">
        <v>195</v>
      </c>
      <c r="AQ106" s="1">
        <v>0</v>
      </c>
      <c r="AR106" s="1">
        <v>163</v>
      </c>
      <c r="AS106" s="1">
        <v>38</v>
      </c>
      <c r="AT106"/>
      <c r="AX106"/>
      <c r="AY106"/>
      <c r="AZ106"/>
    </row>
    <row r="107" spans="1:52" hidden="1" x14ac:dyDescent="0.3">
      <c r="A107" s="1" t="s">
        <v>1085</v>
      </c>
      <c r="B107" s="1">
        <v>8476419</v>
      </c>
      <c r="C107" s="1">
        <v>33</v>
      </c>
      <c r="D107" s="1" t="s">
        <v>573</v>
      </c>
      <c r="E107" s="1" t="str">
        <f>IF(AND(ISERR(FIND("C",Table1[[#This Row],[positions]])), Table1[[#This Row],[AVG_faceoffWins]]&gt;200), "*", "")</f>
        <v/>
      </c>
      <c r="F107" s="1" t="str">
        <f>IF(AND(AND(NOT(ISERR(FIND("C",Table1[[#This Row],[positions]]))), G107&lt;&gt;"C"), Table1[[#This Row],[z faceoffWins]]&gt;0.15), "*", "")</f>
        <v>*</v>
      </c>
      <c r="G107" s="2" t="s">
        <v>65</v>
      </c>
      <c r="H107" s="1" t="s">
        <v>588</v>
      </c>
      <c r="I107" s="1" t="s">
        <v>589</v>
      </c>
      <c r="J107" s="7">
        <f>Table1[[#This Row],[z ppp]]+Table1[[#This Row],[z blocks]]+Table1[[#This Row],[z hits]]+Table1[[#This Row],[z goals]]+Table1[[#This Row],[z assists]]+Table1[[#This Row],[z points]]+Table1[[#This Row],[z faceoffWins]]+Table1[[#This Row],[z shots]]</f>
        <v>3.7449290400351045</v>
      </c>
      <c r="K107" s="7">
        <f>Table1[[#This Row],[z goals]]+Table1[[#This Row],[z assists]]+Table1[[#This Row],[z points]]+Table1[[#This Row],[z ppp]]+Table1[[#This Row],[z hits]]+Table1[[#This Row],[z shots]]</f>
        <v>1.1127054920534301</v>
      </c>
      <c r="L107" s="7">
        <f>Table1[[#This Row],[z blocks]]+Table1[[#This Row],[z faceoffWins]]</f>
        <v>2.632223547981674</v>
      </c>
      <c r="M107" s="7">
        <f>Table1[[#This Row],[z goals]]+Table1[[#This Row],[z assists]]+Table1[[#This Row],[z points]]+Table1[[#This Row],[z ppp]]+Table1[[#This Row],[z hits]]+Table1[[#This Row],[z blocks]]+Table1[[#This Row],[z shots]]</f>
        <v>1.220679537511155</v>
      </c>
      <c r="N107" s="7">
        <f>Table1[[#This Row],[z goals]]+Table1[[#This Row],[z assists]]+Table1[[#This Row],[z points]]+Table1[[#This Row],[z ppp]]</f>
        <v>-0.22121441376452378</v>
      </c>
      <c r="O107" s="3">
        <f>(Table1[[#This Row],[AVG_goals]] - AT$519) / AT$516</f>
        <v>-0.10994382752650622</v>
      </c>
      <c r="P107" s="3">
        <f>(Table1[[#This Row],[AVG_assists]] - P$519) / P$516</f>
        <v>0.19315187052228505</v>
      </c>
      <c r="Q107" s="3">
        <f>(Table1[[#This Row],[AVG_points]] - AX$519) / AX$516</f>
        <v>7.106216409902677E-2</v>
      </c>
      <c r="R107" s="3">
        <f>(Table1[[#This Row],[AVG_faceoffWins]] - AH$519) / AH$516</f>
        <v>2.5242495025239493</v>
      </c>
      <c r="S107" s="3">
        <f>(Table1[[#This Row],[AVG_PPP]] - AB$519) / AB$516</f>
        <v>-0.37548462085932938</v>
      </c>
      <c r="T107" s="3">
        <f>(Table1[[#This Row],[AVG_hits]] - T$519) / T$516</f>
        <v>1.5625079079832909</v>
      </c>
      <c r="U107" s="3">
        <f>(Table1[[#This Row],[AVG_blocks]] - U$519) / U$516</f>
        <v>0.10797404545772486</v>
      </c>
      <c r="V107" s="3">
        <f>(Table1[[#This Row],[AVG_shots]] - AO$519) / AO$516</f>
        <v>-0.22858800216533698</v>
      </c>
      <c r="W107" s="6">
        <v>660.34199134199105</v>
      </c>
      <c r="X107" s="7">
        <f>Table1[[#This Row],[r shp factor]]*Table1[[#This Row],[goals]]</f>
        <v>13.270489357043363</v>
      </c>
      <c r="Y107" s="4">
        <v>0.110587727272727</v>
      </c>
      <c r="Z107" s="3">
        <f>(Table1[[#This Row],[AVG_shp]] - Z$519) / Z$516</f>
        <v>7.353413994292024E-2</v>
      </c>
      <c r="AA107" s="6">
        <v>4.8441558441558401</v>
      </c>
      <c r="AB107" s="6">
        <v>66.7316017316017</v>
      </c>
      <c r="AC107" s="6">
        <v>170.48484848484799</v>
      </c>
      <c r="AD107" s="1">
        <v>79</v>
      </c>
      <c r="AE107" s="1">
        <v>14</v>
      </c>
      <c r="AF107" s="1">
        <f>IF(ISERR(Table1[[#This Row],[AVG_shp]]/Table1[[#This Row],[shp]]), 0, Table1[[#This Row],[AVG_shp]]/Table1[[#This Row],[shp]])</f>
        <v>0.94789209693166876</v>
      </c>
      <c r="AG107" s="1">
        <v>28</v>
      </c>
      <c r="AH107" s="1">
        <v>42</v>
      </c>
      <c r="AI107" s="1">
        <v>98</v>
      </c>
      <c r="AJ107" s="3">
        <v>12.6320346320346</v>
      </c>
      <c r="AK107" s="3">
        <v>25.5670995670995</v>
      </c>
      <c r="AL107" s="3">
        <v>38.1991341991342</v>
      </c>
      <c r="AM107" s="3">
        <v>114.164502164502</v>
      </c>
      <c r="AN107" s="1">
        <v>0.11666700000000001</v>
      </c>
      <c r="AO107" s="1">
        <v>5</v>
      </c>
      <c r="AP107" s="1">
        <v>120</v>
      </c>
      <c r="AQ107" s="1">
        <v>589</v>
      </c>
      <c r="AR107" s="1">
        <v>57</v>
      </c>
      <c r="AS107" s="1">
        <v>140</v>
      </c>
      <c r="AT107"/>
      <c r="AX107"/>
      <c r="AY107"/>
      <c r="AZ107"/>
    </row>
    <row r="108" spans="1:52" hidden="1" x14ac:dyDescent="0.3">
      <c r="A108" s="1" t="s">
        <v>1085</v>
      </c>
      <c r="B108" s="1">
        <v>8480015</v>
      </c>
      <c r="C108" s="1">
        <v>26</v>
      </c>
      <c r="D108" s="1" t="s">
        <v>670</v>
      </c>
      <c r="E108" s="1" t="str">
        <f>IF(AND(ISERR(FIND("C",Table1[[#This Row],[positions]])), Table1[[#This Row],[AVG_faceoffWins]]&gt;200), "*", "")</f>
        <v/>
      </c>
      <c r="F108" s="1" t="str">
        <f>IF(AND(AND(NOT(ISERR(FIND("C",Table1[[#This Row],[positions]]))), G108&lt;&gt;"C"), Table1[[#This Row],[z faceoffWins]]&gt;0.15), "*", "")</f>
        <v/>
      </c>
      <c r="G108" s="2" t="s">
        <v>56</v>
      </c>
      <c r="H108" s="1" t="s">
        <v>685</v>
      </c>
      <c r="I108" s="1" t="s">
        <v>686</v>
      </c>
      <c r="J108" s="7">
        <f>Table1[[#This Row],[z ppp]]+Table1[[#This Row],[z blocks]]+Table1[[#This Row],[z hits]]+Table1[[#This Row],[z goals]]+Table1[[#This Row],[z assists]]+Table1[[#This Row],[z points]]+Table1[[#This Row],[z faceoffWins]]+Table1[[#This Row],[z shots]]</f>
        <v>3.7131196770576818</v>
      </c>
      <c r="K108" s="7">
        <f>Table1[[#This Row],[z goals]]+Table1[[#This Row],[z assists]]+Table1[[#This Row],[z points]]+Table1[[#This Row],[z ppp]]+Table1[[#This Row],[z hits]]+Table1[[#This Row],[z shots]]</f>
        <v>4.310467586937123</v>
      </c>
      <c r="L108" s="7">
        <f>Table1[[#This Row],[z blocks]]+Table1[[#This Row],[z faceoffWins]]</f>
        <v>-0.59734790987944142</v>
      </c>
      <c r="M108" s="7">
        <f>Table1[[#This Row],[z goals]]+Table1[[#This Row],[z assists]]+Table1[[#This Row],[z points]]+Table1[[#This Row],[z ppp]]+Table1[[#This Row],[z hits]]+Table1[[#This Row],[z blocks]]+Table1[[#This Row],[z shots]]</f>
        <v>4.2433045099669302</v>
      </c>
      <c r="N108" s="7">
        <f>Table1[[#This Row],[z goals]]+Table1[[#This Row],[z assists]]+Table1[[#This Row],[z points]]+Table1[[#This Row],[z ppp]]</f>
        <v>1.7355566763566559</v>
      </c>
      <c r="O108" s="3">
        <f>(Table1[[#This Row],[AVG_goals]] - AT$519) / AT$516</f>
        <v>1.1184451680237331</v>
      </c>
      <c r="P108" s="3">
        <f>(Table1[[#This Row],[AVG_assists]] - P$519) / P$516</f>
        <v>3.3277737260919961E-2</v>
      </c>
      <c r="Q108" s="3">
        <f>(Table1[[#This Row],[AVG_points]] - AX$519) / AX$516</f>
        <v>0.5272076874788294</v>
      </c>
      <c r="R108" s="3">
        <f>(Table1[[#This Row],[AVG_faceoffWins]] - AH$519) / AH$516</f>
        <v>-0.53018483290924834</v>
      </c>
      <c r="S108" s="3">
        <f>(Table1[[#This Row],[AVG_PPP]] - AB$519) / AB$516</f>
        <v>5.6626083593173462E-2</v>
      </c>
      <c r="T108" s="3">
        <f>(Table1[[#This Row],[AVG_hits]] - T$519) / T$516</f>
        <v>0.79860217313225146</v>
      </c>
      <c r="U108" s="3">
        <f>(Table1[[#This Row],[AVG_blocks]] - U$519) / U$516</f>
        <v>-6.7163076970193067E-2</v>
      </c>
      <c r="V108" s="3">
        <f>(Table1[[#This Row],[AVG_shots]] - AO$519) / AO$516</f>
        <v>1.7763087374482158</v>
      </c>
      <c r="W108" s="6">
        <v>15.017241379310301</v>
      </c>
      <c r="X108" s="7">
        <f>Table1[[#This Row],[r shp factor]]*Table1[[#This Row],[goals]]</f>
        <v>20.054887885574008</v>
      </c>
      <c r="Y108" s="4">
        <v>0.106674956896551</v>
      </c>
      <c r="Z108" s="3">
        <f>(Table1[[#This Row],[AVG_shp]] - Z$519) / Z$516</f>
        <v>-1.1941378829295292E-3</v>
      </c>
      <c r="AA108" s="6">
        <v>8.9956896551724093</v>
      </c>
      <c r="AB108" s="6">
        <v>59.612068965517203</v>
      </c>
      <c r="AC108" s="6">
        <v>129.413793103448</v>
      </c>
      <c r="AD108" s="1">
        <v>77</v>
      </c>
      <c r="AE108" s="1">
        <v>20</v>
      </c>
      <c r="AF108" s="1">
        <f>IF(ISERR(Table1[[#This Row],[AVG_shp]]/Table1[[#This Row],[shp]]), 0, Table1[[#This Row],[AVG_shp]]/Table1[[#This Row],[shp]])</f>
        <v>1.0027443942787004</v>
      </c>
      <c r="AG108" s="1">
        <v>23</v>
      </c>
      <c r="AH108" s="1">
        <v>43</v>
      </c>
      <c r="AI108" s="1">
        <v>106</v>
      </c>
      <c r="AJ108" s="3">
        <v>25.012931034482701</v>
      </c>
      <c r="AK108" s="3">
        <v>23.340517241379299</v>
      </c>
      <c r="AL108" s="3">
        <v>48.353448275862</v>
      </c>
      <c r="AM108" s="3">
        <v>236.22844827586201</v>
      </c>
      <c r="AN108" s="1">
        <v>0.10638300000000001</v>
      </c>
      <c r="AO108" s="1">
        <v>7</v>
      </c>
      <c r="AP108" s="1">
        <v>188</v>
      </c>
      <c r="AQ108" s="1">
        <v>7</v>
      </c>
      <c r="AR108" s="1">
        <v>63</v>
      </c>
      <c r="AS108" s="1">
        <v>115</v>
      </c>
      <c r="AT108"/>
      <c r="AX108"/>
      <c r="AY108"/>
      <c r="AZ108"/>
    </row>
    <row r="109" spans="1:52" hidden="1" x14ac:dyDescent="0.3">
      <c r="A109" s="1" t="s">
        <v>1085</v>
      </c>
      <c r="B109" s="1">
        <v>8476456</v>
      </c>
      <c r="C109" s="1">
        <v>32</v>
      </c>
      <c r="D109" s="1" t="s">
        <v>186</v>
      </c>
      <c r="E109" s="1" t="str">
        <f>IF(AND(ISERR(FIND("C",Table1[[#This Row],[positions]])), Table1[[#This Row],[AVG_faceoffWins]]&gt;200), "*", "")</f>
        <v/>
      </c>
      <c r="F109" s="1" t="str">
        <f>IF(AND(AND(NOT(ISERR(FIND("C",Table1[[#This Row],[positions]]))), G109&lt;&gt;"C"), Table1[[#This Row],[z faceoffWins]]&gt;0.15), "*", "")</f>
        <v/>
      </c>
      <c r="G109" s="2" t="s">
        <v>45</v>
      </c>
      <c r="H109" s="1" t="s">
        <v>197</v>
      </c>
      <c r="I109" s="1" t="s">
        <v>198</v>
      </c>
      <c r="J109" s="7">
        <f>Table1[[#This Row],[z ppp]]+Table1[[#This Row],[z blocks]]+Table1[[#This Row],[z hits]]+Table1[[#This Row],[z goals]]+Table1[[#This Row],[z assists]]+Table1[[#This Row],[z points]]+Table1[[#This Row],[z faceoffWins]]+Table1[[#This Row],[z shots]]</f>
        <v>2.1851199273073991</v>
      </c>
      <c r="K109" s="7">
        <f>Table1[[#This Row],[z goals]]+Table1[[#This Row],[z assists]]+Table1[[#This Row],[z points]]+Table1[[#This Row],[z ppp]]+Table1[[#This Row],[z hits]]+Table1[[#This Row],[z shots]]</f>
        <v>3.214897027614751</v>
      </c>
      <c r="L109" s="7">
        <f>Table1[[#This Row],[z blocks]]+Table1[[#This Row],[z faceoffWins]]</f>
        <v>-1.0297771003073524</v>
      </c>
      <c r="M109" s="7">
        <f>Table1[[#This Row],[z goals]]+Table1[[#This Row],[z assists]]+Table1[[#This Row],[z points]]+Table1[[#This Row],[z ppp]]+Table1[[#This Row],[z hits]]+Table1[[#This Row],[z blocks]]+Table1[[#This Row],[z shots]]</f>
        <v>2.7340833859964384</v>
      </c>
      <c r="N109" s="7">
        <f>Table1[[#This Row],[z goals]]+Table1[[#This Row],[z assists]]+Table1[[#This Row],[z points]]+Table1[[#This Row],[z ppp]]</f>
        <v>3.5306844809204456</v>
      </c>
      <c r="O109" s="3">
        <f>(Table1[[#This Row],[AVG_goals]] - AT$519) / AT$516</f>
        <v>0.45846355495153646</v>
      </c>
      <c r="P109" s="3">
        <f>(Table1[[#This Row],[AVG_assists]] - P$519) / P$516</f>
        <v>1.0846732147454246</v>
      </c>
      <c r="Q109" s="3">
        <f>(Table1[[#This Row],[AVG_points]] - AX$519) / AX$516</f>
        <v>0.88617197318824226</v>
      </c>
      <c r="R109" s="3">
        <f>(Table1[[#This Row],[AVG_faceoffWins]] - AH$519) / AH$516</f>
        <v>-0.54896345868903951</v>
      </c>
      <c r="S109" s="3">
        <f>(Table1[[#This Row],[AVG_PPP]] - AB$519) / AB$516</f>
        <v>1.1013757380352425</v>
      </c>
      <c r="T109" s="3">
        <f>(Table1[[#This Row],[AVG_hits]] - T$519) / T$516</f>
        <v>-0.52449589339671276</v>
      </c>
      <c r="U109" s="3">
        <f>(Table1[[#This Row],[AVG_blocks]] - U$519) / U$516</f>
        <v>-0.48081364161831286</v>
      </c>
      <c r="V109" s="3">
        <f>(Table1[[#This Row],[AVG_shots]] - AO$519) / AO$516</f>
        <v>0.20870844009101852</v>
      </c>
      <c r="W109" s="6">
        <v>11.0497925311203</v>
      </c>
      <c r="X109" s="7">
        <f>Table1[[#This Row],[r shp factor]]*Table1[[#This Row],[goals]]</f>
        <v>19.696671693872325</v>
      </c>
      <c r="Y109" s="4">
        <v>0.12873674273858901</v>
      </c>
      <c r="Z109" s="3">
        <f>(Table1[[#This Row],[AVG_shp]] - Z$519) / Z$516</f>
        <v>0.42015419162202089</v>
      </c>
      <c r="AA109" s="6">
        <v>19.033195020746799</v>
      </c>
      <c r="AB109" s="6">
        <v>42.796680497925301</v>
      </c>
      <c r="AC109" s="6">
        <v>58.278008298755097</v>
      </c>
      <c r="AD109" s="1">
        <v>81</v>
      </c>
      <c r="AE109" s="1">
        <v>28</v>
      </c>
      <c r="AF109" s="1">
        <f>IF(ISERR(Table1[[#This Row],[AVG_shp]]/Table1[[#This Row],[shp]]), 0, Table1[[#This Row],[AVG_shp]]/Table1[[#This Row],[shp]])</f>
        <v>0.70345256049544014</v>
      </c>
      <c r="AG109" s="1">
        <v>34</v>
      </c>
      <c r="AH109" s="1">
        <v>62</v>
      </c>
      <c r="AI109" s="1">
        <v>152</v>
      </c>
      <c r="AJ109" s="3">
        <v>18.360995850622398</v>
      </c>
      <c r="AK109" s="3">
        <v>37.983402489626499</v>
      </c>
      <c r="AL109" s="3">
        <v>56.344398340248901</v>
      </c>
      <c r="AM109" s="3">
        <v>140.78838174273801</v>
      </c>
      <c r="AN109" s="1">
        <v>0.183007</v>
      </c>
      <c r="AO109" s="1">
        <v>23</v>
      </c>
      <c r="AP109" s="1">
        <v>153</v>
      </c>
      <c r="AQ109" s="1">
        <v>13</v>
      </c>
      <c r="AR109" s="1">
        <v>64</v>
      </c>
      <c r="AS109" s="1">
        <v>50</v>
      </c>
      <c r="AT109"/>
      <c r="AX109"/>
      <c r="AY109"/>
      <c r="AZ109"/>
    </row>
    <row r="110" spans="1:52" hidden="1" x14ac:dyDescent="0.3">
      <c r="A110" s="1" t="s">
        <v>1085</v>
      </c>
      <c r="B110" s="1">
        <v>8480036</v>
      </c>
      <c r="C110" s="1">
        <v>26</v>
      </c>
      <c r="D110" s="1" t="s">
        <v>275</v>
      </c>
      <c r="E110" s="1" t="str">
        <f>IF(AND(ISERR(FIND("C",Table1[[#This Row],[positions]])), Table1[[#This Row],[AVG_faceoffWins]]&gt;200), "*", "")</f>
        <v/>
      </c>
      <c r="F110" s="1" t="str">
        <f>IF(AND(AND(NOT(ISERR(FIND("C",Table1[[#This Row],[positions]]))), G110&lt;&gt;"C"), Table1[[#This Row],[z faceoffWins]]&gt;0.15), "*", "")</f>
        <v/>
      </c>
      <c r="G110" s="2" t="s">
        <v>48</v>
      </c>
      <c r="H110" s="1" t="s">
        <v>297</v>
      </c>
      <c r="I110" s="1" t="s">
        <v>298</v>
      </c>
      <c r="J110" s="7">
        <f>Table1[[#This Row],[z ppp]]+Table1[[#This Row],[z blocks]]+Table1[[#This Row],[z hits]]+Table1[[#This Row],[z goals]]+Table1[[#This Row],[z assists]]+Table1[[#This Row],[z points]]+Table1[[#This Row],[z faceoffWins]]+Table1[[#This Row],[z shots]]</f>
        <v>3.3816923668617869</v>
      </c>
      <c r="K110" s="7">
        <f>Table1[[#This Row],[z goals]]+Table1[[#This Row],[z assists]]+Table1[[#This Row],[z points]]+Table1[[#This Row],[z ppp]]+Table1[[#This Row],[z hits]]+Table1[[#This Row],[z shots]]</f>
        <v>3.2139095453384057</v>
      </c>
      <c r="L110" s="7">
        <f>Table1[[#This Row],[z blocks]]+Table1[[#This Row],[z faceoffWins]]</f>
        <v>0.16778282152338131</v>
      </c>
      <c r="M110" s="7">
        <f>Table1[[#This Row],[z goals]]+Table1[[#This Row],[z assists]]+Table1[[#This Row],[z points]]+Table1[[#This Row],[z ppp]]+Table1[[#This Row],[z hits]]+Table1[[#This Row],[z blocks]]+Table1[[#This Row],[z shots]]</f>
        <v>3.9829564163904294</v>
      </c>
      <c r="N110" s="7">
        <f>Table1[[#This Row],[z goals]]+Table1[[#This Row],[z assists]]+Table1[[#This Row],[z points]]+Table1[[#This Row],[z ppp]]</f>
        <v>3.3993149955076696</v>
      </c>
      <c r="O110" s="3">
        <f>(Table1[[#This Row],[AVG_goals]] - AT$519) / AT$516</f>
        <v>-0.49113699069529071</v>
      </c>
      <c r="P110" s="3">
        <f>(Table1[[#This Row],[AVG_assists]] - P$519) / P$516</f>
        <v>1.6218704715297481</v>
      </c>
      <c r="Q110" s="3">
        <f>(Table1[[#This Row],[AVG_points]] - AX$519) / AX$516</f>
        <v>0.79231337355658216</v>
      </c>
      <c r="R110" s="3">
        <f>(Table1[[#This Row],[AVG_faceoffWins]] - AH$519) / AH$516</f>
        <v>-0.60126404952864232</v>
      </c>
      <c r="S110" s="3">
        <f>(Table1[[#This Row],[AVG_PPP]] - AB$519) / AB$516</f>
        <v>1.4762681411166303</v>
      </c>
      <c r="T110" s="3">
        <f>(Table1[[#This Row],[AVG_hits]] - T$519) / T$516</f>
        <v>-0.80624298519973114</v>
      </c>
      <c r="U110" s="3">
        <f>(Table1[[#This Row],[AVG_blocks]] - U$519) / U$516</f>
        <v>0.76904687105202363</v>
      </c>
      <c r="V110" s="3">
        <f>(Table1[[#This Row],[AVG_shots]] - AO$519) / AO$516</f>
        <v>0.62083753503046724</v>
      </c>
      <c r="W110" s="6">
        <v>0</v>
      </c>
      <c r="X110" s="7">
        <f>Table1[[#This Row],[r shp factor]]*Table1[[#This Row],[goals]]</f>
        <v>5.65800393122516</v>
      </c>
      <c r="Y110" s="4">
        <v>5.2388589999999999E-2</v>
      </c>
      <c r="Z110" s="3">
        <f>(Table1[[#This Row],[AVG_shp]] - Z$519) / Z$516</f>
        <v>-1.0379855459098335</v>
      </c>
      <c r="AA110" s="6">
        <v>22.635000000000002</v>
      </c>
      <c r="AB110" s="6">
        <v>93.605000000000004</v>
      </c>
      <c r="AC110" s="6">
        <v>43.13</v>
      </c>
      <c r="AD110" s="1">
        <v>50</v>
      </c>
      <c r="AE110" s="1">
        <v>5</v>
      </c>
      <c r="AF110" s="1">
        <f>IF(ISERR(Table1[[#This Row],[AVG_shp]]/Table1[[#This Row],[shp]]), 0, Table1[[#This Row],[AVG_shp]]/Table1[[#This Row],[shp]])</f>
        <v>1.1316007862450319</v>
      </c>
      <c r="AG110" s="1">
        <v>20</v>
      </c>
      <c r="AH110" s="1">
        <v>25</v>
      </c>
      <c r="AI110" s="1">
        <v>55</v>
      </c>
      <c r="AJ110" s="3">
        <v>8.7899999999999991</v>
      </c>
      <c r="AK110" s="3">
        <v>45.465000000000003</v>
      </c>
      <c r="AL110" s="3">
        <v>54.255000000000003</v>
      </c>
      <c r="AM110" s="3">
        <v>165.88</v>
      </c>
      <c r="AN110" s="1">
        <v>4.6295999999999997E-2</v>
      </c>
      <c r="AO110" s="1">
        <v>7</v>
      </c>
      <c r="AP110" s="1">
        <v>108</v>
      </c>
      <c r="AQ110" s="1">
        <v>0</v>
      </c>
      <c r="AR110" s="1">
        <v>85</v>
      </c>
      <c r="AS110" s="1">
        <v>17</v>
      </c>
      <c r="AT110"/>
      <c r="AX110"/>
      <c r="AY110"/>
      <c r="AZ110"/>
    </row>
    <row r="111" spans="1:52" hidden="1" x14ac:dyDescent="0.3">
      <c r="A111" s="1" t="s">
        <v>1085</v>
      </c>
      <c r="B111" s="1">
        <v>8474590</v>
      </c>
      <c r="C111" s="1">
        <v>35</v>
      </c>
      <c r="D111" s="1" t="s">
        <v>1032</v>
      </c>
      <c r="E111" s="1" t="str">
        <f>IF(AND(ISERR(FIND("C",Table1[[#This Row],[positions]])), Table1[[#This Row],[AVG_faceoffWins]]&gt;200), "*", "")</f>
        <v/>
      </c>
      <c r="F111" s="1" t="str">
        <f>IF(AND(AND(NOT(ISERR(FIND("C",Table1[[#This Row],[positions]]))), G111&lt;&gt;"C"), Table1[[#This Row],[z faceoffWins]]&gt;0.15), "*", "")</f>
        <v/>
      </c>
      <c r="G111" s="2" t="s">
        <v>48</v>
      </c>
      <c r="H111" s="1" t="s">
        <v>1050</v>
      </c>
      <c r="I111" s="1" t="s">
        <v>1051</v>
      </c>
      <c r="J111" s="7">
        <f>Table1[[#This Row],[z ppp]]+Table1[[#This Row],[z blocks]]+Table1[[#This Row],[z hits]]+Table1[[#This Row],[z goals]]+Table1[[#This Row],[z assists]]+Table1[[#This Row],[z points]]+Table1[[#This Row],[z faceoffWins]]+Table1[[#This Row],[z shots]]</f>
        <v>3.3791501729082323</v>
      </c>
      <c r="K111" s="7">
        <f>Table1[[#This Row],[z goals]]+Table1[[#This Row],[z assists]]+Table1[[#This Row],[z points]]+Table1[[#This Row],[z ppp]]+Table1[[#This Row],[z hits]]+Table1[[#This Row],[z shots]]</f>
        <v>1.8746224457131615</v>
      </c>
      <c r="L111" s="7">
        <f>Table1[[#This Row],[z blocks]]+Table1[[#This Row],[z faceoffWins]]</f>
        <v>1.5045277271950706</v>
      </c>
      <c r="M111" s="7">
        <f>Table1[[#This Row],[z goals]]+Table1[[#This Row],[z assists]]+Table1[[#This Row],[z points]]+Table1[[#This Row],[z ppp]]+Table1[[#This Row],[z hits]]+Table1[[#This Row],[z blocks]]+Table1[[#This Row],[z shots]]</f>
        <v>3.9804142224368744</v>
      </c>
      <c r="N111" s="7">
        <f>Table1[[#This Row],[z goals]]+Table1[[#This Row],[z assists]]+Table1[[#This Row],[z points]]+Table1[[#This Row],[z ppp]]</f>
        <v>1.8868494521343835</v>
      </c>
      <c r="O111" s="3">
        <f>(Table1[[#This Row],[AVG_goals]] - AT$519) / AT$516</f>
        <v>-0.58580728544814298</v>
      </c>
      <c r="P111" s="3">
        <f>(Table1[[#This Row],[AVG_assists]] - P$519) / P$516</f>
        <v>1.1715992618202398</v>
      </c>
      <c r="Q111" s="3">
        <f>(Table1[[#This Row],[AVG_points]] - AX$519) / AX$516</f>
        <v>0.46774989610872508</v>
      </c>
      <c r="R111" s="3">
        <f>(Table1[[#This Row],[AVG_faceoffWins]] - AH$519) / AH$516</f>
        <v>-0.60126404952864232</v>
      </c>
      <c r="S111" s="3">
        <f>(Table1[[#This Row],[AVG_PPP]] - AB$519) / AB$516</f>
        <v>0.8333075796535615</v>
      </c>
      <c r="T111" s="3">
        <f>(Table1[[#This Row],[AVG_hits]] - T$519) / T$516</f>
        <v>-0.57121512935761642</v>
      </c>
      <c r="U111" s="3">
        <f>(Table1[[#This Row],[AVG_blocks]] - U$519) / U$516</f>
        <v>2.1057917767237129</v>
      </c>
      <c r="V111" s="3">
        <f>(Table1[[#This Row],[AVG_shots]] - AO$519) / AO$516</f>
        <v>0.55898812293639433</v>
      </c>
      <c r="W111" s="6">
        <v>0</v>
      </c>
      <c r="X111" s="7">
        <f>Table1[[#This Row],[r shp factor]]*Table1[[#This Row],[goals]]</f>
        <v>8.2483175305835505</v>
      </c>
      <c r="Y111" s="4">
        <v>4.9390925373134303E-2</v>
      </c>
      <c r="Z111" s="3">
        <f>(Table1[[#This Row],[AVG_shp]] - Z$519) / Z$516</f>
        <v>-1.0952366221368188</v>
      </c>
      <c r="AA111" s="6">
        <v>16.457711442786</v>
      </c>
      <c r="AB111" s="6">
        <v>147.94527363184</v>
      </c>
      <c r="AC111" s="6">
        <v>55.766169154228798</v>
      </c>
      <c r="AD111" s="1">
        <v>79</v>
      </c>
      <c r="AE111" s="1">
        <v>5</v>
      </c>
      <c r="AF111" s="1">
        <f>IF(ISERR(Table1[[#This Row],[AVG_shp]]/Table1[[#This Row],[shp]]), 0, Table1[[#This Row],[AVG_shp]]/Table1[[#This Row],[shp]])</f>
        <v>1.6496635061167102</v>
      </c>
      <c r="AG111" s="1">
        <v>46</v>
      </c>
      <c r="AH111" s="1">
        <v>51</v>
      </c>
      <c r="AI111" s="1">
        <v>107</v>
      </c>
      <c r="AJ111" s="3">
        <v>7.8358208955223798</v>
      </c>
      <c r="AK111" s="3">
        <v>39.194029850746197</v>
      </c>
      <c r="AL111" s="3">
        <v>47.0298507462686</v>
      </c>
      <c r="AM111" s="3">
        <v>162.114427860696</v>
      </c>
      <c r="AN111" s="1">
        <v>2.9940000000000001E-2</v>
      </c>
      <c r="AO111" s="1">
        <v>14</v>
      </c>
      <c r="AP111" s="1">
        <v>167</v>
      </c>
      <c r="AQ111" s="1">
        <v>0</v>
      </c>
      <c r="AR111" s="1">
        <v>131</v>
      </c>
      <c r="AS111" s="1">
        <v>49</v>
      </c>
      <c r="AT111"/>
      <c r="AX111"/>
      <c r="AY111"/>
      <c r="AZ111"/>
    </row>
    <row r="112" spans="1:52" hidden="1" x14ac:dyDescent="0.3">
      <c r="A112" s="1" t="s">
        <v>1085</v>
      </c>
      <c r="B112" s="1">
        <v>8475798</v>
      </c>
      <c r="C112" s="1">
        <v>33</v>
      </c>
      <c r="D112" s="1" t="s">
        <v>22</v>
      </c>
      <c r="E112" s="1" t="str">
        <f>IF(AND(ISERR(FIND("C",Table1[[#This Row],[positions]])), Table1[[#This Row],[AVG_faceoffWins]]&gt;200), "*", "")</f>
        <v/>
      </c>
      <c r="F112" s="1" t="str">
        <f>IF(AND(AND(NOT(ISERR(FIND("C",Table1[[#This Row],[positions]]))), G112&lt;&gt;"C"), Table1[[#This Row],[z faceoffWins]]&gt;0.15), "*", "")</f>
        <v>*</v>
      </c>
      <c r="G112" s="2" t="s">
        <v>23</v>
      </c>
      <c r="H112" s="1" t="s">
        <v>24</v>
      </c>
      <c r="I112" s="1" t="s">
        <v>25</v>
      </c>
      <c r="J112" s="7">
        <f>Table1[[#This Row],[z ppp]]+Table1[[#This Row],[z blocks]]+Table1[[#This Row],[z hits]]+Table1[[#This Row],[z goals]]+Table1[[#This Row],[z assists]]+Table1[[#This Row],[z points]]+Table1[[#This Row],[z faceoffWins]]+Table1[[#This Row],[z shots]]</f>
        <v>3.9546665386133051</v>
      </c>
      <c r="K112" s="7">
        <f>Table1[[#This Row],[z goals]]+Table1[[#This Row],[z assists]]+Table1[[#This Row],[z points]]+Table1[[#This Row],[z ppp]]+Table1[[#This Row],[z hits]]+Table1[[#This Row],[z shots]]</f>
        <v>3.0659473778615349</v>
      </c>
      <c r="L112" s="7">
        <f>Table1[[#This Row],[z blocks]]+Table1[[#This Row],[z faceoffWins]]</f>
        <v>0.88871916075177004</v>
      </c>
      <c r="M112" s="7">
        <f>Table1[[#This Row],[z goals]]+Table1[[#This Row],[z assists]]+Table1[[#This Row],[z points]]+Table1[[#This Row],[z ppp]]+Table1[[#This Row],[z hits]]+Table1[[#This Row],[z blocks]]+Table1[[#This Row],[z shots]]</f>
        <v>2.9715876700333839</v>
      </c>
      <c r="N112" s="7">
        <f>Table1[[#This Row],[z goals]]+Table1[[#This Row],[z assists]]+Table1[[#This Row],[z points]]+Table1[[#This Row],[z ppp]]</f>
        <v>3.2276694305452951</v>
      </c>
      <c r="O112" s="3">
        <f>(Table1[[#This Row],[AVG_goals]] - AT$519) / AT$516</f>
        <v>0.11597768752885573</v>
      </c>
      <c r="P112" s="3">
        <f>(Table1[[#This Row],[AVG_assists]] - P$519) / P$516</f>
        <v>1.2832440692756961</v>
      </c>
      <c r="Q112" s="3">
        <f>(Table1[[#This Row],[AVG_points]] - AX$519) / AX$516</f>
        <v>0.85533842022915418</v>
      </c>
      <c r="R112" s="3">
        <f>(Table1[[#This Row],[AVG_faceoffWins]] - AH$519) / AH$516</f>
        <v>0.98307886857992099</v>
      </c>
      <c r="S112" s="3">
        <f>(Table1[[#This Row],[AVG_PPP]] - AB$519) / AB$516</f>
        <v>0.97310925351158883</v>
      </c>
      <c r="T112" s="3">
        <f>(Table1[[#This Row],[AVG_hits]] - T$519) / T$516</f>
        <v>-0.39246440024108847</v>
      </c>
      <c r="U112" s="3">
        <f>(Table1[[#This Row],[AVG_blocks]] - U$519) / U$516</f>
        <v>-9.4359707828150979E-2</v>
      </c>
      <c r="V112" s="3">
        <f>(Table1[[#This Row],[AVG_shots]] - AO$519) / AO$516</f>
        <v>0.23074234755732861</v>
      </c>
      <c r="W112" s="6">
        <v>334.73160173160102</v>
      </c>
      <c r="X112" s="7">
        <f>Table1[[#This Row],[r shp factor]]*Table1[[#This Row],[goals]]</f>
        <v>13.589986109935372</v>
      </c>
      <c r="Y112" s="4">
        <v>0.17409945887445799</v>
      </c>
      <c r="Z112" s="3">
        <f>(Table1[[#This Row],[AVG_shp]] - Z$519) / Z$516</f>
        <v>1.2865167246693456</v>
      </c>
      <c r="AA112" s="6">
        <v>17.8008658008658</v>
      </c>
      <c r="AB112" s="6">
        <v>58.506493506493499</v>
      </c>
      <c r="AC112" s="6">
        <v>65.3766233766233</v>
      </c>
      <c r="AD112" s="1">
        <v>83</v>
      </c>
      <c r="AE112" s="1">
        <v>22</v>
      </c>
      <c r="AF112" s="1">
        <f>IF(ISERR(Table1[[#This Row],[AVG_shp]]/Table1[[#This Row],[shp]]), 0, Table1[[#This Row],[AVG_shp]]/Table1[[#This Row],[shp]])</f>
        <v>0.61772664136069877</v>
      </c>
      <c r="AG112" s="1">
        <v>44</v>
      </c>
      <c r="AH112" s="1">
        <v>66</v>
      </c>
      <c r="AI112" s="1">
        <v>154</v>
      </c>
      <c r="AJ112" s="3">
        <v>14.909090909090899</v>
      </c>
      <c r="AK112" s="3">
        <v>40.748917748917698</v>
      </c>
      <c r="AL112" s="3">
        <v>55.658008658008598</v>
      </c>
      <c r="AM112" s="3">
        <v>142.12987012987</v>
      </c>
      <c r="AN112" s="1">
        <v>0.28183900000000001</v>
      </c>
      <c r="AO112" s="1">
        <v>19</v>
      </c>
      <c r="AP112" s="1">
        <v>169</v>
      </c>
      <c r="AQ112" s="1">
        <v>359</v>
      </c>
      <c r="AR112" s="1">
        <v>60</v>
      </c>
      <c r="AS112" s="1">
        <v>57</v>
      </c>
      <c r="AT112"/>
      <c r="AX112"/>
      <c r="AY112"/>
      <c r="AZ112"/>
    </row>
    <row r="113" spans="1:52" hidden="1" x14ac:dyDescent="0.3">
      <c r="A113" s="1" t="s">
        <v>1085</v>
      </c>
      <c r="B113" s="1">
        <v>8477497</v>
      </c>
      <c r="C113" s="1">
        <v>31</v>
      </c>
      <c r="D113" s="1" t="s">
        <v>155</v>
      </c>
      <c r="E113" s="1" t="str">
        <f>IF(AND(ISERR(FIND("C",Table1[[#This Row],[positions]])), Table1[[#This Row],[AVG_faceoffWins]]&gt;200), "*", "")</f>
        <v/>
      </c>
      <c r="F113" s="1" t="str">
        <f>IF(AND(AND(NOT(ISERR(FIND("C",Table1[[#This Row],[positions]]))), G113&lt;&gt;"C"), Table1[[#This Row],[z faceoffWins]]&gt;0.15), "*", "")</f>
        <v/>
      </c>
      <c r="G113" s="2" t="s">
        <v>26</v>
      </c>
      <c r="H113" s="1" t="s">
        <v>166</v>
      </c>
      <c r="I113" s="1" t="s">
        <v>167</v>
      </c>
      <c r="J113" s="7">
        <f>Table1[[#This Row],[z ppp]]+Table1[[#This Row],[z blocks]]+Table1[[#This Row],[z hits]]+Table1[[#This Row],[z goals]]+Table1[[#This Row],[z assists]]+Table1[[#This Row],[z points]]+Table1[[#This Row],[z faceoffWins]]+Table1[[#This Row],[z shots]]</f>
        <v>3.336704366618982</v>
      </c>
      <c r="K113" s="7">
        <f>Table1[[#This Row],[z goals]]+Table1[[#This Row],[z assists]]+Table1[[#This Row],[z points]]+Table1[[#This Row],[z ppp]]+Table1[[#This Row],[z hits]]+Table1[[#This Row],[z shots]]</f>
        <v>1.8140144090155592</v>
      </c>
      <c r="L113" s="7">
        <f>Table1[[#This Row],[z blocks]]+Table1[[#This Row],[z faceoffWins]]</f>
        <v>1.5226899576034227</v>
      </c>
      <c r="M113" s="7">
        <f>Table1[[#This Row],[z goals]]+Table1[[#This Row],[z assists]]+Table1[[#This Row],[z points]]+Table1[[#This Row],[z ppp]]+Table1[[#This Row],[z hits]]+Table1[[#This Row],[z blocks]]+Table1[[#This Row],[z shots]]</f>
        <v>1.1441394131130371</v>
      </c>
      <c r="N113" s="7">
        <f>Table1[[#This Row],[z goals]]+Table1[[#This Row],[z assists]]+Table1[[#This Row],[z points]]+Table1[[#This Row],[z ppp]]</f>
        <v>2.7559244054756693</v>
      </c>
      <c r="O113" s="3">
        <f>(Table1[[#This Row],[AVG_goals]] - AT$519) / AT$516</f>
        <v>0.67864983997379846</v>
      </c>
      <c r="P113" s="3">
        <f>(Table1[[#This Row],[AVG_assists]] - P$519) / P$516</f>
        <v>0.60274950424370988</v>
      </c>
      <c r="Q113" s="3">
        <f>(Table1[[#This Row],[AVG_points]] - AX$519) / AX$516</f>
        <v>0.6843607081659614</v>
      </c>
      <c r="R113" s="3">
        <f>(Table1[[#This Row],[AVG_faceoffWins]] - AH$519) / AH$516</f>
        <v>2.1925649535059448</v>
      </c>
      <c r="S113" s="3">
        <f>(Table1[[#This Row],[AVG_PPP]] - AB$519) / AB$516</f>
        <v>0.79016435309219979</v>
      </c>
      <c r="T113" s="3">
        <f>(Table1[[#This Row],[AVG_hits]] - T$519) / T$516</f>
        <v>-1.1173915479012748</v>
      </c>
      <c r="U113" s="3">
        <f>(Table1[[#This Row],[AVG_blocks]] - U$519) / U$516</f>
        <v>-0.66987499590252209</v>
      </c>
      <c r="V113" s="3">
        <f>(Table1[[#This Row],[AVG_shots]] - AO$519) / AO$516</f>
        <v>0.17548155144116478</v>
      </c>
      <c r="W113" s="6">
        <v>590.26543209876502</v>
      </c>
      <c r="X113" s="7">
        <f>Table1[[#This Row],[r shp factor]]*Table1[[#This Row],[goals]]</f>
        <v>29.41020572416727</v>
      </c>
      <c r="Y113" s="4">
        <v>0.22976800617283899</v>
      </c>
      <c r="Z113" s="3">
        <f>(Table1[[#This Row],[AVG_shp]] - Z$519) / Z$516</f>
        <v>2.3497057873356053</v>
      </c>
      <c r="AA113" s="6">
        <v>16.043209876543202</v>
      </c>
      <c r="AB113" s="6">
        <v>35.1111111111111</v>
      </c>
      <c r="AC113" s="6">
        <v>26.401234567901199</v>
      </c>
      <c r="AD113" s="1">
        <v>54</v>
      </c>
      <c r="AE113" s="1">
        <v>19</v>
      </c>
      <c r="AF113" s="1">
        <f>IF(ISERR(Table1[[#This Row],[AVG_shp]]/Table1[[#This Row],[shp]]), 0, Table1[[#This Row],[AVG_shp]]/Table1[[#This Row],[shp]])</f>
        <v>1.5479055644298563</v>
      </c>
      <c r="AG113" s="1">
        <v>38</v>
      </c>
      <c r="AH113" s="1">
        <v>57</v>
      </c>
      <c r="AI113" s="1">
        <v>133</v>
      </c>
      <c r="AJ113" s="3">
        <v>20.580246913580201</v>
      </c>
      <c r="AK113" s="3">
        <v>31.271604938271601</v>
      </c>
      <c r="AL113" s="3">
        <v>51.851851851851798</v>
      </c>
      <c r="AM113" s="3">
        <v>138.76543209876499</v>
      </c>
      <c r="AN113" s="1">
        <v>0.14843799999999999</v>
      </c>
      <c r="AO113" s="1">
        <v>14</v>
      </c>
      <c r="AP113" s="1">
        <v>128</v>
      </c>
      <c r="AQ113" s="1">
        <v>616</v>
      </c>
      <c r="AR113" s="1">
        <v>34</v>
      </c>
      <c r="AS113" s="1">
        <v>30</v>
      </c>
      <c r="AT113"/>
      <c r="AX113"/>
      <c r="AY113"/>
      <c r="AZ113"/>
    </row>
    <row r="114" spans="1:52" x14ac:dyDescent="0.3">
      <c r="A114" s="1"/>
      <c r="B114" s="1">
        <v>8477501</v>
      </c>
      <c r="C114" s="1">
        <v>30</v>
      </c>
      <c r="D114" s="1" t="s">
        <v>244</v>
      </c>
      <c r="E114" s="1" t="str">
        <f>IF(AND(ISERR(FIND("C",Table1[[#This Row],[positions]])), Table1[[#This Row],[AVG_faceoffWins]]&gt;200), "*", "")</f>
        <v/>
      </c>
      <c r="F114" s="1" t="str">
        <f>IF(AND(AND(NOT(ISERR(FIND("C",Table1[[#This Row],[positions]]))), G114&lt;&gt;"C"), Table1[[#This Row],[z faceoffWins]]&gt;0.15), "*", "")</f>
        <v/>
      </c>
      <c r="G114" s="2" t="s">
        <v>56</v>
      </c>
      <c r="H114" s="1" t="s">
        <v>261</v>
      </c>
      <c r="I114" s="1" t="s">
        <v>262</v>
      </c>
      <c r="J114" s="7">
        <f>Table1[[#This Row],[z ppp]]+Table1[[#This Row],[z blocks]]+Table1[[#This Row],[z hits]]+Table1[[#This Row],[z goals]]+Table1[[#This Row],[z assists]]+Table1[[#This Row],[z points]]+Table1[[#This Row],[z faceoffWins]]+Table1[[#This Row],[z shots]]</f>
        <v>0.3858322717461507</v>
      </c>
      <c r="K114" s="7">
        <f>Table1[[#This Row],[z goals]]+Table1[[#This Row],[z assists]]+Table1[[#This Row],[z points]]+Table1[[#This Row],[z ppp]]+Table1[[#This Row],[z hits]]+Table1[[#This Row],[z shots]]</f>
        <v>1.8309827292217729</v>
      </c>
      <c r="L114" s="7">
        <f>Table1[[#This Row],[z blocks]]+Table1[[#This Row],[z faceoffWins]]</f>
        <v>-1.4451504574756222</v>
      </c>
      <c r="M114" s="7">
        <f>Table1[[#This Row],[z goals]]+Table1[[#This Row],[z assists]]+Table1[[#This Row],[z points]]+Table1[[#This Row],[z ppp]]+Table1[[#This Row],[z hits]]+Table1[[#This Row],[z blocks]]+Table1[[#This Row],[z shots]]</f>
        <v>0.97961790633678913</v>
      </c>
      <c r="N114" s="7">
        <f>Table1[[#This Row],[z goals]]+Table1[[#This Row],[z assists]]+Table1[[#This Row],[z points]]+Table1[[#This Row],[z ppp]]</f>
        <v>1.992729717087971</v>
      </c>
      <c r="O114" s="3">
        <f>(Table1[[#This Row],[AVG_goals]] - AT$519) / AT$516</f>
        <v>0.83009583922398955</v>
      </c>
      <c r="P114" s="3">
        <f>(Table1[[#This Row],[AVG_assists]] - P$519) / P$516</f>
        <v>3.2283231644942699E-2</v>
      </c>
      <c r="Q114" s="3">
        <f>(Table1[[#This Row],[AVG_points]] - AX$519) / AX$516</f>
        <v>0.39603217441865352</v>
      </c>
      <c r="R114" s="3">
        <f>(Table1[[#This Row],[AVG_faceoffWins]] - AH$519) / AH$516</f>
        <v>-0.59378563459063849</v>
      </c>
      <c r="S114" s="3">
        <f>(Table1[[#This Row],[AVG_PPP]] - AB$519) / AB$516</f>
        <v>0.73431847180038534</v>
      </c>
      <c r="T114" s="3">
        <f>(Table1[[#This Row],[AVG_hits]] - T$519) / T$516</f>
        <v>-0.46481608956251624</v>
      </c>
      <c r="U114" s="3">
        <f>(Table1[[#This Row],[AVG_blocks]] - U$519) / U$516</f>
        <v>-0.85136482288498383</v>
      </c>
      <c r="V114" s="3">
        <f>(Table1[[#This Row],[AVG_shots]] - AO$519) / AO$516</f>
        <v>0.30306910169631812</v>
      </c>
      <c r="W114" s="6">
        <v>1.58</v>
      </c>
      <c r="X114" s="7">
        <f>Table1[[#This Row],[r shp factor]]*Table1[[#This Row],[goals]]</f>
        <v>18.034094265196721</v>
      </c>
      <c r="Y114" s="4">
        <v>0.15283121999999999</v>
      </c>
      <c r="Z114" s="3">
        <f>(Table1[[#This Row],[AVG_shp]] - Z$519) / Z$516</f>
        <v>0.88032399913805193</v>
      </c>
      <c r="AA114" s="6">
        <v>15.5066666666666</v>
      </c>
      <c r="AB114" s="6">
        <v>27.733333333333299</v>
      </c>
      <c r="AC114" s="6">
        <v>61.486666666666601</v>
      </c>
      <c r="AD114" s="1">
        <v>43</v>
      </c>
      <c r="AE114" s="1">
        <v>21</v>
      </c>
      <c r="AF114" s="1">
        <f>IF(ISERR(Table1[[#This Row],[AVG_shp]]/Table1[[#This Row],[shp]]), 0, Table1[[#This Row],[AVG_shp]]/Table1[[#This Row],[shp]])</f>
        <v>0.85876639358079621</v>
      </c>
      <c r="AG114" s="1">
        <v>13</v>
      </c>
      <c r="AH114" s="1">
        <v>34</v>
      </c>
      <c r="AI114" s="1">
        <v>89</v>
      </c>
      <c r="AJ114" s="3">
        <v>22.106666666666602</v>
      </c>
      <c r="AK114" s="3">
        <v>23.3266666666666</v>
      </c>
      <c r="AL114" s="3">
        <v>45.433333333333302</v>
      </c>
      <c r="AM114" s="3">
        <v>146.53333333333299</v>
      </c>
      <c r="AN114" s="1">
        <v>0.17796600000000001</v>
      </c>
      <c r="AO114" s="1">
        <v>8</v>
      </c>
      <c r="AP114" s="1">
        <v>118</v>
      </c>
      <c r="AQ114" s="1">
        <v>3</v>
      </c>
      <c r="AR114" s="1">
        <v>21</v>
      </c>
      <c r="AS114" s="1">
        <v>55</v>
      </c>
      <c r="AT114"/>
      <c r="AX114"/>
      <c r="AY114"/>
      <c r="AZ114"/>
    </row>
    <row r="115" spans="1:52" hidden="1" x14ac:dyDescent="0.3">
      <c r="A115" s="1" t="s">
        <v>1085</v>
      </c>
      <c r="B115" s="1">
        <v>8479410</v>
      </c>
      <c r="C115" s="1">
        <v>27</v>
      </c>
      <c r="D115" s="1" t="s">
        <v>902</v>
      </c>
      <c r="E115" s="1" t="str">
        <f>IF(AND(ISERR(FIND("C",Table1[[#This Row],[positions]])), Table1[[#This Row],[AVG_faceoffWins]]&gt;200), "*", "")</f>
        <v/>
      </c>
      <c r="F115" s="1" t="str">
        <f>IF(AND(AND(NOT(ISERR(FIND("C",Table1[[#This Row],[positions]]))), G115&lt;&gt;"C"), Table1[[#This Row],[z faceoffWins]]&gt;0.15), "*", "")</f>
        <v/>
      </c>
      <c r="G115" s="2" t="s">
        <v>48</v>
      </c>
      <c r="H115" s="1" t="s">
        <v>930</v>
      </c>
      <c r="I115" s="1" t="s">
        <v>931</v>
      </c>
      <c r="J115" s="7">
        <f>Table1[[#This Row],[z ppp]]+Table1[[#This Row],[z blocks]]+Table1[[#This Row],[z hits]]+Table1[[#This Row],[z goals]]+Table1[[#This Row],[z assists]]+Table1[[#This Row],[z points]]+Table1[[#This Row],[z faceoffWins]]+Table1[[#This Row],[z shots]]</f>
        <v>4.0848005303482688</v>
      </c>
      <c r="K115" s="7">
        <f>Table1[[#This Row],[z goals]]+Table1[[#This Row],[z assists]]+Table1[[#This Row],[z points]]+Table1[[#This Row],[z ppp]]+Table1[[#This Row],[z hits]]+Table1[[#This Row],[z shots]]</f>
        <v>2.9962121828328558</v>
      </c>
      <c r="L115" s="7">
        <f>Table1[[#This Row],[z blocks]]+Table1[[#This Row],[z faceoffWins]]</f>
        <v>1.0885883475154128</v>
      </c>
      <c r="M115" s="7">
        <f>Table1[[#This Row],[z goals]]+Table1[[#This Row],[z assists]]+Table1[[#This Row],[z points]]+Table1[[#This Row],[z ppp]]+Table1[[#This Row],[z hits]]+Table1[[#This Row],[z blocks]]+Table1[[#This Row],[z shots]]</f>
        <v>4.6860645798769109</v>
      </c>
      <c r="N115" s="7">
        <f>Table1[[#This Row],[z goals]]+Table1[[#This Row],[z assists]]+Table1[[#This Row],[z points]]+Table1[[#This Row],[z ppp]]</f>
        <v>3.0390765902588068</v>
      </c>
      <c r="O115" s="3">
        <f>(Table1[[#This Row],[AVG_goals]] - AT$519) / AT$516</f>
        <v>-0.31207734875629806</v>
      </c>
      <c r="P115" s="3">
        <f>(Table1[[#This Row],[AVG_assists]] - P$519) / P$516</f>
        <v>1.2937142418208636</v>
      </c>
      <c r="Q115" s="3">
        <f>(Table1[[#This Row],[AVG_points]] - AX$519) / AX$516</f>
        <v>0.66808219071110053</v>
      </c>
      <c r="R115" s="3">
        <f>(Table1[[#This Row],[AVG_faceoffWins]] - AH$519) / AH$516</f>
        <v>-0.60126404952864232</v>
      </c>
      <c r="S115" s="3">
        <f>(Table1[[#This Row],[AVG_PPP]] - AB$519) / AB$516</f>
        <v>1.3893575064831407</v>
      </c>
      <c r="T115" s="3">
        <f>(Table1[[#This Row],[AVG_hits]] - T$519) / T$516</f>
        <v>-3.8930635537621008E-2</v>
      </c>
      <c r="U115" s="3">
        <f>(Table1[[#This Row],[AVG_blocks]] - U$519) / U$516</f>
        <v>1.6898523970440551</v>
      </c>
      <c r="V115" s="3">
        <f>(Table1[[#This Row],[AVG_shots]] - AO$519) / AO$516</f>
        <v>-3.9337718883300865E-3</v>
      </c>
      <c r="W115" s="6">
        <v>0</v>
      </c>
      <c r="X115" s="7">
        <f>Table1[[#This Row],[r shp factor]]*Table1[[#This Row],[goals]]</f>
        <v>10.488568068680976</v>
      </c>
      <c r="Y115" s="4">
        <v>7.9458594736842095E-2</v>
      </c>
      <c r="Z115" s="3">
        <f>(Table1[[#This Row],[AVG_shp]] - Z$519) / Z$516</f>
        <v>-0.52098744987057544</v>
      </c>
      <c r="AA115" s="6">
        <v>21.8</v>
      </c>
      <c r="AB115" s="6">
        <v>131.03684210526299</v>
      </c>
      <c r="AC115" s="6">
        <v>84.384210526315698</v>
      </c>
      <c r="AD115" s="1">
        <v>77</v>
      </c>
      <c r="AE115" s="1">
        <v>15</v>
      </c>
      <c r="AF115" s="1">
        <f>IF(ISERR(Table1[[#This Row],[AVG_shp]]/Table1[[#This Row],[shp]]), 0, Table1[[#This Row],[AVG_shp]]/Table1[[#This Row],[shp]])</f>
        <v>0.69923787124539838</v>
      </c>
      <c r="AG115" s="1">
        <v>38</v>
      </c>
      <c r="AH115" s="1">
        <v>53</v>
      </c>
      <c r="AI115" s="1">
        <v>121</v>
      </c>
      <c r="AJ115" s="3">
        <v>10.594736842105201</v>
      </c>
      <c r="AK115" s="3">
        <v>40.894736842105203</v>
      </c>
      <c r="AL115" s="3">
        <v>51.489473684210502</v>
      </c>
      <c r="AM115" s="3">
        <v>127.84210526315699</v>
      </c>
      <c r="AN115" s="1">
        <v>0.113636</v>
      </c>
      <c r="AO115" s="1">
        <v>23</v>
      </c>
      <c r="AP115" s="1">
        <v>132</v>
      </c>
      <c r="AQ115" s="1">
        <v>0</v>
      </c>
      <c r="AR115" s="1">
        <v>140</v>
      </c>
      <c r="AS115" s="1">
        <v>61</v>
      </c>
      <c r="AT115"/>
      <c r="AX115"/>
      <c r="AY115"/>
      <c r="AZ115"/>
    </row>
    <row r="116" spans="1:52" hidden="1" x14ac:dyDescent="0.3">
      <c r="A116" s="1" t="s">
        <v>1085</v>
      </c>
      <c r="B116" s="1">
        <v>8476875</v>
      </c>
      <c r="C116" s="1">
        <v>31</v>
      </c>
      <c r="D116" s="1" t="s">
        <v>481</v>
      </c>
      <c r="E116" s="1" t="str">
        <f>IF(AND(ISERR(FIND("C",Table1[[#This Row],[positions]])), Table1[[#This Row],[AVG_faceoffWins]]&gt;200), "*", "")</f>
        <v/>
      </c>
      <c r="F116" s="1" t="str">
        <f>IF(AND(AND(NOT(ISERR(FIND("C",Table1[[#This Row],[positions]]))), G116&lt;&gt;"C"), Table1[[#This Row],[z faceoffWins]]&gt;0.15), "*", "")</f>
        <v/>
      </c>
      <c r="G116" s="2" t="s">
        <v>48</v>
      </c>
      <c r="H116" s="1" t="s">
        <v>506</v>
      </c>
      <c r="I116" s="1" t="s">
        <v>507</v>
      </c>
      <c r="J116" s="7">
        <f>Table1[[#This Row],[z ppp]]+Table1[[#This Row],[z blocks]]+Table1[[#This Row],[z hits]]+Table1[[#This Row],[z goals]]+Table1[[#This Row],[z assists]]+Table1[[#This Row],[z points]]+Table1[[#This Row],[z faceoffWins]]+Table1[[#This Row],[z shots]]</f>
        <v>3.2220405113950408</v>
      </c>
      <c r="K116" s="7">
        <f>Table1[[#This Row],[z goals]]+Table1[[#This Row],[z assists]]+Table1[[#This Row],[z points]]+Table1[[#This Row],[z ppp]]+Table1[[#This Row],[z hits]]+Table1[[#This Row],[z shots]]</f>
        <v>1.546078399053364</v>
      </c>
      <c r="L116" s="7">
        <f>Table1[[#This Row],[z blocks]]+Table1[[#This Row],[z faceoffWins]]</f>
        <v>1.6759621123416764</v>
      </c>
      <c r="M116" s="7">
        <f>Table1[[#This Row],[z goals]]+Table1[[#This Row],[z assists]]+Table1[[#This Row],[z points]]+Table1[[#This Row],[z ppp]]+Table1[[#This Row],[z hits]]+Table1[[#This Row],[z blocks]]+Table1[[#This Row],[z shots]]</f>
        <v>3.8233045609236829</v>
      </c>
      <c r="N116" s="7">
        <f>Table1[[#This Row],[z goals]]+Table1[[#This Row],[z assists]]+Table1[[#This Row],[z points]]+Table1[[#This Row],[z ppp]]</f>
        <v>1.5600916963209712</v>
      </c>
      <c r="O116" s="3">
        <f>(Table1[[#This Row],[AVG_goals]] - AT$519) / AT$516</f>
        <v>-0.52888650012155591</v>
      </c>
      <c r="P116" s="3">
        <f>(Table1[[#This Row],[AVG_assists]] - P$519) / P$516</f>
        <v>0.8978108424566954</v>
      </c>
      <c r="Q116" s="3">
        <f>(Table1[[#This Row],[AVG_points]] - AX$519) / AX$516</f>
        <v>0.32223280937987464</v>
      </c>
      <c r="R116" s="3">
        <f>(Table1[[#This Row],[AVG_faceoffWins]] - AH$519) / AH$516</f>
        <v>-0.60126404952864232</v>
      </c>
      <c r="S116" s="3">
        <f>(Table1[[#This Row],[AVG_PPP]] - AB$519) / AB$516</f>
        <v>0.86893454460595709</v>
      </c>
      <c r="T116" s="3">
        <f>(Table1[[#This Row],[AVG_hits]] - T$519) / T$516</f>
        <v>-0.51496418894506668</v>
      </c>
      <c r="U116" s="3">
        <f>(Table1[[#This Row],[AVG_blocks]] - U$519) / U$516</f>
        <v>2.2772261618703187</v>
      </c>
      <c r="V116" s="3">
        <f>(Table1[[#This Row],[AVG_shots]] - AO$519) / AO$516</f>
        <v>0.50095089167745943</v>
      </c>
      <c r="W116" s="6">
        <v>0</v>
      </c>
      <c r="X116" s="7">
        <f>Table1[[#This Row],[r shp factor]]*Table1[[#This Row],[goals]]</f>
        <v>7.870570037888994</v>
      </c>
      <c r="Y116" s="4">
        <v>5.2822019047618997E-2</v>
      </c>
      <c r="Z116" s="3">
        <f>(Table1[[#This Row],[AVG_shp]] - Z$519) / Z$516</f>
        <v>-1.0297076754563366</v>
      </c>
      <c r="AA116" s="6">
        <v>16.8</v>
      </c>
      <c r="AB116" s="6">
        <v>154.914285714285</v>
      </c>
      <c r="AC116" s="6">
        <v>58.790476190476099</v>
      </c>
      <c r="AD116" s="1">
        <v>80</v>
      </c>
      <c r="AE116" s="1">
        <v>6</v>
      </c>
      <c r="AF116" s="1">
        <f>IF(ISERR(Table1[[#This Row],[AVG_shp]]/Table1[[#This Row],[shp]]), 0, Table1[[#This Row],[AVG_shp]]/Table1[[#This Row],[shp]])</f>
        <v>1.3117616729814989</v>
      </c>
      <c r="AG116" s="1">
        <v>25</v>
      </c>
      <c r="AH116" s="1">
        <v>31</v>
      </c>
      <c r="AI116" s="1">
        <v>68</v>
      </c>
      <c r="AJ116" s="3">
        <v>8.4095238095238098</v>
      </c>
      <c r="AK116" s="3">
        <v>35.380952380952301</v>
      </c>
      <c r="AL116" s="3">
        <v>43.790476190476099</v>
      </c>
      <c r="AM116" s="3">
        <v>158.580952380952</v>
      </c>
      <c r="AN116" s="1">
        <v>4.0267999999999998E-2</v>
      </c>
      <c r="AO116" s="1">
        <v>10</v>
      </c>
      <c r="AP116" s="1">
        <v>149</v>
      </c>
      <c r="AQ116" s="1">
        <v>0</v>
      </c>
      <c r="AR116" s="1">
        <v>168</v>
      </c>
      <c r="AS116" s="1">
        <v>60</v>
      </c>
      <c r="AT116"/>
      <c r="AX116"/>
      <c r="AY116"/>
      <c r="AZ116"/>
    </row>
    <row r="117" spans="1:52" hidden="1" x14ac:dyDescent="0.3">
      <c r="A117" s="1" t="s">
        <v>1085</v>
      </c>
      <c r="B117" s="1">
        <v>8482720</v>
      </c>
      <c r="C117" s="1">
        <v>23</v>
      </c>
      <c r="D117" s="1" t="s">
        <v>860</v>
      </c>
      <c r="E117" s="1" t="str">
        <f>IF(AND(ISERR(FIND("C",Table1[[#This Row],[positions]])), Table1[[#This Row],[AVG_faceoffWins]]&gt;200), "*", "")</f>
        <v/>
      </c>
      <c r="F117" s="1" t="str">
        <f>IF(AND(AND(NOT(ISERR(FIND("C",Table1[[#This Row],[positions]]))), G117&lt;&gt;"C"), Table1[[#This Row],[z faceoffWins]]&gt;0.15), "*", "")</f>
        <v/>
      </c>
      <c r="G117" s="2" t="s">
        <v>29</v>
      </c>
      <c r="H117" s="1" t="s">
        <v>867</v>
      </c>
      <c r="I117" s="1" t="s">
        <v>868</v>
      </c>
      <c r="J117" s="7">
        <f>Table1[[#This Row],[z ppp]]+Table1[[#This Row],[z blocks]]+Table1[[#This Row],[z hits]]+Table1[[#This Row],[z goals]]+Table1[[#This Row],[z assists]]+Table1[[#This Row],[z points]]+Table1[[#This Row],[z faceoffWins]]+Table1[[#This Row],[z shots]]</f>
        <v>1.59201109038775</v>
      </c>
      <c r="K117" s="7">
        <f>Table1[[#This Row],[z goals]]+Table1[[#This Row],[z assists]]+Table1[[#This Row],[z points]]+Table1[[#This Row],[z ppp]]+Table1[[#This Row],[z hits]]+Table1[[#This Row],[z shots]]</f>
        <v>2.8706199707991114</v>
      </c>
      <c r="L117" s="7">
        <f>Table1[[#This Row],[z blocks]]+Table1[[#This Row],[z faceoffWins]]</f>
        <v>-1.2786088804113613</v>
      </c>
      <c r="M117" s="7">
        <f>Table1[[#This Row],[z goals]]+Table1[[#This Row],[z assists]]+Table1[[#This Row],[z points]]+Table1[[#This Row],[z ppp]]+Table1[[#This Row],[z hits]]+Table1[[#This Row],[z blocks]]+Table1[[#This Row],[z shots]]</f>
        <v>2.1932751399163926</v>
      </c>
      <c r="N117" s="7">
        <f>Table1[[#This Row],[z goals]]+Table1[[#This Row],[z assists]]+Table1[[#This Row],[z points]]+Table1[[#This Row],[z ppp]]</f>
        <v>1.2308769323488604</v>
      </c>
      <c r="O117" s="3">
        <f>(Table1[[#This Row],[AVG_goals]] - AT$519) / AT$516</f>
        <v>0.77021263201963663</v>
      </c>
      <c r="P117" s="3">
        <f>(Table1[[#This Row],[AVG_assists]] - P$519) / P$516</f>
        <v>8.1076213088559015E-2</v>
      </c>
      <c r="Q117" s="3">
        <f>(Table1[[#This Row],[AVG_points]] - AX$519) / AX$516</f>
        <v>0.39944545317974117</v>
      </c>
      <c r="R117" s="3">
        <f>(Table1[[#This Row],[AVG_faceoffWins]] - AH$519) / AH$516</f>
        <v>-0.60126404952864232</v>
      </c>
      <c r="S117" s="3">
        <f>(Table1[[#This Row],[AVG_PPP]] - AB$519) / AB$516</f>
        <v>-1.9857365939076371E-2</v>
      </c>
      <c r="T117" s="3">
        <f>(Table1[[#This Row],[AVG_hits]] - T$519) / T$516</f>
        <v>1.5941549061681384</v>
      </c>
      <c r="U117" s="3">
        <f>(Table1[[#This Row],[AVG_blocks]] - U$519) / U$516</f>
        <v>-0.67734483088271902</v>
      </c>
      <c r="V117" s="3">
        <f>(Table1[[#This Row],[AVG_shots]] - AO$519) / AO$516</f>
        <v>4.5588132282112545E-2</v>
      </c>
      <c r="W117" s="6">
        <v>0</v>
      </c>
      <c r="X117" s="7">
        <f>Table1[[#This Row],[r shp factor]]*Table1[[#This Row],[goals]]</f>
        <v>23.901202098679505</v>
      </c>
      <c r="Y117" s="4">
        <v>0.15724436024844701</v>
      </c>
      <c r="Z117" s="3">
        <f>(Table1[[#This Row],[AVG_shp]] - Z$519) / Z$516</f>
        <v>0.96460862073976539</v>
      </c>
      <c r="AA117" s="6">
        <v>8.2608695652173907</v>
      </c>
      <c r="AB117" s="6">
        <v>34.807453416149002</v>
      </c>
      <c r="AC117" s="6">
        <v>172.18633540372599</v>
      </c>
      <c r="AD117" s="1">
        <v>78</v>
      </c>
      <c r="AE117" s="1">
        <v>29</v>
      </c>
      <c r="AF117" s="1">
        <f>IF(ISERR(Table1[[#This Row],[AVG_shp]]/Table1[[#This Row],[shp]]), 0, Table1[[#This Row],[AVG_shp]]/Table1[[#This Row],[shp]])</f>
        <v>0.82417938271308633</v>
      </c>
      <c r="AG117" s="1">
        <v>29</v>
      </c>
      <c r="AH117" s="1">
        <v>58</v>
      </c>
      <c r="AI117" s="1">
        <v>145</v>
      </c>
      <c r="AJ117" s="3">
        <v>21.503105590062098</v>
      </c>
      <c r="AK117" s="3">
        <v>24.0062111801242</v>
      </c>
      <c r="AL117" s="3">
        <v>45.509316770186302</v>
      </c>
      <c r="AM117" s="3">
        <v>130.85714285714201</v>
      </c>
      <c r="AN117" s="1">
        <v>0.19078899999999999</v>
      </c>
      <c r="AO117" s="1">
        <v>15</v>
      </c>
      <c r="AP117" s="1">
        <v>152</v>
      </c>
      <c r="AQ117" s="1">
        <v>0</v>
      </c>
      <c r="AR117" s="1">
        <v>41</v>
      </c>
      <c r="AS117" s="1">
        <v>182</v>
      </c>
      <c r="AT117"/>
      <c r="AX117"/>
      <c r="AY117"/>
      <c r="AZ117"/>
    </row>
    <row r="118" spans="1:52" x14ac:dyDescent="0.3">
      <c r="A118" s="1"/>
      <c r="B118" s="1">
        <v>8482110</v>
      </c>
      <c r="C118" s="1">
        <v>24</v>
      </c>
      <c r="D118" s="1" t="s">
        <v>510</v>
      </c>
      <c r="E118" s="1" t="str">
        <f>IF(AND(ISERR(FIND("C",Table1[[#This Row],[positions]])), Table1[[#This Row],[AVG_faceoffWins]]&gt;200), "*", "")</f>
        <v/>
      </c>
      <c r="F118" s="1" t="str">
        <f>IF(AND(AND(NOT(ISERR(FIND("C",Table1[[#This Row],[positions]]))), G118&lt;&gt;"C"), Table1[[#This Row],[z faceoffWins]]&gt;0.15), "*", "")</f>
        <v/>
      </c>
      <c r="G118" s="2" t="s">
        <v>65</v>
      </c>
      <c r="H118" s="1" t="s">
        <v>527</v>
      </c>
      <c r="I118" s="1" t="s">
        <v>528</v>
      </c>
      <c r="J118" s="7">
        <f>Table1[[#This Row],[z ppp]]+Table1[[#This Row],[z blocks]]+Table1[[#This Row],[z hits]]+Table1[[#This Row],[z goals]]+Table1[[#This Row],[z assists]]+Table1[[#This Row],[z points]]+Table1[[#This Row],[z faceoffWins]]+Table1[[#This Row],[z shots]]</f>
        <v>-0.25160683596994299</v>
      </c>
      <c r="K118" s="7">
        <f>Table1[[#This Row],[z goals]]+Table1[[#This Row],[z assists]]+Table1[[#This Row],[z points]]+Table1[[#This Row],[z ppp]]+Table1[[#This Row],[z hits]]+Table1[[#This Row],[z shots]]</f>
        <v>7.2423622493055617E-2</v>
      </c>
      <c r="L118" s="7">
        <f>Table1[[#This Row],[z blocks]]+Table1[[#This Row],[z faceoffWins]]</f>
        <v>-0.32403045846299855</v>
      </c>
      <c r="M118" s="7">
        <f>Table1[[#This Row],[z goals]]+Table1[[#This Row],[z assists]]+Table1[[#This Row],[z points]]+Table1[[#This Row],[z ppp]]+Table1[[#This Row],[z hits]]+Table1[[#This Row],[z blocks]]+Table1[[#This Row],[z shots]]</f>
        <v>-9.999431752380511E-2</v>
      </c>
      <c r="N118" s="7">
        <f>Table1[[#This Row],[z goals]]+Table1[[#This Row],[z assists]]+Table1[[#This Row],[z points]]+Table1[[#This Row],[z ppp]]</f>
        <v>0.73412258240304529</v>
      </c>
      <c r="O118" s="3">
        <f>(Table1[[#This Row],[AVG_goals]] - AT$519) / AT$516</f>
        <v>0.81951274772026206</v>
      </c>
      <c r="P118" s="3">
        <f>(Table1[[#This Row],[AVG_assists]] - P$519) / P$516</f>
        <v>-0.23051384573117878</v>
      </c>
      <c r="Q118" s="3">
        <f>(Table1[[#This Row],[AVG_points]] - AX$519) / AX$516</f>
        <v>0.22682841283699406</v>
      </c>
      <c r="R118" s="3">
        <f>(Table1[[#This Row],[AVG_faceoffWins]] - AH$519) / AH$516</f>
        <v>-0.1516125184461378</v>
      </c>
      <c r="S118" s="3">
        <f>(Table1[[#This Row],[AVG_PPP]] - AB$519) / AB$516</f>
        <v>-8.1704732423032153E-2</v>
      </c>
      <c r="T118" s="3">
        <f>(Table1[[#This Row],[AVG_hits]] - T$519) / T$516</f>
        <v>-0.94505809675443142</v>
      </c>
      <c r="U118" s="3">
        <f>(Table1[[#This Row],[AVG_blocks]] - U$519) / U$516</f>
        <v>-0.17241794001686075</v>
      </c>
      <c r="V118" s="3">
        <f>(Table1[[#This Row],[AVG_shots]] - AO$519) / AO$516</f>
        <v>0.28335913684444175</v>
      </c>
      <c r="W118" s="6">
        <v>95</v>
      </c>
      <c r="X118" s="7">
        <f>Table1[[#This Row],[r shp factor]]*Table1[[#This Row],[goals]]</f>
        <v>21.230240243805856</v>
      </c>
      <c r="Y118" s="4">
        <v>0.150569333333333</v>
      </c>
      <c r="Z118" s="3">
        <f>(Table1[[#This Row],[AVG_shp]] - Z$519) / Z$516</f>
        <v>0.83712522206019324</v>
      </c>
      <c r="AA118" s="6">
        <v>7.6666666666666599</v>
      </c>
      <c r="AB118" s="6">
        <v>55.3333333333333</v>
      </c>
      <c r="AC118" s="6">
        <v>35.6666666666666</v>
      </c>
      <c r="AD118" s="1">
        <v>82</v>
      </c>
      <c r="AE118" s="1">
        <v>19</v>
      </c>
      <c r="AF118" s="1">
        <f>IF(ISERR(Table1[[#This Row],[AVG_shp]]/Table1[[#This Row],[shp]]), 0, Table1[[#This Row],[AVG_shp]]/Table1[[#This Row],[shp]])</f>
        <v>1.1173810654634662</v>
      </c>
      <c r="AG118" s="1">
        <v>17</v>
      </c>
      <c r="AH118" s="1">
        <v>36</v>
      </c>
      <c r="AI118" s="1">
        <v>91</v>
      </c>
      <c r="AJ118" s="3">
        <v>22</v>
      </c>
      <c r="AK118" s="3">
        <v>19.6666666666666</v>
      </c>
      <c r="AL118" s="3">
        <v>41.6666666666666</v>
      </c>
      <c r="AM118" s="3">
        <v>145.333333333333</v>
      </c>
      <c r="AN118" s="1">
        <v>0.13475200000000001</v>
      </c>
      <c r="AO118" s="1">
        <v>8</v>
      </c>
      <c r="AP118" s="1">
        <v>141</v>
      </c>
      <c r="AQ118" s="1">
        <v>96</v>
      </c>
      <c r="AR118" s="1">
        <v>60</v>
      </c>
      <c r="AS118" s="1">
        <v>41</v>
      </c>
      <c r="AT118"/>
      <c r="AX118"/>
      <c r="AY118"/>
      <c r="AZ118"/>
    </row>
    <row r="119" spans="1:52" hidden="1" x14ac:dyDescent="0.3">
      <c r="A119" s="1" t="s">
        <v>1085</v>
      </c>
      <c r="B119" s="1">
        <v>8480830</v>
      </c>
      <c r="C119" s="1">
        <v>25</v>
      </c>
      <c r="D119" s="1" t="s">
        <v>119</v>
      </c>
      <c r="E119" s="1" t="str">
        <f>IF(AND(ISERR(FIND("C",Table1[[#This Row],[positions]])), Table1[[#This Row],[AVG_faceoffWins]]&gt;200), "*", "")</f>
        <v/>
      </c>
      <c r="F119" s="1" t="str">
        <f>IF(AND(AND(NOT(ISERR(FIND("C",Table1[[#This Row],[positions]]))), G119&lt;&gt;"C"), Table1[[#This Row],[z faceoffWins]]&gt;0.15), "*", "")</f>
        <v/>
      </c>
      <c r="G119" s="2" t="s">
        <v>56</v>
      </c>
      <c r="H119" s="1" t="s">
        <v>143</v>
      </c>
      <c r="I119" s="1" t="s">
        <v>144</v>
      </c>
      <c r="J119" s="7">
        <f>Table1[[#This Row],[z ppp]]+Table1[[#This Row],[z blocks]]+Table1[[#This Row],[z hits]]+Table1[[#This Row],[z goals]]+Table1[[#This Row],[z assists]]+Table1[[#This Row],[z points]]+Table1[[#This Row],[z faceoffWins]]+Table1[[#This Row],[z shots]]</f>
        <v>3.0723744410071587</v>
      </c>
      <c r="K119" s="7">
        <f>Table1[[#This Row],[z goals]]+Table1[[#This Row],[z assists]]+Table1[[#This Row],[z points]]+Table1[[#This Row],[z ppp]]+Table1[[#This Row],[z hits]]+Table1[[#This Row],[z shots]]</f>
        <v>4.6927192438617711</v>
      </c>
      <c r="L119" s="7">
        <f>Table1[[#This Row],[z blocks]]+Table1[[#This Row],[z faceoffWins]]</f>
        <v>-1.6203448028546124</v>
      </c>
      <c r="M119" s="7">
        <f>Table1[[#This Row],[z goals]]+Table1[[#This Row],[z assists]]+Table1[[#This Row],[z points]]+Table1[[#This Row],[z ppp]]+Table1[[#This Row],[z hits]]+Table1[[#This Row],[z blocks]]+Table1[[#This Row],[z shots]]</f>
        <v>3.6599486949336129</v>
      </c>
      <c r="N119" s="7">
        <f>Table1[[#This Row],[z goals]]+Table1[[#This Row],[z assists]]+Table1[[#This Row],[z points]]+Table1[[#This Row],[z ppp]]</f>
        <v>2.8224008967332694</v>
      </c>
      <c r="O119" s="3">
        <f>(Table1[[#This Row],[AVG_goals]] - AT$519) / AT$516</f>
        <v>0.68875051135200271</v>
      </c>
      <c r="P119" s="3">
        <f>(Table1[[#This Row],[AVG_assists]] - P$519) / P$516</f>
        <v>0.57072818925613023</v>
      </c>
      <c r="Q119" s="3">
        <f>(Table1[[#This Row],[AVG_points]] - AX$519) / AX$516</f>
        <v>0.6689005959210016</v>
      </c>
      <c r="R119" s="3">
        <f>(Table1[[#This Row],[AVG_faceoffWins]] - AH$519) / AH$516</f>
        <v>-0.58757425392645424</v>
      </c>
      <c r="S119" s="3">
        <f>(Table1[[#This Row],[AVG_PPP]] - AB$519) / AB$516</f>
        <v>0.89402160020413479</v>
      </c>
      <c r="T119" s="3">
        <f>(Table1[[#This Row],[AVG_hits]] - T$519) / T$516</f>
        <v>1.0616970700434547</v>
      </c>
      <c r="U119" s="3">
        <f>(Table1[[#This Row],[AVG_blocks]] - U$519) / U$516</f>
        <v>-1.0327705489281582</v>
      </c>
      <c r="V119" s="3">
        <f>(Table1[[#This Row],[AVG_shots]] - AO$519) / AO$516</f>
        <v>0.80862127708504716</v>
      </c>
      <c r="W119" s="6">
        <v>2.89230769230769</v>
      </c>
      <c r="X119" s="7">
        <f>Table1[[#This Row],[r shp factor]]*Table1[[#This Row],[goals]]</f>
        <v>21.198637814022376</v>
      </c>
      <c r="Y119" s="4">
        <v>0.117770092307692</v>
      </c>
      <c r="Z119" s="3">
        <f>(Table1[[#This Row],[AVG_shp]] - Z$519) / Z$516</f>
        <v>0.21070696588934903</v>
      </c>
      <c r="AA119" s="6">
        <v>17.041025641025598</v>
      </c>
      <c r="AB119" s="6">
        <v>20.358974358974301</v>
      </c>
      <c r="AC119" s="6">
        <v>143.55897435897401</v>
      </c>
      <c r="AD119" s="1">
        <v>72</v>
      </c>
      <c r="AE119" s="1">
        <v>20</v>
      </c>
      <c r="AF119" s="1">
        <f>IF(ISERR(Table1[[#This Row],[AVG_shp]]/Table1[[#This Row],[shp]]), 0, Table1[[#This Row],[AVG_shp]]/Table1[[#This Row],[shp]])</f>
        <v>1.0599318907011188</v>
      </c>
      <c r="AG119" s="1">
        <v>28</v>
      </c>
      <c r="AH119" s="1">
        <v>48</v>
      </c>
      <c r="AI119" s="1">
        <v>116</v>
      </c>
      <c r="AJ119" s="3">
        <v>20.682051282051201</v>
      </c>
      <c r="AK119" s="3">
        <v>30.825641025641001</v>
      </c>
      <c r="AL119" s="3">
        <v>51.507692307692302</v>
      </c>
      <c r="AM119" s="3">
        <v>177.31282051282</v>
      </c>
      <c r="AN119" s="1">
        <v>0.111111</v>
      </c>
      <c r="AO119" s="1">
        <v>18</v>
      </c>
      <c r="AP119" s="1">
        <v>180</v>
      </c>
      <c r="AQ119" s="1">
        <v>1</v>
      </c>
      <c r="AR119" s="1">
        <v>22</v>
      </c>
      <c r="AS119" s="1">
        <v>148</v>
      </c>
      <c r="AT119"/>
      <c r="AX119"/>
      <c r="AY119"/>
      <c r="AZ119"/>
    </row>
    <row r="120" spans="1:52" hidden="1" x14ac:dyDescent="0.3">
      <c r="A120" s="1" t="s">
        <v>1085</v>
      </c>
      <c r="B120" s="1">
        <v>8479345</v>
      </c>
      <c r="C120" s="1">
        <v>27</v>
      </c>
      <c r="D120" s="1" t="s">
        <v>1032</v>
      </c>
      <c r="E120" s="1" t="str">
        <f>IF(AND(ISERR(FIND("C",Table1[[#This Row],[positions]])), Table1[[#This Row],[AVG_faceoffWins]]&gt;200), "*", "")</f>
        <v/>
      </c>
      <c r="F120" s="1" t="str">
        <f>IF(AND(AND(NOT(ISERR(FIND("C",Table1[[#This Row],[positions]]))), G120&lt;&gt;"C"), Table1[[#This Row],[z faceoffWins]]&gt;0.15), "*", "")</f>
        <v/>
      </c>
      <c r="G120" s="2" t="s">
        <v>48</v>
      </c>
      <c r="H120" s="1" t="s">
        <v>1054</v>
      </c>
      <c r="I120" s="1" t="s">
        <v>1055</v>
      </c>
      <c r="J120" s="7">
        <f>Table1[[#This Row],[z ppp]]+Table1[[#This Row],[z blocks]]+Table1[[#This Row],[z hits]]+Table1[[#This Row],[z goals]]+Table1[[#This Row],[z assists]]+Table1[[#This Row],[z points]]+Table1[[#This Row],[z faceoffWins]]+Table1[[#This Row],[z shots]]</f>
        <v>2.2118231238573536</v>
      </c>
      <c r="K120" s="7">
        <f>Table1[[#This Row],[z goals]]+Table1[[#This Row],[z assists]]+Table1[[#This Row],[z points]]+Table1[[#This Row],[z ppp]]+Table1[[#This Row],[z hits]]+Table1[[#This Row],[z shots]]</f>
        <v>1.5671736917818673</v>
      </c>
      <c r="L120" s="7">
        <f>Table1[[#This Row],[z blocks]]+Table1[[#This Row],[z faceoffWins]]</f>
        <v>0.64464943207548586</v>
      </c>
      <c r="M120" s="7">
        <f>Table1[[#This Row],[z goals]]+Table1[[#This Row],[z assists]]+Table1[[#This Row],[z points]]+Table1[[#This Row],[z ppp]]+Table1[[#This Row],[z hits]]+Table1[[#This Row],[z blocks]]+Table1[[#This Row],[z shots]]</f>
        <v>2.8130871733859957</v>
      </c>
      <c r="N120" s="7">
        <f>Table1[[#This Row],[z goals]]+Table1[[#This Row],[z assists]]+Table1[[#This Row],[z points]]+Table1[[#This Row],[z ppp]]</f>
        <v>1.1324307029756864</v>
      </c>
      <c r="O120" s="3">
        <f>(Table1[[#This Row],[AVG_goals]] - AT$519) / AT$516</f>
        <v>0.12499736778772086</v>
      </c>
      <c r="P120" s="3">
        <f>(Table1[[#This Row],[AVG_assists]] - P$519) / P$516</f>
        <v>0.24535357178264125</v>
      </c>
      <c r="Q120" s="3">
        <f>(Table1[[#This Row],[AVG_points]] - AX$519) / AX$516</f>
        <v>0.21009300695437486</v>
      </c>
      <c r="R120" s="3">
        <f>(Table1[[#This Row],[AVG_faceoffWins]] - AH$519) / AH$516</f>
        <v>-0.60126404952864232</v>
      </c>
      <c r="S120" s="3">
        <f>(Table1[[#This Row],[AVG_PPP]] - AB$519) / AB$516</f>
        <v>0.55198675645094941</v>
      </c>
      <c r="T120" s="3">
        <f>(Table1[[#This Row],[AVG_hits]] - T$519) / T$516</f>
        <v>-0.43138054999039999</v>
      </c>
      <c r="U120" s="3">
        <f>(Table1[[#This Row],[AVG_blocks]] - U$519) / U$516</f>
        <v>1.2459134816041282</v>
      </c>
      <c r="V120" s="3">
        <f>(Table1[[#This Row],[AVG_shots]] - AO$519) / AO$516</f>
        <v>0.86612353879658099</v>
      </c>
      <c r="W120" s="6">
        <v>0</v>
      </c>
      <c r="X120" s="7">
        <f>Table1[[#This Row],[r shp factor]]*Table1[[#This Row],[goals]]</f>
        <v>17.586716604086941</v>
      </c>
      <c r="Y120" s="4">
        <v>9.8249950980392103E-2</v>
      </c>
      <c r="Z120" s="3">
        <f>(Table1[[#This Row],[AVG_shp]] - Z$519) / Z$516</f>
        <v>-0.16209961463172157</v>
      </c>
      <c r="AA120" s="6">
        <v>13.7549019607843</v>
      </c>
      <c r="AB120" s="6">
        <v>112.990196078431</v>
      </c>
      <c r="AC120" s="6">
        <v>63.284313725490101</v>
      </c>
      <c r="AD120" s="1">
        <v>74</v>
      </c>
      <c r="AE120" s="1">
        <v>20</v>
      </c>
      <c r="AF120" s="1">
        <f>IF(ISERR(Table1[[#This Row],[AVG_shp]]/Table1[[#This Row],[shp]]), 0, Table1[[#This Row],[AVG_shp]]/Table1[[#This Row],[shp]])</f>
        <v>0.87933583020434702</v>
      </c>
      <c r="AG120" s="1">
        <v>27</v>
      </c>
      <c r="AH120" s="1">
        <v>47</v>
      </c>
      <c r="AI120" s="1">
        <v>114</v>
      </c>
      <c r="AJ120" s="3">
        <v>15</v>
      </c>
      <c r="AK120" s="3">
        <v>26.294117647058801</v>
      </c>
      <c r="AL120" s="3">
        <v>41.294117647058798</v>
      </c>
      <c r="AM120" s="3">
        <v>180.81372549019599</v>
      </c>
      <c r="AN120" s="1">
        <v>0.111732</v>
      </c>
      <c r="AO120" s="1">
        <v>15</v>
      </c>
      <c r="AP120" s="1">
        <v>179</v>
      </c>
      <c r="AQ120" s="1">
        <v>0</v>
      </c>
      <c r="AR120" s="1">
        <v>87</v>
      </c>
      <c r="AS120" s="1">
        <v>59</v>
      </c>
      <c r="AT120"/>
      <c r="AX120"/>
      <c r="AY120"/>
      <c r="AZ120"/>
    </row>
    <row r="121" spans="1:52" hidden="1" x14ac:dyDescent="0.3">
      <c r="A121" s="1" t="s">
        <v>1085</v>
      </c>
      <c r="B121" s="1">
        <v>8480893</v>
      </c>
      <c r="C121" s="1">
        <v>25</v>
      </c>
      <c r="D121" s="1" t="s">
        <v>155</v>
      </c>
      <c r="E121" s="1" t="str">
        <f>IF(AND(ISERR(FIND("C",Table1[[#This Row],[positions]])), Table1[[#This Row],[AVG_faceoffWins]]&gt;200), "*", "")</f>
        <v/>
      </c>
      <c r="F121" s="1" t="str">
        <f>IF(AND(AND(NOT(ISERR(FIND("C",Table1[[#This Row],[positions]]))), G121&lt;&gt;"C"), Table1[[#This Row],[z faceoffWins]]&gt;0.15), "*", "")</f>
        <v/>
      </c>
      <c r="G121" s="2" t="s">
        <v>42</v>
      </c>
      <c r="H121" s="1" t="s">
        <v>164</v>
      </c>
      <c r="I121" s="1" t="s">
        <v>165</v>
      </c>
      <c r="J121" s="7">
        <f>Table1[[#This Row],[z ppp]]+Table1[[#This Row],[z blocks]]+Table1[[#This Row],[z hits]]+Table1[[#This Row],[z goals]]+Table1[[#This Row],[z assists]]+Table1[[#This Row],[z points]]+Table1[[#This Row],[z faceoffWins]]+Table1[[#This Row],[z shots]]</f>
        <v>1.4053225965945679</v>
      </c>
      <c r="K121" s="7">
        <f>Table1[[#This Row],[z goals]]+Table1[[#This Row],[z assists]]+Table1[[#This Row],[z points]]+Table1[[#This Row],[z ppp]]+Table1[[#This Row],[z hits]]+Table1[[#This Row],[z shots]]</f>
        <v>2.5112144182608347</v>
      </c>
      <c r="L121" s="7">
        <f>Table1[[#This Row],[z blocks]]+Table1[[#This Row],[z faceoffWins]]</f>
        <v>-1.1058918216662663</v>
      </c>
      <c r="M121" s="7">
        <f>Table1[[#This Row],[z goals]]+Table1[[#This Row],[z assists]]+Table1[[#This Row],[z points]]+Table1[[#This Row],[z ppp]]+Table1[[#This Row],[z hits]]+Table1[[#This Row],[z blocks]]+Table1[[#This Row],[z shots]]</f>
        <v>1.928007192396999</v>
      </c>
      <c r="N121" s="7">
        <f>Table1[[#This Row],[z goals]]+Table1[[#This Row],[z assists]]+Table1[[#This Row],[z points]]+Table1[[#This Row],[z ppp]]</f>
        <v>2.331144690646751</v>
      </c>
      <c r="O121" s="3">
        <f>(Table1[[#This Row],[AVG_goals]] - AT$519) / AT$516</f>
        <v>1.1548277128993301</v>
      </c>
      <c r="P121" s="3">
        <f>(Table1[[#This Row],[AVG_assists]] - P$519) / P$516</f>
        <v>5.7693331567315882E-2</v>
      </c>
      <c r="Q121" s="3">
        <f>(Table1[[#This Row],[AVG_points]] - AX$519) / AX$516</f>
        <v>0.5589552654007931</v>
      </c>
      <c r="R121" s="3">
        <f>(Table1[[#This Row],[AVG_faceoffWins]] - AH$519) / AH$516</f>
        <v>-0.52268459580243098</v>
      </c>
      <c r="S121" s="3">
        <f>(Table1[[#This Row],[AVG_PPP]] - AB$519) / AB$516</f>
        <v>0.55966838077931191</v>
      </c>
      <c r="T121" s="3">
        <f>(Table1[[#This Row],[AVG_hits]] - T$519) / T$516</f>
        <v>-0.69215502579259935</v>
      </c>
      <c r="U121" s="3">
        <f>(Table1[[#This Row],[AVG_blocks]] - U$519) / U$516</f>
        <v>-0.58320722586383533</v>
      </c>
      <c r="V121" s="3">
        <f>(Table1[[#This Row],[AVG_shots]] - AO$519) / AO$516</f>
        <v>0.87222475340668271</v>
      </c>
      <c r="W121" s="6">
        <v>16.601851851851801</v>
      </c>
      <c r="X121" s="7">
        <f>Table1[[#This Row],[r shp factor]]*Table1[[#This Row],[goals]]</f>
        <v>29.309961583700517</v>
      </c>
      <c r="Y121" s="4">
        <v>0.14159358796296201</v>
      </c>
      <c r="Z121" s="3">
        <f>(Table1[[#This Row],[AVG_shp]] - Z$519) / Z$516</f>
        <v>0.66570141507801806</v>
      </c>
      <c r="AA121" s="6">
        <v>13.828703703703701</v>
      </c>
      <c r="AB121" s="6">
        <v>38.634259259259203</v>
      </c>
      <c r="AC121" s="6">
        <v>49.2638888888888</v>
      </c>
      <c r="AD121" s="1">
        <v>79</v>
      </c>
      <c r="AE121" s="1">
        <v>31</v>
      </c>
      <c r="AF121" s="1">
        <f>IF(ISERR(Table1[[#This Row],[AVG_shp]]/Table1[[#This Row],[shp]]), 0, Table1[[#This Row],[AVG_shp]]/Table1[[#This Row],[shp]])</f>
        <v>0.94548263173227476</v>
      </c>
      <c r="AG121" s="1">
        <v>43</v>
      </c>
      <c r="AH121" s="1">
        <v>74</v>
      </c>
      <c r="AI121" s="1">
        <v>179</v>
      </c>
      <c r="AJ121" s="3">
        <v>25.379629629629601</v>
      </c>
      <c r="AK121" s="3">
        <v>23.6805555555555</v>
      </c>
      <c r="AL121" s="3">
        <v>49.060185185185098</v>
      </c>
      <c r="AM121" s="3">
        <v>181.18518518518499</v>
      </c>
      <c r="AN121" s="1">
        <v>0.149758</v>
      </c>
      <c r="AO121" s="1">
        <v>19</v>
      </c>
      <c r="AP121" s="1">
        <v>207</v>
      </c>
      <c r="AQ121" s="1">
        <v>13</v>
      </c>
      <c r="AR121" s="1">
        <v>38</v>
      </c>
      <c r="AS121" s="1">
        <v>55</v>
      </c>
      <c r="AT121"/>
      <c r="AX121"/>
      <c r="AY121"/>
      <c r="AZ121"/>
    </row>
    <row r="122" spans="1:52" hidden="1" x14ac:dyDescent="0.3">
      <c r="A122" s="1" t="s">
        <v>1085</v>
      </c>
      <c r="B122" s="1">
        <v>8471724</v>
      </c>
      <c r="C122" s="1">
        <v>38</v>
      </c>
      <c r="D122" s="1" t="s">
        <v>701</v>
      </c>
      <c r="E122" s="1" t="str">
        <f>IF(AND(ISERR(FIND("C",Table1[[#This Row],[positions]])), Table1[[#This Row],[AVG_faceoffWins]]&gt;200), "*", "")</f>
        <v/>
      </c>
      <c r="F122" s="1" t="str">
        <f>IF(AND(AND(NOT(ISERR(FIND("C",Table1[[#This Row],[positions]]))), G122&lt;&gt;"C"), Table1[[#This Row],[z faceoffWins]]&gt;0.15), "*", "")</f>
        <v/>
      </c>
      <c r="G122" s="2" t="s">
        <v>48</v>
      </c>
      <c r="H122" s="1" t="s">
        <v>730</v>
      </c>
      <c r="I122" s="1" t="s">
        <v>731</v>
      </c>
      <c r="J122" s="7">
        <f>Table1[[#This Row],[z ppp]]+Table1[[#This Row],[z blocks]]+Table1[[#This Row],[z hits]]+Table1[[#This Row],[z goals]]+Table1[[#This Row],[z assists]]+Table1[[#This Row],[z points]]+Table1[[#This Row],[z faceoffWins]]+Table1[[#This Row],[z shots]]</f>
        <v>3.0458985679505286</v>
      </c>
      <c r="K122" s="7">
        <f>Table1[[#This Row],[z goals]]+Table1[[#This Row],[z assists]]+Table1[[#This Row],[z points]]+Table1[[#This Row],[z ppp]]+Table1[[#This Row],[z hits]]+Table1[[#This Row],[z shots]]</f>
        <v>2.3334710870460107</v>
      </c>
      <c r="L122" s="7">
        <f>Table1[[#This Row],[z blocks]]+Table1[[#This Row],[z faceoffWins]]</f>
        <v>0.71242748090451724</v>
      </c>
      <c r="M122" s="7">
        <f>Table1[[#This Row],[z goals]]+Table1[[#This Row],[z assists]]+Table1[[#This Row],[z points]]+Table1[[#This Row],[z ppp]]+Table1[[#This Row],[z hits]]+Table1[[#This Row],[z blocks]]+Table1[[#This Row],[z shots]]</f>
        <v>3.6471626174791707</v>
      </c>
      <c r="N122" s="7">
        <f>Table1[[#This Row],[z goals]]+Table1[[#This Row],[z assists]]+Table1[[#This Row],[z points]]+Table1[[#This Row],[z ppp]]</f>
        <v>0.78923038761665099</v>
      </c>
      <c r="O122" s="3">
        <f>(Table1[[#This Row],[AVG_goals]] - AT$519) / AT$516</f>
        <v>-0.34673190975087981</v>
      </c>
      <c r="P122" s="3">
        <f>(Table1[[#This Row],[AVG_assists]] - P$519) / P$516</f>
        <v>0.56758160038209504</v>
      </c>
      <c r="Q122" s="3">
        <f>(Table1[[#This Row],[AVG_points]] - AX$519) / AX$516</f>
        <v>0.19810597221452625</v>
      </c>
      <c r="R122" s="3">
        <f>(Table1[[#This Row],[AVG_faceoffWins]] - AH$519) / AH$516</f>
        <v>-0.60126404952864232</v>
      </c>
      <c r="S122" s="3">
        <f>(Table1[[#This Row],[AVG_PPP]] - AB$519) / AB$516</f>
        <v>0.3702747247709095</v>
      </c>
      <c r="T122" s="3">
        <f>(Table1[[#This Row],[AVG_hits]] - T$519) / T$516</f>
        <v>0.9686166292257854</v>
      </c>
      <c r="U122" s="3">
        <f>(Table1[[#This Row],[AVG_blocks]] - U$519) / U$516</f>
        <v>1.3136915304331596</v>
      </c>
      <c r="V122" s="3">
        <f>(Table1[[#This Row],[AVG_shots]] - AO$519) / AO$516</f>
        <v>0.57562407020357464</v>
      </c>
      <c r="W122" s="6">
        <v>0</v>
      </c>
      <c r="X122" s="7">
        <f>Table1[[#This Row],[r shp factor]]*Table1[[#This Row],[goals]]</f>
        <v>10.310525164911256</v>
      </c>
      <c r="Y122" s="4">
        <v>6.2868999999999994E-2</v>
      </c>
      <c r="Z122" s="3">
        <f>(Table1[[#This Row],[AVG_shp]] - Z$519) / Z$516</f>
        <v>-0.83782481197629055</v>
      </c>
      <c r="AA122" s="6">
        <v>12.009090909090901</v>
      </c>
      <c r="AB122" s="6">
        <v>115.745454545454</v>
      </c>
      <c r="AC122" s="6">
        <v>138.55454545454501</v>
      </c>
      <c r="AD122" s="1">
        <v>74</v>
      </c>
      <c r="AE122" s="1">
        <v>9</v>
      </c>
      <c r="AF122" s="1">
        <f>IF(ISERR(Table1[[#This Row],[AVG_shp]]/Table1[[#This Row],[shp]]), 0, Table1[[#This Row],[AVG_shp]]/Table1[[#This Row],[shp]])</f>
        <v>1.1456139072123619</v>
      </c>
      <c r="AG122" s="1">
        <v>21</v>
      </c>
      <c r="AH122" s="1">
        <v>30</v>
      </c>
      <c r="AI122" s="1">
        <v>69</v>
      </c>
      <c r="AJ122" s="3">
        <v>10.2454545454545</v>
      </c>
      <c r="AK122" s="3">
        <v>30.7818181818181</v>
      </c>
      <c r="AL122" s="3">
        <v>41.027272727272702</v>
      </c>
      <c r="AM122" s="3">
        <v>163.12727272727199</v>
      </c>
      <c r="AN122" s="1">
        <v>5.4878000000000003E-2</v>
      </c>
      <c r="AO122" s="1">
        <v>12</v>
      </c>
      <c r="AP122" s="1">
        <v>164</v>
      </c>
      <c r="AQ122" s="1">
        <v>0</v>
      </c>
      <c r="AR122" s="1">
        <v>100</v>
      </c>
      <c r="AS122" s="1">
        <v>120</v>
      </c>
      <c r="AT122"/>
      <c r="AX122"/>
      <c r="AY122"/>
      <c r="AZ122"/>
    </row>
    <row r="123" spans="1:52" hidden="1" x14ac:dyDescent="0.3">
      <c r="A123" s="1" t="s">
        <v>1085</v>
      </c>
      <c r="B123" s="1">
        <v>8475810</v>
      </c>
      <c r="C123" s="1">
        <v>33</v>
      </c>
      <c r="D123" s="1" t="s">
        <v>701</v>
      </c>
      <c r="E123" s="1" t="str">
        <f>IF(AND(ISERR(FIND("C",Table1[[#This Row],[positions]])), Table1[[#This Row],[AVG_faceoffWins]]&gt;200), "*", "")</f>
        <v/>
      </c>
      <c r="F123" s="1" t="str">
        <f>IF(AND(AND(NOT(ISERR(FIND("C",Table1[[#This Row],[positions]]))), G123&lt;&gt;"C"), Table1[[#This Row],[z faceoffWins]]&gt;0.15), "*", "")</f>
        <v/>
      </c>
      <c r="G123" s="2" t="s">
        <v>42</v>
      </c>
      <c r="H123" s="1" t="s">
        <v>718</v>
      </c>
      <c r="I123" s="1" t="s">
        <v>719</v>
      </c>
      <c r="J123" s="7">
        <f>Table1[[#This Row],[z ppp]]+Table1[[#This Row],[z blocks]]+Table1[[#This Row],[z hits]]+Table1[[#This Row],[z goals]]+Table1[[#This Row],[z assists]]+Table1[[#This Row],[z points]]+Table1[[#This Row],[z faceoffWins]]+Table1[[#This Row],[z shots]]</f>
        <v>3.0106552359320484</v>
      </c>
      <c r="K123" s="7">
        <f>Table1[[#This Row],[z goals]]+Table1[[#This Row],[z assists]]+Table1[[#This Row],[z points]]+Table1[[#This Row],[z ppp]]+Table1[[#This Row],[z hits]]+Table1[[#This Row],[z shots]]</f>
        <v>3.8499282290562542</v>
      </c>
      <c r="L123" s="7">
        <f>Table1[[#This Row],[z blocks]]+Table1[[#This Row],[z faceoffWins]]</f>
        <v>-0.839272993124206</v>
      </c>
      <c r="M123" s="7">
        <f>Table1[[#This Row],[z goals]]+Table1[[#This Row],[z assists]]+Table1[[#This Row],[z points]]+Table1[[#This Row],[z ppp]]+Table1[[#This Row],[z hits]]+Table1[[#This Row],[z blocks]]+Table1[[#This Row],[z shots]]</f>
        <v>3.5860858871181245</v>
      </c>
      <c r="N123" s="7">
        <f>Table1[[#This Row],[z goals]]+Table1[[#This Row],[z assists]]+Table1[[#This Row],[z points]]+Table1[[#This Row],[z ppp]]</f>
        <v>2.9510206112394886</v>
      </c>
      <c r="O123" s="3">
        <f>(Table1[[#This Row],[AVG_goals]] - AT$519) / AT$516</f>
        <v>1.2131332801386312</v>
      </c>
      <c r="P123" s="3">
        <f>(Table1[[#This Row],[AVG_assists]] - P$519) / P$516</f>
        <v>0.45641891614859209</v>
      </c>
      <c r="Q123" s="3">
        <f>(Table1[[#This Row],[AVG_points]] - AX$519) / AX$516</f>
        <v>0.83480603436665535</v>
      </c>
      <c r="R123" s="3">
        <f>(Table1[[#This Row],[AVG_faceoffWins]] - AH$519) / AH$516</f>
        <v>-0.57543065118607639</v>
      </c>
      <c r="S123" s="3">
        <f>(Table1[[#This Row],[AVG_PPP]] - AB$519) / AB$516</f>
        <v>0.44666238058560992</v>
      </c>
      <c r="T123" s="3">
        <f>(Table1[[#This Row],[AVG_hits]] - T$519) / T$516</f>
        <v>-0.28265692663370762</v>
      </c>
      <c r="U123" s="3">
        <f>(Table1[[#This Row],[AVG_blocks]] - U$519) / U$516</f>
        <v>-0.26384234193812955</v>
      </c>
      <c r="V123" s="3">
        <f>(Table1[[#This Row],[AVG_shots]] - AO$519) / AO$516</f>
        <v>1.1815645444504734</v>
      </c>
      <c r="W123" s="6">
        <v>5.4579439252336401</v>
      </c>
      <c r="X123" s="7">
        <f>Table1[[#This Row],[r shp factor]]*Table1[[#This Row],[goals]]</f>
        <v>25.042783882880801</v>
      </c>
      <c r="Y123" s="4">
        <v>0.13111432242990601</v>
      </c>
      <c r="Z123" s="3">
        <f>(Table1[[#This Row],[AVG_shp]] - Z$519) / Z$516</f>
        <v>0.46556253881449677</v>
      </c>
      <c r="AA123" s="6">
        <v>12.742990654205601</v>
      </c>
      <c r="AB123" s="6">
        <v>51.616822429906499</v>
      </c>
      <c r="AC123" s="6">
        <v>71.280373831775705</v>
      </c>
      <c r="AD123" s="1">
        <v>71</v>
      </c>
      <c r="AE123" s="1">
        <v>31</v>
      </c>
      <c r="AF123" s="1">
        <f>IF(ISERR(Table1[[#This Row],[AVG_shp]]/Table1[[#This Row],[shp]]), 0, Table1[[#This Row],[AVG_shp]]/Table1[[#This Row],[shp]])</f>
        <v>0.80783173815744524</v>
      </c>
      <c r="AG123" s="1">
        <v>34</v>
      </c>
      <c r="AH123" s="1">
        <v>65</v>
      </c>
      <c r="AI123" s="1">
        <v>161</v>
      </c>
      <c r="AJ123" s="3">
        <v>25.967289719626098</v>
      </c>
      <c r="AK123" s="3">
        <v>29.233644859813001</v>
      </c>
      <c r="AL123" s="3">
        <v>55.200934579439199</v>
      </c>
      <c r="AM123" s="3">
        <v>200.018691588785</v>
      </c>
      <c r="AN123" s="1">
        <v>0.162304</v>
      </c>
      <c r="AO123" s="1">
        <v>18</v>
      </c>
      <c r="AP123" s="1">
        <v>191</v>
      </c>
      <c r="AQ123" s="1">
        <v>9</v>
      </c>
      <c r="AR123" s="1">
        <v>54</v>
      </c>
      <c r="AS123" s="1">
        <v>62</v>
      </c>
      <c r="AT123"/>
      <c r="AX123"/>
      <c r="AY123"/>
      <c r="AZ123"/>
    </row>
    <row r="124" spans="1:52" hidden="1" x14ac:dyDescent="0.3">
      <c r="A124" s="1" t="s">
        <v>1085</v>
      </c>
      <c r="B124" s="1">
        <v>8480014</v>
      </c>
      <c r="C124" s="1">
        <v>26</v>
      </c>
      <c r="D124" s="1" t="s">
        <v>995</v>
      </c>
      <c r="E124" s="1" t="str">
        <f>IF(AND(ISERR(FIND("C",Table1[[#This Row],[positions]])), Table1[[#This Row],[AVG_faceoffWins]]&gt;200), "*", "")</f>
        <v/>
      </c>
      <c r="F124" s="1" t="str">
        <f>IF(AND(AND(NOT(ISERR(FIND("C",Table1[[#This Row],[positions]]))), G124&lt;&gt;"C"), Table1[[#This Row],[z faceoffWins]]&gt;0.15), "*", "")</f>
        <v/>
      </c>
      <c r="G124" s="2" t="s">
        <v>65</v>
      </c>
      <c r="H124" s="1" t="s">
        <v>1016</v>
      </c>
      <c r="I124" s="1" t="s">
        <v>1017</v>
      </c>
      <c r="J124" s="7">
        <f>Table1[[#This Row],[z ppp]]+Table1[[#This Row],[z blocks]]+Table1[[#This Row],[z hits]]+Table1[[#This Row],[z goals]]+Table1[[#This Row],[z assists]]+Table1[[#This Row],[z points]]+Table1[[#This Row],[z faceoffWins]]+Table1[[#This Row],[z shots]]</f>
        <v>0.26070853356394985</v>
      </c>
      <c r="K124" s="7">
        <f>Table1[[#This Row],[z goals]]+Table1[[#This Row],[z assists]]+Table1[[#This Row],[z points]]+Table1[[#This Row],[z ppp]]+Table1[[#This Row],[z hits]]+Table1[[#This Row],[z shots]]</f>
        <v>1.2191254620997445</v>
      </c>
      <c r="L124" s="7">
        <f>Table1[[#This Row],[z blocks]]+Table1[[#This Row],[z faceoffWins]]</f>
        <v>-0.95841692853579452</v>
      </c>
      <c r="M124" s="7">
        <f>Table1[[#This Row],[z goals]]+Table1[[#This Row],[z assists]]+Table1[[#This Row],[z points]]+Table1[[#This Row],[z ppp]]+Table1[[#This Row],[z hits]]+Table1[[#This Row],[z blocks]]+Table1[[#This Row],[z shots]]</f>
        <v>0.60387077374194897</v>
      </c>
      <c r="N124" s="7">
        <f>Table1[[#This Row],[z goals]]+Table1[[#This Row],[z assists]]+Table1[[#This Row],[z points]]+Table1[[#This Row],[z ppp]]</f>
        <v>2.4109799135096801</v>
      </c>
      <c r="O124" s="3">
        <f>(Table1[[#This Row],[AVG_goals]] - AT$519) / AT$516</f>
        <v>1.0486425257879757</v>
      </c>
      <c r="P124" s="3">
        <f>(Table1[[#This Row],[AVG_assists]] - P$519) / P$516</f>
        <v>2.5885802565723367E-2</v>
      </c>
      <c r="Q124" s="3">
        <f>(Table1[[#This Row],[AVG_points]] - AX$519) / AX$516</f>
        <v>0.49097920280924012</v>
      </c>
      <c r="R124" s="3">
        <f>(Table1[[#This Row],[AVG_faceoffWins]] - AH$519) / AH$516</f>
        <v>-0.34316224017799901</v>
      </c>
      <c r="S124" s="3">
        <f>(Table1[[#This Row],[AVG_PPP]] - AB$519) / AB$516</f>
        <v>0.84547238234674083</v>
      </c>
      <c r="T124" s="3">
        <f>(Table1[[#This Row],[AVG_hits]] - T$519) / T$516</f>
        <v>-1.1221825879685312</v>
      </c>
      <c r="U124" s="3">
        <f>(Table1[[#This Row],[AVG_blocks]] - U$519) / U$516</f>
        <v>-0.61525468835779551</v>
      </c>
      <c r="V124" s="3">
        <f>(Table1[[#This Row],[AVG_shots]] - AO$519) / AO$516</f>
        <v>-6.9671863441404414E-2</v>
      </c>
      <c r="W124" s="6">
        <v>54.530386740331402</v>
      </c>
      <c r="X124" s="7">
        <f>Table1[[#This Row],[r shp factor]]*Table1[[#This Row],[goals]]</f>
        <v>25.469124196124127</v>
      </c>
      <c r="Y124" s="4">
        <v>0.19591604972375601</v>
      </c>
      <c r="Z124" s="3">
        <f>(Table1[[#This Row],[AVG_shp]] - Z$519) / Z$516</f>
        <v>1.7031821830171878</v>
      </c>
      <c r="AA124" s="6">
        <v>16.574585635359099</v>
      </c>
      <c r="AB124" s="6">
        <v>37.331491712707098</v>
      </c>
      <c r="AC124" s="6">
        <v>26.1436464088397</v>
      </c>
      <c r="AD124" s="1">
        <v>71</v>
      </c>
      <c r="AE124" s="1">
        <v>27</v>
      </c>
      <c r="AF124" s="1">
        <f>IF(ISERR(Table1[[#This Row],[AVG_shp]]/Table1[[#This Row],[shp]]), 0, Table1[[#This Row],[AVG_shp]]/Table1[[#This Row],[shp]])</f>
        <v>0.94330089615274548</v>
      </c>
      <c r="AG124" s="1">
        <v>34</v>
      </c>
      <c r="AH124" s="1">
        <v>61</v>
      </c>
      <c r="AI124" s="1">
        <v>149</v>
      </c>
      <c r="AJ124" s="3">
        <v>24.309392265193299</v>
      </c>
      <c r="AK124" s="3">
        <v>23.237569060773399</v>
      </c>
      <c r="AL124" s="3">
        <v>47.546961325966798</v>
      </c>
      <c r="AM124" s="3">
        <v>123.83977900552399</v>
      </c>
      <c r="AN124" s="1">
        <v>0.20769199999999999</v>
      </c>
      <c r="AO124" s="1">
        <v>25</v>
      </c>
      <c r="AP124" s="1">
        <v>130</v>
      </c>
      <c r="AQ124" s="1">
        <v>75</v>
      </c>
      <c r="AR124" s="1">
        <v>50</v>
      </c>
      <c r="AS124" s="1">
        <v>21</v>
      </c>
      <c r="AT124"/>
      <c r="AX124"/>
      <c r="AY124"/>
      <c r="AZ124"/>
    </row>
    <row r="125" spans="1:52" x14ac:dyDescent="0.3">
      <c r="A125" s="1"/>
      <c r="B125" s="1">
        <v>8482159</v>
      </c>
      <c r="C125" s="1">
        <v>23</v>
      </c>
      <c r="D125" s="1" t="s">
        <v>670</v>
      </c>
      <c r="E125" s="1" t="str">
        <f>IF(AND(ISERR(FIND("C",Table1[[#This Row],[positions]])), Table1[[#This Row],[AVG_faceoffWins]]&gt;200), "*", "")</f>
        <v/>
      </c>
      <c r="F125" s="1" t="str">
        <f>IF(AND(AND(NOT(ISERR(FIND("C",Table1[[#This Row],[positions]]))), G125&lt;&gt;"C"), Table1[[#This Row],[z faceoffWins]]&gt;0.15), "*", "")</f>
        <v/>
      </c>
      <c r="G125" s="2" t="s">
        <v>56</v>
      </c>
      <c r="H125" s="1" t="s">
        <v>679</v>
      </c>
      <c r="I125" s="1" t="s">
        <v>680</v>
      </c>
      <c r="J125" s="7">
        <f>Table1[[#This Row],[z ppp]]+Table1[[#This Row],[z blocks]]+Table1[[#This Row],[z hits]]+Table1[[#This Row],[z goals]]+Table1[[#This Row],[z assists]]+Table1[[#This Row],[z points]]+Table1[[#This Row],[z faceoffWins]]+Table1[[#This Row],[z shots]]</f>
        <v>-0.49695851214305381</v>
      </c>
      <c r="K125" s="7">
        <f>Table1[[#This Row],[z goals]]+Table1[[#This Row],[z assists]]+Table1[[#This Row],[z points]]+Table1[[#This Row],[z ppp]]+Table1[[#This Row],[z hits]]+Table1[[#This Row],[z shots]]</f>
        <v>0.41654329755398312</v>
      </c>
      <c r="L125" s="7">
        <f>Table1[[#This Row],[z blocks]]+Table1[[#This Row],[z faceoffWins]]</f>
        <v>-0.91350180969703687</v>
      </c>
      <c r="M125" s="7">
        <f>Table1[[#This Row],[z goals]]+Table1[[#This Row],[z assists]]+Table1[[#This Row],[z points]]+Table1[[#This Row],[z ppp]]+Table1[[#This Row],[z hits]]+Table1[[#This Row],[z blocks]]+Table1[[#This Row],[z shots]]</f>
        <v>0.10211002895861626</v>
      </c>
      <c r="N125" s="7">
        <f>Table1[[#This Row],[z goals]]+Table1[[#This Row],[z assists]]+Table1[[#This Row],[z points]]+Table1[[#This Row],[z ppp]]</f>
        <v>0.13499359446057557</v>
      </c>
      <c r="O125" s="3">
        <f>(Table1[[#This Row],[AVG_goals]] - AT$519) / AT$516</f>
        <v>0.78185829941066198</v>
      </c>
      <c r="P125" s="3">
        <f>(Table1[[#This Row],[AVG_assists]] - P$519) / P$516</f>
        <v>-0.56515954140456892</v>
      </c>
      <c r="Q125" s="3">
        <f>(Table1[[#This Row],[AVG_points]] - AX$519) / AX$516</f>
        <v>4.1757928866117901E-4</v>
      </c>
      <c r="R125" s="3">
        <f>(Table1[[#This Row],[AVG_faceoffWins]] - AH$519) / AH$516</f>
        <v>-0.59906854110167007</v>
      </c>
      <c r="S125" s="3">
        <f>(Table1[[#This Row],[AVG_PPP]] - AB$519) / AB$516</f>
        <v>-8.2122742834178683E-2</v>
      </c>
      <c r="T125" s="3">
        <f>(Table1[[#This Row],[AVG_hits]] - T$519) / T$516</f>
        <v>-3.7001087862391938E-2</v>
      </c>
      <c r="U125" s="3">
        <f>(Table1[[#This Row],[AVG_blocks]] - U$519) / U$516</f>
        <v>-0.31443326859536685</v>
      </c>
      <c r="V125" s="3">
        <f>(Table1[[#This Row],[AVG_shots]] - AO$519) / AO$516</f>
        <v>0.31855079095579947</v>
      </c>
      <c r="W125" s="6">
        <v>0.46385542168674698</v>
      </c>
      <c r="X125" s="7">
        <f>Table1[[#This Row],[r shp factor]]*Table1[[#This Row],[goals]]</f>
        <v>21.455775845691999</v>
      </c>
      <c r="Y125" s="4">
        <v>0.151096722891566</v>
      </c>
      <c r="Z125" s="3">
        <f>(Table1[[#This Row],[AVG_shp]] - Z$519) / Z$516</f>
        <v>0.8471976029159809</v>
      </c>
      <c r="AA125" s="6">
        <v>7.6626506024096299</v>
      </c>
      <c r="AB125" s="6">
        <v>49.560240963855399</v>
      </c>
      <c r="AC125" s="6">
        <v>84.487951807228896</v>
      </c>
      <c r="AD125" s="1">
        <v>81</v>
      </c>
      <c r="AE125" s="1">
        <v>25</v>
      </c>
      <c r="AF125" s="1">
        <f>IF(ISERR(Table1[[#This Row],[AVG_shp]]/Table1[[#This Row],[shp]]), 0, Table1[[#This Row],[AVG_shp]]/Table1[[#This Row],[shp]])</f>
        <v>0.85823103382767996</v>
      </c>
      <c r="AG125" s="1">
        <v>18</v>
      </c>
      <c r="AH125" s="1">
        <v>43</v>
      </c>
      <c r="AI125" s="1">
        <v>111</v>
      </c>
      <c r="AJ125" s="3">
        <v>21.620481927710799</v>
      </c>
      <c r="AK125" s="3">
        <v>15.0060240963855</v>
      </c>
      <c r="AL125" s="3">
        <v>36.626506024096301</v>
      </c>
      <c r="AM125" s="3">
        <v>147.475903614457</v>
      </c>
      <c r="AN125" s="1">
        <v>0.17605599999999999</v>
      </c>
      <c r="AO125" s="1">
        <v>8</v>
      </c>
      <c r="AP125" s="1">
        <v>142</v>
      </c>
      <c r="AQ125" s="1">
        <v>0</v>
      </c>
      <c r="AR125" s="1">
        <v>54</v>
      </c>
      <c r="AS125" s="1">
        <v>75</v>
      </c>
      <c r="AT125"/>
      <c r="AX125"/>
      <c r="AY125"/>
      <c r="AZ125"/>
    </row>
    <row r="126" spans="1:52" hidden="1" x14ac:dyDescent="0.3">
      <c r="A126" s="1" t="s">
        <v>1085</v>
      </c>
      <c r="B126" s="1">
        <v>8477951</v>
      </c>
      <c r="C126" s="1">
        <v>29</v>
      </c>
      <c r="D126" s="1" t="s">
        <v>902</v>
      </c>
      <c r="E126" s="1" t="str">
        <f>IF(AND(ISERR(FIND("C",Table1[[#This Row],[positions]])), Table1[[#This Row],[AVG_faceoffWins]]&gt;200), "*", "")</f>
        <v/>
      </c>
      <c r="F126" s="1" t="str">
        <f>IF(AND(AND(NOT(ISERR(FIND("C",Table1[[#This Row],[positions]]))), G126&lt;&gt;"C"), Table1[[#This Row],[z faceoffWins]]&gt;0.15), "*", "")</f>
        <v/>
      </c>
      <c r="G126" s="2" t="s">
        <v>65</v>
      </c>
      <c r="H126" s="1" t="s">
        <v>919</v>
      </c>
      <c r="I126" s="1" t="s">
        <v>920</v>
      </c>
      <c r="J126" s="7">
        <f>Table1[[#This Row],[z ppp]]+Table1[[#This Row],[z blocks]]+Table1[[#This Row],[z hits]]+Table1[[#This Row],[z goals]]+Table1[[#This Row],[z assists]]+Table1[[#This Row],[z points]]+Table1[[#This Row],[z faceoffWins]]+Table1[[#This Row],[z shots]]</f>
        <v>2.8960505979330082</v>
      </c>
      <c r="K126" s="7">
        <f>Table1[[#This Row],[z goals]]+Table1[[#This Row],[z assists]]+Table1[[#This Row],[z points]]+Table1[[#This Row],[z ppp]]+Table1[[#This Row],[z hits]]+Table1[[#This Row],[z shots]]</f>
        <v>3.4286896856866051</v>
      </c>
      <c r="L126" s="7">
        <f>Table1[[#This Row],[z blocks]]+Table1[[#This Row],[z faceoffWins]]</f>
        <v>-0.53263908775359703</v>
      </c>
      <c r="M126" s="7">
        <f>Table1[[#This Row],[z goals]]+Table1[[#This Row],[z assists]]+Table1[[#This Row],[z points]]+Table1[[#This Row],[z ppp]]+Table1[[#This Row],[z hits]]+Table1[[#This Row],[z blocks]]+Table1[[#This Row],[z shots]]</f>
        <v>2.8497572780277016</v>
      </c>
      <c r="N126" s="7">
        <f>Table1[[#This Row],[z goals]]+Table1[[#This Row],[z assists]]+Table1[[#This Row],[z points]]+Table1[[#This Row],[z ppp]]</f>
        <v>4.2344251921826066</v>
      </c>
      <c r="O126" s="3">
        <f>(Table1[[#This Row],[AVG_goals]] - AT$519) / AT$516</f>
        <v>0.74687210849261954</v>
      </c>
      <c r="P126" s="3">
        <f>(Table1[[#This Row],[AVG_assists]] - P$519) / P$516</f>
        <v>1.202223440624054</v>
      </c>
      <c r="Q126" s="3">
        <f>(Table1[[#This Row],[AVG_points]] - AX$519) / AX$516</f>
        <v>1.090294353240864</v>
      </c>
      <c r="R126" s="3">
        <f>(Table1[[#This Row],[AVG_faceoffWins]] - AH$519) / AH$516</f>
        <v>4.6293319905306614E-2</v>
      </c>
      <c r="S126" s="3">
        <f>(Table1[[#This Row],[AVG_PPP]] - AB$519) / AB$516</f>
        <v>1.1950352898250693</v>
      </c>
      <c r="T126" s="3">
        <f>(Table1[[#This Row],[AVG_hits]] - T$519) / T$516</f>
        <v>-1.3453926237928022</v>
      </c>
      <c r="U126" s="3">
        <f>(Table1[[#This Row],[AVG_blocks]] - U$519) / U$516</f>
        <v>-0.57893240765890364</v>
      </c>
      <c r="V126" s="3">
        <f>(Table1[[#This Row],[AVG_shots]] - AO$519) / AO$516</f>
        <v>0.53965711729680066</v>
      </c>
      <c r="W126" s="6">
        <v>136.8125</v>
      </c>
      <c r="X126" s="7">
        <f>Table1[[#This Row],[r shp factor]]*Table1[[#This Row],[goals]]</f>
        <v>25.174137326305953</v>
      </c>
      <c r="Y126" s="4">
        <v>0.13534497321428501</v>
      </c>
      <c r="Z126" s="3">
        <f>(Table1[[#This Row],[AVG_shp]] - Z$519) / Z$516</f>
        <v>0.54636187452920848</v>
      </c>
      <c r="AA126" s="6">
        <v>19.933035714285701</v>
      </c>
      <c r="AB126" s="6">
        <v>38.808035714285701</v>
      </c>
      <c r="AC126" s="6">
        <v>14.1428571428571</v>
      </c>
      <c r="AD126" s="1">
        <v>82</v>
      </c>
      <c r="AE126" s="1">
        <v>20</v>
      </c>
      <c r="AF126" s="1">
        <f>IF(ISERR(Table1[[#This Row],[AVG_shp]]/Table1[[#This Row],[shp]]), 0, Table1[[#This Row],[AVG_shp]]/Table1[[#This Row],[shp]])</f>
        <v>1.2587068663152976</v>
      </c>
      <c r="AG126" s="1">
        <v>43</v>
      </c>
      <c r="AH126" s="1">
        <v>63</v>
      </c>
      <c r="AI126" s="1">
        <v>146</v>
      </c>
      <c r="AJ126" s="3">
        <v>21.2678571428571</v>
      </c>
      <c r="AK126" s="3">
        <v>39.620535714285701</v>
      </c>
      <c r="AL126" s="3">
        <v>60.888392857142797</v>
      </c>
      <c r="AM126" s="3">
        <v>160.9375</v>
      </c>
      <c r="AN126" s="1">
        <v>0.107527</v>
      </c>
      <c r="AO126" s="1">
        <v>25</v>
      </c>
      <c r="AP126" s="1">
        <v>186</v>
      </c>
      <c r="AQ126" s="1">
        <v>185</v>
      </c>
      <c r="AR126" s="1">
        <v>45</v>
      </c>
      <c r="AS126" s="1">
        <v>14</v>
      </c>
      <c r="AT126"/>
      <c r="AX126"/>
      <c r="AY126"/>
      <c r="AZ126"/>
    </row>
    <row r="127" spans="1:52" hidden="1" x14ac:dyDescent="0.3">
      <c r="A127" s="1" t="s">
        <v>1085</v>
      </c>
      <c r="B127" s="1">
        <v>8477402</v>
      </c>
      <c r="C127" s="1">
        <v>30</v>
      </c>
      <c r="D127" s="1" t="s">
        <v>792</v>
      </c>
      <c r="E127" s="1" t="str">
        <f>IF(AND(ISERR(FIND("C",Table1[[#This Row],[positions]])), Table1[[#This Row],[AVG_faceoffWins]]&gt;200), "*", "")</f>
        <v/>
      </c>
      <c r="F127" s="1" t="str">
        <f>IF(AND(AND(NOT(ISERR(FIND("C",Table1[[#This Row],[positions]]))), G127&lt;&gt;"C"), Table1[[#This Row],[z faceoffWins]]&gt;0.15), "*", "")</f>
        <v/>
      </c>
      <c r="G127" s="2" t="s">
        <v>23</v>
      </c>
      <c r="H127" s="1" t="s">
        <v>795</v>
      </c>
      <c r="I127" s="1" t="s">
        <v>796</v>
      </c>
      <c r="J127" s="7">
        <f>Table1[[#This Row],[z ppp]]+Table1[[#This Row],[z blocks]]+Table1[[#This Row],[z hits]]+Table1[[#This Row],[z goals]]+Table1[[#This Row],[z assists]]+Table1[[#This Row],[z points]]+Table1[[#This Row],[z faceoffWins]]+Table1[[#This Row],[z shots]]</f>
        <v>2.8419073849133514</v>
      </c>
      <c r="K127" s="7">
        <f>Table1[[#This Row],[z goals]]+Table1[[#This Row],[z assists]]+Table1[[#This Row],[z points]]+Table1[[#This Row],[z ppp]]+Table1[[#This Row],[z hits]]+Table1[[#This Row],[z shots]]</f>
        <v>3.9293178504297273</v>
      </c>
      <c r="L127" s="7">
        <f>Table1[[#This Row],[z blocks]]+Table1[[#This Row],[z faceoffWins]]</f>
        <v>-1.0874104655163763</v>
      </c>
      <c r="M127" s="7">
        <f>Table1[[#This Row],[z goals]]+Table1[[#This Row],[z assists]]+Table1[[#This Row],[z points]]+Table1[[#This Row],[z ppp]]+Table1[[#This Row],[z hits]]+Table1[[#This Row],[z blocks]]+Table1[[#This Row],[z shots]]</f>
        <v>3.0832773082422404</v>
      </c>
      <c r="N127" s="7">
        <f>Table1[[#This Row],[z goals]]+Table1[[#This Row],[z assists]]+Table1[[#This Row],[z points]]+Table1[[#This Row],[z ppp]]</f>
        <v>4.126734146927415</v>
      </c>
      <c r="O127" s="3">
        <f>(Table1[[#This Row],[AVG_goals]] - AT$519) / AT$516</f>
        <v>1.0460343980570284</v>
      </c>
      <c r="P127" s="3">
        <f>(Table1[[#This Row],[AVG_assists]] - P$519) / P$516</f>
        <v>1.0704552924633581</v>
      </c>
      <c r="Q127" s="3">
        <f>(Table1[[#This Row],[AVG_points]] - AX$519) / AX$516</f>
        <v>1.1433060546685478</v>
      </c>
      <c r="R127" s="3">
        <f>(Table1[[#This Row],[AVG_faceoffWins]] - AH$519) / AH$516</f>
        <v>-0.24136992332888954</v>
      </c>
      <c r="S127" s="3">
        <f>(Table1[[#This Row],[AVG_PPP]] - AB$519) / AB$516</f>
        <v>0.86693840173848102</v>
      </c>
      <c r="T127" s="3">
        <f>(Table1[[#This Row],[AVG_hits]] - T$519) / T$516</f>
        <v>-0.74334996510171802</v>
      </c>
      <c r="U127" s="3">
        <f>(Table1[[#This Row],[AVG_blocks]] - U$519) / U$516</f>
        <v>-0.8460405421874867</v>
      </c>
      <c r="V127" s="3">
        <f>(Table1[[#This Row],[AVG_shots]] - AO$519) / AO$516</f>
        <v>0.54593366860403003</v>
      </c>
      <c r="W127" s="6">
        <v>76.036529680365206</v>
      </c>
      <c r="X127" s="7">
        <f>Table1[[#This Row],[r shp factor]]*Table1[[#This Row],[goals]]</f>
        <v>22.666764525138511</v>
      </c>
      <c r="Y127" s="4">
        <v>0.156322474885844</v>
      </c>
      <c r="Z127" s="3">
        <f>(Table1[[#This Row],[AVG_shp]] - Z$519) / Z$516</f>
        <v>0.94700193829306634</v>
      </c>
      <c r="AA127" s="6">
        <v>16.780821917808201</v>
      </c>
      <c r="AB127" s="6">
        <v>27.949771689497702</v>
      </c>
      <c r="AC127" s="6">
        <v>46.511415525114103</v>
      </c>
      <c r="AD127" s="1">
        <v>76</v>
      </c>
      <c r="AE127" s="1">
        <v>20</v>
      </c>
      <c r="AF127" s="1">
        <f>IF(ISERR(Table1[[#This Row],[AVG_shp]]/Table1[[#This Row],[shp]]), 0, Table1[[#This Row],[AVG_shp]]/Table1[[#This Row],[shp]])</f>
        <v>1.1333382262569256</v>
      </c>
      <c r="AG127" s="1">
        <v>37</v>
      </c>
      <c r="AH127" s="1">
        <v>57</v>
      </c>
      <c r="AI127" s="1">
        <v>134</v>
      </c>
      <c r="AJ127" s="3">
        <v>24.283105022830998</v>
      </c>
      <c r="AK127" s="3">
        <v>37.7853881278538</v>
      </c>
      <c r="AL127" s="3">
        <v>62.068493150684901</v>
      </c>
      <c r="AM127" s="3">
        <v>161.31963470319599</v>
      </c>
      <c r="AN127" s="1">
        <v>0.137931</v>
      </c>
      <c r="AO127" s="1">
        <v>12</v>
      </c>
      <c r="AP127" s="1">
        <v>145</v>
      </c>
      <c r="AQ127" s="1">
        <v>85</v>
      </c>
      <c r="AR127" s="1">
        <v>32</v>
      </c>
      <c r="AS127" s="1">
        <v>44</v>
      </c>
      <c r="AT127"/>
      <c r="AX127"/>
      <c r="AY127"/>
      <c r="AZ127"/>
    </row>
    <row r="128" spans="1:52" x14ac:dyDescent="0.3">
      <c r="A128" s="1"/>
      <c r="B128" s="1">
        <v>8473986</v>
      </c>
      <c r="C128" s="1">
        <v>36</v>
      </c>
      <c r="D128" s="1" t="s">
        <v>22</v>
      </c>
      <c r="E128" s="1" t="str">
        <f>IF(AND(ISERR(FIND("C",Table1[[#This Row],[positions]])), Table1[[#This Row],[AVG_faceoffWins]]&gt;200), "*", "")</f>
        <v/>
      </c>
      <c r="F128" s="1" t="str">
        <f>IF(AND(AND(NOT(ISERR(FIND("C",Table1[[#This Row],[positions]]))), G128&lt;&gt;"C"), Table1[[#This Row],[z faceoffWins]]&gt;0.15), "*", "")</f>
        <v/>
      </c>
      <c r="G128" s="2" t="s">
        <v>23</v>
      </c>
      <c r="H128" s="1" t="s">
        <v>32</v>
      </c>
      <c r="I128" s="1" t="s">
        <v>33</v>
      </c>
      <c r="J128" s="7">
        <f>Table1[[#This Row],[z ppp]]+Table1[[#This Row],[z blocks]]+Table1[[#This Row],[z hits]]+Table1[[#This Row],[z goals]]+Table1[[#This Row],[z assists]]+Table1[[#This Row],[z points]]+Table1[[#This Row],[z faceoffWins]]+Table1[[#This Row],[z shots]]</f>
        <v>-0.30633603741407422</v>
      </c>
      <c r="K128" s="7">
        <f>Table1[[#This Row],[z goals]]+Table1[[#This Row],[z assists]]+Table1[[#This Row],[z points]]+Table1[[#This Row],[z ppp]]+Table1[[#This Row],[z hits]]+Table1[[#This Row],[z shots]]</f>
        <v>1.1442082495559398</v>
      </c>
      <c r="L128" s="7">
        <f>Table1[[#This Row],[z blocks]]+Table1[[#This Row],[z faceoffWins]]</f>
        <v>-1.4505442869700143</v>
      </c>
      <c r="M128" s="7">
        <f>Table1[[#This Row],[z goals]]+Table1[[#This Row],[z assists]]+Table1[[#This Row],[z points]]+Table1[[#This Row],[z ppp]]+Table1[[#This Row],[z hits]]+Table1[[#This Row],[z blocks]]+Table1[[#This Row],[z shots]]</f>
        <v>0.26114941344293996</v>
      </c>
      <c r="N128" s="7">
        <f>Table1[[#This Row],[z goals]]+Table1[[#This Row],[z assists]]+Table1[[#This Row],[z points]]+Table1[[#This Row],[z ppp]]</f>
        <v>1.2530413202327408</v>
      </c>
      <c r="O128" s="3">
        <f>(Table1[[#This Row],[AVG_goals]] - AT$519) / AT$516</f>
        <v>0.78104997022871636</v>
      </c>
      <c r="P128" s="3">
        <f>(Table1[[#This Row],[AVG_assists]] - P$519) / P$516</f>
        <v>0.14262709006482288</v>
      </c>
      <c r="Q128" s="3">
        <f>(Table1[[#This Row],[AVG_points]] - AX$519) / AX$516</f>
        <v>0.44285988107602303</v>
      </c>
      <c r="R128" s="3">
        <f>(Table1[[#This Row],[AVG_faceoffWins]] - AH$519) / AH$516</f>
        <v>-0.5674854508570143</v>
      </c>
      <c r="S128" s="3">
        <f>(Table1[[#This Row],[AVG_PPP]] - AB$519) / AB$516</f>
        <v>-0.11349562113682134</v>
      </c>
      <c r="T128" s="3">
        <f>(Table1[[#This Row],[AVG_hits]] - T$519) / T$516</f>
        <v>-0.30958497597734136</v>
      </c>
      <c r="U128" s="3">
        <f>(Table1[[#This Row],[AVG_blocks]] - U$519) / U$516</f>
        <v>-0.88305883611299985</v>
      </c>
      <c r="V128" s="3">
        <f>(Table1[[#This Row],[AVG_shots]] - AO$519) / AO$516</f>
        <v>0.2007519053005403</v>
      </c>
      <c r="W128" s="6">
        <v>7.1365638766519801</v>
      </c>
      <c r="X128" s="7">
        <f>Table1[[#This Row],[r shp factor]]*Table1[[#This Row],[goals]]</f>
        <v>20.619512114949</v>
      </c>
      <c r="Y128" s="4">
        <v>0.153876907488986</v>
      </c>
      <c r="Z128" s="3">
        <f>(Table1[[#This Row],[AVG_shp]] - Z$519) / Z$516</f>
        <v>0.90029512386127963</v>
      </c>
      <c r="AA128" s="6">
        <v>7.3612334801762103</v>
      </c>
      <c r="AB128" s="6">
        <v>26.444933920704798</v>
      </c>
      <c r="AC128" s="6">
        <v>69.832599118942696</v>
      </c>
      <c r="AD128" s="1">
        <v>82</v>
      </c>
      <c r="AE128" s="1">
        <v>19</v>
      </c>
      <c r="AF128" s="1">
        <f>IF(ISERR(Table1[[#This Row],[AVG_shp]]/Table1[[#This Row],[shp]]), 0, Table1[[#This Row],[AVG_shp]]/Table1[[#This Row],[shp]])</f>
        <v>1.085237479734158</v>
      </c>
      <c r="AG128" s="1">
        <v>18</v>
      </c>
      <c r="AH128" s="1">
        <v>37</v>
      </c>
      <c r="AI128" s="1">
        <v>93</v>
      </c>
      <c r="AJ128" s="3">
        <v>21.612334801762099</v>
      </c>
      <c r="AK128" s="3">
        <v>24.863436123347999</v>
      </c>
      <c r="AL128" s="3">
        <v>46.475770925110098</v>
      </c>
      <c r="AM128" s="3">
        <v>140.303964757709</v>
      </c>
      <c r="AN128" s="1">
        <v>0.141791</v>
      </c>
      <c r="AO128" s="1">
        <v>3</v>
      </c>
      <c r="AP128" s="1">
        <v>134</v>
      </c>
      <c r="AQ128" s="1">
        <v>8</v>
      </c>
      <c r="AR128" s="1">
        <v>23</v>
      </c>
      <c r="AS128" s="1">
        <v>77</v>
      </c>
      <c r="AT128"/>
      <c r="AX128"/>
      <c r="AY128"/>
      <c r="AZ128"/>
    </row>
    <row r="129" spans="1:52" x14ac:dyDescent="0.3">
      <c r="A129" s="1"/>
      <c r="B129" s="1">
        <v>8481580</v>
      </c>
      <c r="C129" s="1">
        <v>24</v>
      </c>
      <c r="D129" s="1" t="s">
        <v>1032</v>
      </c>
      <c r="E129" s="1" t="str">
        <f>IF(AND(ISERR(FIND("C",Table1[[#This Row],[positions]])), Table1[[#This Row],[AVG_faceoffWins]]&gt;200), "*", "")</f>
        <v>*</v>
      </c>
      <c r="F129" s="1" t="str">
        <f>IF(AND(AND(NOT(ISERR(FIND("C",Table1[[#This Row],[positions]]))), G129&lt;&gt;"C"), Table1[[#This Row],[z faceoffWins]]&gt;0.15), "*", "")</f>
        <v/>
      </c>
      <c r="G129" s="2" t="s">
        <v>29</v>
      </c>
      <c r="H129" s="1" t="s">
        <v>1041</v>
      </c>
      <c r="I129" s="1" t="s">
        <v>1042</v>
      </c>
      <c r="J129" s="7">
        <f>Table1[[#This Row],[z ppp]]+Table1[[#This Row],[z blocks]]+Table1[[#This Row],[z hits]]+Table1[[#This Row],[z goals]]+Table1[[#This Row],[z assists]]+Table1[[#This Row],[z points]]+Table1[[#This Row],[z faceoffWins]]+Table1[[#This Row],[z shots]]</f>
        <v>0.16629505708796077</v>
      </c>
      <c r="K129" s="7">
        <f>Table1[[#This Row],[z goals]]+Table1[[#This Row],[z assists]]+Table1[[#This Row],[z points]]+Table1[[#This Row],[z ppp]]+Table1[[#This Row],[z hits]]+Table1[[#This Row],[z shots]]</f>
        <v>0.45731748580305048</v>
      </c>
      <c r="L129" s="7">
        <f>Table1[[#This Row],[z blocks]]+Table1[[#This Row],[z faceoffWins]]</f>
        <v>-0.29102242871508982</v>
      </c>
      <c r="M129" s="7">
        <f>Table1[[#This Row],[z goals]]+Table1[[#This Row],[z assists]]+Table1[[#This Row],[z points]]+Table1[[#This Row],[z ppp]]+Table1[[#This Row],[z hits]]+Table1[[#This Row],[z blocks]]+Table1[[#This Row],[z shots]]</f>
        <v>-0.1845413846993173</v>
      </c>
      <c r="N129" s="7">
        <f>Table1[[#This Row],[z goals]]+Table1[[#This Row],[z assists]]+Table1[[#This Row],[z points]]+Table1[[#This Row],[z ppp]]</f>
        <v>0.93948545306317155</v>
      </c>
      <c r="O129" s="3">
        <f>(Table1[[#This Row],[AVG_goals]] - AT$519) / AT$516</f>
        <v>0.7462815341899538</v>
      </c>
      <c r="P129" s="3">
        <f>(Table1[[#This Row],[AVG_assists]] - P$519) / P$516</f>
        <v>-4.3314522463641848E-2</v>
      </c>
      <c r="Q129" s="3">
        <f>(Table1[[#This Row],[AVG_points]] - AX$519) / AX$516</f>
        <v>0.31078856001878929</v>
      </c>
      <c r="R129" s="3">
        <f>(Table1[[#This Row],[AVG_faceoffWins]] - AH$519) / AH$516</f>
        <v>0.35083644178727796</v>
      </c>
      <c r="S129" s="3">
        <f>(Table1[[#This Row],[AVG_PPP]] - AB$519) / AB$516</f>
        <v>-7.4270118681929648E-2</v>
      </c>
      <c r="T129" s="3">
        <f>(Table1[[#This Row],[AVG_hits]] - T$519) / T$516</f>
        <v>-0.85449569544984449</v>
      </c>
      <c r="U129" s="3">
        <f>(Table1[[#This Row],[AVG_blocks]] - U$519) / U$516</f>
        <v>-0.64185887050236778</v>
      </c>
      <c r="V129" s="3">
        <f>(Table1[[#This Row],[AVG_shots]] - AO$519) / AO$516</f>
        <v>0.37232772818972343</v>
      </c>
      <c r="W129" s="6">
        <v>201.15476190476099</v>
      </c>
      <c r="X129" s="7">
        <f>Table1[[#This Row],[r shp factor]]*Table1[[#This Row],[goals]]</f>
        <v>23.92851696716064</v>
      </c>
      <c r="Y129" s="4">
        <v>0.135189678571428</v>
      </c>
      <c r="Z129" s="3">
        <f>(Table1[[#This Row],[AVG_shp]] - Z$519) / Z$516</f>
        <v>0.54339597055310374</v>
      </c>
      <c r="AA129" s="6">
        <v>7.7380952380952301</v>
      </c>
      <c r="AB129" s="6">
        <v>36.25</v>
      </c>
      <c r="AC129" s="6">
        <v>40.535714285714199</v>
      </c>
      <c r="AD129" s="1">
        <v>82</v>
      </c>
      <c r="AE129" s="1">
        <v>26</v>
      </c>
      <c r="AF129" s="1">
        <f>IF(ISERR(Table1[[#This Row],[AVG_shp]]/Table1[[#This Row],[shp]]), 0, Table1[[#This Row],[AVG_shp]]/Table1[[#This Row],[shp]])</f>
        <v>0.92032757566002465</v>
      </c>
      <c r="AG129" s="1">
        <v>31</v>
      </c>
      <c r="AH129" s="1">
        <v>57</v>
      </c>
      <c r="AI129" s="1">
        <v>140</v>
      </c>
      <c r="AJ129" s="3">
        <v>21.261904761904699</v>
      </c>
      <c r="AK129" s="3">
        <v>22.273809523809501</v>
      </c>
      <c r="AL129" s="3">
        <v>43.535714285714199</v>
      </c>
      <c r="AM129" s="3">
        <v>150.75</v>
      </c>
      <c r="AN129" s="1">
        <v>0.146893</v>
      </c>
      <c r="AO129" s="1">
        <v>10</v>
      </c>
      <c r="AP129" s="1">
        <v>177</v>
      </c>
      <c r="AQ129" s="1">
        <v>51</v>
      </c>
      <c r="AR129" s="1">
        <v>36</v>
      </c>
      <c r="AS129" s="1">
        <v>39</v>
      </c>
      <c r="AT129"/>
      <c r="AX129"/>
      <c r="AY129"/>
      <c r="AZ129"/>
    </row>
    <row r="130" spans="1:52" hidden="1" x14ac:dyDescent="0.3">
      <c r="A130" s="1" t="s">
        <v>1085</v>
      </c>
      <c r="B130" s="1">
        <v>8477940</v>
      </c>
      <c r="C130" s="1">
        <v>29</v>
      </c>
      <c r="D130" s="1" t="s">
        <v>119</v>
      </c>
      <c r="E130" s="1" t="str">
        <f>IF(AND(ISERR(FIND("C",Table1[[#This Row],[positions]])), Table1[[#This Row],[AVG_faceoffWins]]&gt;200), "*", "")</f>
        <v/>
      </c>
      <c r="F130" s="1" t="str">
        <f>IF(AND(AND(NOT(ISERR(FIND("C",Table1[[#This Row],[positions]]))), G130&lt;&gt;"C"), Table1[[#This Row],[z faceoffWins]]&gt;0.15), "*", "")</f>
        <v/>
      </c>
      <c r="G130" s="2" t="s">
        <v>56</v>
      </c>
      <c r="H130" s="1" t="s">
        <v>124</v>
      </c>
      <c r="I130" s="1" t="s">
        <v>125</v>
      </c>
      <c r="J130" s="7">
        <f>Table1[[#This Row],[z ppp]]+Table1[[#This Row],[z blocks]]+Table1[[#This Row],[z hits]]+Table1[[#This Row],[z goals]]+Table1[[#This Row],[z assists]]+Table1[[#This Row],[z points]]+Table1[[#This Row],[z faceoffWins]]+Table1[[#This Row],[z shots]]</f>
        <v>1.7020060514228961</v>
      </c>
      <c r="K130" s="7">
        <f>Table1[[#This Row],[z goals]]+Table1[[#This Row],[z assists]]+Table1[[#This Row],[z points]]+Table1[[#This Row],[z ppp]]+Table1[[#This Row],[z hits]]+Table1[[#This Row],[z shots]]</f>
        <v>3.0758892788768923</v>
      </c>
      <c r="L130" s="7">
        <f>Table1[[#This Row],[z blocks]]+Table1[[#This Row],[z faceoffWins]]</f>
        <v>-1.3738832274539969</v>
      </c>
      <c r="M130" s="7">
        <f>Table1[[#This Row],[z goals]]+Table1[[#This Row],[z assists]]+Table1[[#This Row],[z points]]+Table1[[#This Row],[z ppp]]+Table1[[#This Row],[z hits]]+Table1[[#This Row],[z blocks]]+Table1[[#This Row],[z shots]]</f>
        <v>2.2859312288077547</v>
      </c>
      <c r="N130" s="7">
        <f>Table1[[#This Row],[z goals]]+Table1[[#This Row],[z assists]]+Table1[[#This Row],[z points]]+Table1[[#This Row],[z ppp]]</f>
        <v>3.0470874183752255</v>
      </c>
      <c r="O130" s="3">
        <f>(Table1[[#This Row],[AVG_goals]] - AT$519) / AT$516</f>
        <v>0.78610311574099512</v>
      </c>
      <c r="P130" s="3">
        <f>(Table1[[#This Row],[AVG_assists]] - P$519) / P$516</f>
        <v>0.8532395750120465</v>
      </c>
      <c r="Q130" s="3">
        <f>(Table1[[#This Row],[AVG_points]] - AX$519) / AX$516</f>
        <v>0.88972395159627338</v>
      </c>
      <c r="R130" s="3">
        <f>(Table1[[#This Row],[AVG_faceoffWins]] - AH$519) / AH$516</f>
        <v>-0.58392517738485938</v>
      </c>
      <c r="S130" s="3">
        <f>(Table1[[#This Row],[AVG_PPP]] - AB$519) / AB$516</f>
        <v>0.51802077602591046</v>
      </c>
      <c r="T130" s="3">
        <f>(Table1[[#This Row],[AVG_hits]] - T$519) / T$516</f>
        <v>-0.97245140430936305</v>
      </c>
      <c r="U130" s="3">
        <f>(Table1[[#This Row],[AVG_blocks]] - U$519) / U$516</f>
        <v>-0.78995805006913755</v>
      </c>
      <c r="V130" s="3">
        <f>(Table1[[#This Row],[AVG_shots]] - AO$519) / AO$516</f>
        <v>1.0012532648110304</v>
      </c>
      <c r="W130" s="6">
        <v>3.6632653061224398</v>
      </c>
      <c r="X130" s="7">
        <f>Table1[[#This Row],[r shp factor]]*Table1[[#This Row],[goals]]</f>
        <v>19.891415095302605</v>
      </c>
      <c r="Y130" s="4">
        <v>0.11431844897959099</v>
      </c>
      <c r="Z130" s="3">
        <f>(Table1[[#This Row],[AVG_shp]] - Z$519) / Z$516</f>
        <v>0.14478555042664146</v>
      </c>
      <c r="AA130" s="6">
        <v>13.4285714285714</v>
      </c>
      <c r="AB130" s="6">
        <v>30.229591836734599</v>
      </c>
      <c r="AC130" s="6">
        <v>34.1938775510204</v>
      </c>
      <c r="AD130" s="1">
        <v>69</v>
      </c>
      <c r="AE130" s="1">
        <v>24</v>
      </c>
      <c r="AF130" s="1">
        <f>IF(ISERR(Table1[[#This Row],[AVG_shp]]/Table1[[#This Row],[shp]]), 0, Table1[[#This Row],[AVG_shp]]/Table1[[#This Row],[shp]])</f>
        <v>0.82880896230427525</v>
      </c>
      <c r="AG130" s="1">
        <v>39</v>
      </c>
      <c r="AH130" s="1">
        <v>63</v>
      </c>
      <c r="AI130" s="1">
        <v>150</v>
      </c>
      <c r="AJ130" s="3">
        <v>21.663265306122401</v>
      </c>
      <c r="AK130" s="3">
        <v>34.760204081632601</v>
      </c>
      <c r="AL130" s="3">
        <v>56.423469387755098</v>
      </c>
      <c r="AM130" s="3">
        <v>189.04081632653001</v>
      </c>
      <c r="AN130" s="1">
        <v>0.137931</v>
      </c>
      <c r="AO130" s="1">
        <v>22</v>
      </c>
      <c r="AP130" s="1">
        <v>174</v>
      </c>
      <c r="AQ130" s="1">
        <v>5</v>
      </c>
      <c r="AR130" s="1">
        <v>33</v>
      </c>
      <c r="AS130" s="1">
        <v>38</v>
      </c>
      <c r="AT130"/>
      <c r="AX130"/>
      <c r="AY130"/>
      <c r="AZ130"/>
    </row>
    <row r="131" spans="1:52" hidden="1" x14ac:dyDescent="0.3">
      <c r="A131" s="1" t="s">
        <v>1085</v>
      </c>
      <c r="B131" s="1">
        <v>8482667</v>
      </c>
      <c r="C131" s="1">
        <v>23</v>
      </c>
      <c r="D131" s="1" t="s">
        <v>765</v>
      </c>
      <c r="E131" s="1" t="str">
        <f>IF(AND(ISERR(FIND("C",Table1[[#This Row],[positions]])), Table1[[#This Row],[AVG_faceoffWins]]&gt;200), "*", "")</f>
        <v/>
      </c>
      <c r="F131" s="1" t="str">
        <f>IF(AND(AND(NOT(ISERR(FIND("C",Table1[[#This Row],[positions]]))), G131&lt;&gt;"C"), Table1[[#This Row],[z faceoffWins]]&gt;0.15), "*", "")</f>
        <v/>
      </c>
      <c r="G131" s="2" t="s">
        <v>29</v>
      </c>
      <c r="H131" s="1" t="s">
        <v>768</v>
      </c>
      <c r="I131" s="1" t="s">
        <v>769</v>
      </c>
      <c r="J131" s="7">
        <f>Table1[[#This Row],[z ppp]]+Table1[[#This Row],[z blocks]]+Table1[[#This Row],[z hits]]+Table1[[#This Row],[z goals]]+Table1[[#This Row],[z assists]]+Table1[[#This Row],[z points]]+Table1[[#This Row],[z faceoffWins]]+Table1[[#This Row],[z shots]]</f>
        <v>0.96974797426199655</v>
      </c>
      <c r="K131" s="7">
        <f>Table1[[#This Row],[z goals]]+Table1[[#This Row],[z assists]]+Table1[[#This Row],[z points]]+Table1[[#This Row],[z ppp]]+Table1[[#This Row],[z hits]]+Table1[[#This Row],[z shots]]</f>
        <v>1.5206438612582924</v>
      </c>
      <c r="L131" s="7">
        <f>Table1[[#This Row],[z blocks]]+Table1[[#This Row],[z faceoffWins]]</f>
        <v>-0.55089588699629588</v>
      </c>
      <c r="M131" s="7">
        <f>Table1[[#This Row],[z goals]]+Table1[[#This Row],[z assists]]+Table1[[#This Row],[z points]]+Table1[[#This Row],[z ppp]]+Table1[[#This Row],[z hits]]+Table1[[#This Row],[z blocks]]+Table1[[#This Row],[z shots]]</f>
        <v>1.3810252875635625</v>
      </c>
      <c r="N131" s="7">
        <f>Table1[[#This Row],[z goals]]+Table1[[#This Row],[z assists]]+Table1[[#This Row],[z points]]+Table1[[#This Row],[z ppp]]</f>
        <v>2.2150090521807373</v>
      </c>
      <c r="O131" s="3">
        <f>(Table1[[#This Row],[AVG_goals]] - AT$519) / AT$516</f>
        <v>0.20316793003120165</v>
      </c>
      <c r="P131" s="3">
        <f>(Table1[[#This Row],[AVG_assists]] - P$519) / P$516</f>
        <v>0.7442592182239679</v>
      </c>
      <c r="Q131" s="3">
        <f>(Table1[[#This Row],[AVG_points]] - AX$519) / AX$516</f>
        <v>0.55761291858392148</v>
      </c>
      <c r="R131" s="3">
        <f>(Table1[[#This Row],[AVG_faceoffWins]] - AH$519) / AH$516</f>
        <v>-0.41127731330156581</v>
      </c>
      <c r="S131" s="3">
        <f>(Table1[[#This Row],[AVG_PPP]] - AB$519) / AB$516</f>
        <v>0.70996898534164621</v>
      </c>
      <c r="T131" s="3">
        <f>(Table1[[#This Row],[AVG_hits]] - T$519) / T$516</f>
        <v>-0.78171967729545278</v>
      </c>
      <c r="U131" s="3">
        <f>(Table1[[#This Row],[AVG_blocks]] - U$519) / U$516</f>
        <v>-0.13961857369473005</v>
      </c>
      <c r="V131" s="3">
        <f>(Table1[[#This Row],[AVG_shots]] - AO$519) / AO$516</f>
        <v>8.7354486373007911E-2</v>
      </c>
      <c r="W131" s="6">
        <v>40.139393939393898</v>
      </c>
      <c r="X131" s="7">
        <f>Table1[[#This Row],[r shp factor]]*Table1[[#This Row],[goals]]</f>
        <v>17.898296341096621</v>
      </c>
      <c r="Y131" s="4">
        <v>0.118531993939393</v>
      </c>
      <c r="Z131" s="3">
        <f>(Table1[[#This Row],[AVG_shp]] - Z$519) / Z$516</f>
        <v>0.2252581895329312</v>
      </c>
      <c r="AA131" s="6">
        <v>15.272727272727201</v>
      </c>
      <c r="AB131" s="6">
        <v>56.6666666666666</v>
      </c>
      <c r="AC131" s="6">
        <v>44.448484848484803</v>
      </c>
      <c r="AD131" s="1">
        <v>77</v>
      </c>
      <c r="AE131" s="1">
        <v>17</v>
      </c>
      <c r="AF131" s="1">
        <f>IF(ISERR(Table1[[#This Row],[AVG_shp]]/Table1[[#This Row],[shp]]), 0, Table1[[#This Row],[AVG_shp]]/Table1[[#This Row],[shp]])</f>
        <v>1.0528409612409777</v>
      </c>
      <c r="AG131" s="1">
        <v>41</v>
      </c>
      <c r="AH131" s="1">
        <v>58</v>
      </c>
      <c r="AI131" s="1">
        <v>133</v>
      </c>
      <c r="AJ131" s="3">
        <v>15.7878787878787</v>
      </c>
      <c r="AK131" s="3">
        <v>33.2424242424242</v>
      </c>
      <c r="AL131" s="3">
        <v>49.030303030303003</v>
      </c>
      <c r="AM131" s="3">
        <v>133.4</v>
      </c>
      <c r="AN131" s="1">
        <v>0.112583</v>
      </c>
      <c r="AO131" s="1">
        <v>16</v>
      </c>
      <c r="AP131" s="1">
        <v>151</v>
      </c>
      <c r="AQ131" s="1">
        <v>11</v>
      </c>
      <c r="AR131" s="1">
        <v>46</v>
      </c>
      <c r="AS131" s="1">
        <v>54</v>
      </c>
      <c r="AT131"/>
      <c r="AX131"/>
      <c r="AY131"/>
      <c r="AZ131"/>
    </row>
    <row r="132" spans="1:52" x14ac:dyDescent="0.3">
      <c r="A132" s="1"/>
      <c r="B132" s="1">
        <v>8477426</v>
      </c>
      <c r="C132" s="1">
        <v>30</v>
      </c>
      <c r="D132" s="1" t="s">
        <v>826</v>
      </c>
      <c r="E132" s="1" t="str">
        <f>IF(AND(ISERR(FIND("C",Table1[[#This Row],[positions]])), Table1[[#This Row],[AVG_faceoffWins]]&gt;200), "*", "")</f>
        <v/>
      </c>
      <c r="F132" s="1" t="str">
        <f>IF(AND(AND(NOT(ISERR(FIND("C",Table1[[#This Row],[positions]]))), G132&lt;&gt;"C"), Table1[[#This Row],[z faceoffWins]]&gt;0.15), "*", "")</f>
        <v>*</v>
      </c>
      <c r="G132" s="2" t="s">
        <v>45</v>
      </c>
      <c r="H132" s="1" t="s">
        <v>845</v>
      </c>
      <c r="I132" s="1" t="s">
        <v>846</v>
      </c>
      <c r="J132" s="7">
        <f>Table1[[#This Row],[z ppp]]+Table1[[#This Row],[z blocks]]+Table1[[#This Row],[z hits]]+Table1[[#This Row],[z goals]]+Table1[[#This Row],[z assists]]+Table1[[#This Row],[z points]]+Table1[[#This Row],[z faceoffWins]]+Table1[[#This Row],[z shots]]</f>
        <v>1.8878799606841605</v>
      </c>
      <c r="K132" s="7">
        <f>Table1[[#This Row],[z goals]]+Table1[[#This Row],[z assists]]+Table1[[#This Row],[z points]]+Table1[[#This Row],[z ppp]]+Table1[[#This Row],[z hits]]+Table1[[#This Row],[z shots]]</f>
        <v>0.79542687285829305</v>
      </c>
      <c r="L132" s="7">
        <f>Table1[[#This Row],[z blocks]]+Table1[[#This Row],[z faceoffWins]]</f>
        <v>1.0924530878258676</v>
      </c>
      <c r="M132" s="7">
        <f>Table1[[#This Row],[z goals]]+Table1[[#This Row],[z assists]]+Table1[[#This Row],[z points]]+Table1[[#This Row],[z ppp]]+Table1[[#This Row],[z hits]]+Table1[[#This Row],[z blocks]]+Table1[[#This Row],[z shots]]</f>
        <v>0.2416818462307683</v>
      </c>
      <c r="N132" s="7">
        <f>Table1[[#This Row],[z goals]]+Table1[[#This Row],[z assists]]+Table1[[#This Row],[z points]]+Table1[[#This Row],[z ppp]]</f>
        <v>0.48729218836854099</v>
      </c>
      <c r="O132" s="3">
        <f>(Table1[[#This Row],[AVG_goals]] - AT$519) / AT$516</f>
        <v>0.72113001682945399</v>
      </c>
      <c r="P132" s="3">
        <f>(Table1[[#This Row],[AVG_assists]] - P$519) / P$516</f>
        <v>-0.30070730672539314</v>
      </c>
      <c r="Q132" s="3">
        <f>(Table1[[#This Row],[AVG_points]] - AX$519) / AX$516</f>
        <v>0.1383698388859983</v>
      </c>
      <c r="R132" s="3">
        <f>(Table1[[#This Row],[AVG_faceoffWins]] - AH$519) / AH$516</f>
        <v>1.6461981144533924</v>
      </c>
      <c r="S132" s="3">
        <f>(Table1[[#This Row],[AVG_PPP]] - AB$519) / AB$516</f>
        <v>-7.1500360621518141E-2</v>
      </c>
      <c r="T132" s="3">
        <f>(Table1[[#This Row],[AVG_hits]] - T$519) / T$516</f>
        <v>0.14398310817569251</v>
      </c>
      <c r="U132" s="3">
        <f>(Table1[[#This Row],[AVG_blocks]] - U$519) / U$516</f>
        <v>-0.55374502662752478</v>
      </c>
      <c r="V132" s="3">
        <f>(Table1[[#This Row],[AVG_shots]] - AO$519) / AO$516</f>
        <v>0.16415157631405955</v>
      </c>
      <c r="W132" s="6">
        <v>474.83193277310897</v>
      </c>
      <c r="X132" s="7">
        <f>Table1[[#This Row],[r shp factor]]*Table1[[#This Row],[goals]]</f>
        <v>21.359923655159367</v>
      </c>
      <c r="Y132" s="4">
        <v>0.151488462184873</v>
      </c>
      <c r="Z132" s="3">
        <f>(Table1[[#This Row],[AVG_shp]] - Z$519) / Z$516</f>
        <v>0.85467925911635234</v>
      </c>
      <c r="AA132" s="6">
        <v>7.7647058823529402</v>
      </c>
      <c r="AB132" s="6">
        <v>39.831932773109202</v>
      </c>
      <c r="AC132" s="6">
        <v>94.218487394957904</v>
      </c>
      <c r="AD132" s="1">
        <v>76</v>
      </c>
      <c r="AE132" s="1">
        <v>22</v>
      </c>
      <c r="AF132" s="1">
        <f>IF(ISERR(Table1[[#This Row],[AVG_shp]]/Table1[[#This Row],[shp]]), 0, Table1[[#This Row],[AVG_shp]]/Table1[[#This Row],[shp]])</f>
        <v>0.97090562068906217</v>
      </c>
      <c r="AG132" s="1">
        <v>19</v>
      </c>
      <c r="AH132" s="1">
        <v>41</v>
      </c>
      <c r="AI132" s="1">
        <v>104</v>
      </c>
      <c r="AJ132" s="3">
        <v>21.008403361344499</v>
      </c>
      <c r="AK132" s="3">
        <v>18.689075630252098</v>
      </c>
      <c r="AL132" s="3">
        <v>39.697478991596597</v>
      </c>
      <c r="AM132" s="3">
        <v>138.07563025210001</v>
      </c>
      <c r="AN132" s="1">
        <v>0.156028</v>
      </c>
      <c r="AO132" s="1">
        <v>5</v>
      </c>
      <c r="AP132" s="1">
        <v>141</v>
      </c>
      <c r="AQ132" s="1">
        <v>393</v>
      </c>
      <c r="AR132" s="1">
        <v>31</v>
      </c>
      <c r="AS132" s="1">
        <v>66</v>
      </c>
      <c r="AT132"/>
      <c r="AX132"/>
      <c r="AY132"/>
      <c r="AZ132"/>
    </row>
    <row r="133" spans="1:52" x14ac:dyDescent="0.3">
      <c r="A133" s="1"/>
      <c r="B133" s="1">
        <v>8475722</v>
      </c>
      <c r="C133" s="1">
        <v>33</v>
      </c>
      <c r="D133" s="1" t="s">
        <v>86</v>
      </c>
      <c r="E133" s="1" t="str">
        <f>IF(AND(ISERR(FIND("C",Table1[[#This Row],[positions]])), Table1[[#This Row],[AVG_faceoffWins]]&gt;200), "*", "")</f>
        <v/>
      </c>
      <c r="F133" s="1" t="str">
        <f>IF(AND(AND(NOT(ISERR(FIND("C",Table1[[#This Row],[positions]]))), G133&lt;&gt;"C"), Table1[[#This Row],[z faceoffWins]]&gt;0.15), "*", "")</f>
        <v/>
      </c>
      <c r="G133" s="2" t="s">
        <v>29</v>
      </c>
      <c r="H133" s="1" t="s">
        <v>103</v>
      </c>
      <c r="I133" s="1" t="s">
        <v>104</v>
      </c>
      <c r="J133" s="7">
        <f>Table1[[#This Row],[z ppp]]+Table1[[#This Row],[z blocks]]+Table1[[#This Row],[z hits]]+Table1[[#This Row],[z goals]]+Table1[[#This Row],[z assists]]+Table1[[#This Row],[z points]]+Table1[[#This Row],[z faceoffWins]]+Table1[[#This Row],[z shots]]</f>
        <v>1.4439443793764291</v>
      </c>
      <c r="K133" s="7">
        <f>Table1[[#This Row],[z goals]]+Table1[[#This Row],[z assists]]+Table1[[#This Row],[z points]]+Table1[[#This Row],[z ppp]]+Table1[[#This Row],[z hits]]+Table1[[#This Row],[z shots]]</f>
        <v>2.9154460243436557</v>
      </c>
      <c r="L133" s="7">
        <f>Table1[[#This Row],[z blocks]]+Table1[[#This Row],[z faceoffWins]]</f>
        <v>-1.4715016449672269</v>
      </c>
      <c r="M133" s="7">
        <f>Table1[[#This Row],[z goals]]+Table1[[#This Row],[z assists]]+Table1[[#This Row],[z points]]+Table1[[#This Row],[z ppp]]+Table1[[#This Row],[z hits]]+Table1[[#This Row],[z blocks]]+Table1[[#This Row],[z shots]]</f>
        <v>1.953234252092741</v>
      </c>
      <c r="N133" s="7">
        <f>Table1[[#This Row],[z goals]]+Table1[[#This Row],[z assists]]+Table1[[#This Row],[z points]]+Table1[[#This Row],[z ppp]]</f>
        <v>1.6378745105006547</v>
      </c>
      <c r="O133" s="3">
        <f>(Table1[[#This Row],[AVG_goals]] - AT$519) / AT$516</f>
        <v>0.71353150467860005</v>
      </c>
      <c r="P133" s="3">
        <f>(Table1[[#This Row],[AVG_assists]] - P$519) / P$516</f>
        <v>5.9742240723326116E-2</v>
      </c>
      <c r="Q133" s="3">
        <f>(Table1[[#This Row],[AVG_points]] - AX$519) / AX$516</f>
        <v>0.36043540559032933</v>
      </c>
      <c r="R133" s="3">
        <f>(Table1[[#This Row],[AVG_faceoffWins]] - AH$519) / AH$516</f>
        <v>-0.50928987271631221</v>
      </c>
      <c r="S133" s="3">
        <f>(Table1[[#This Row],[AVG_PPP]] - AB$519) / AB$516</f>
        <v>0.50416535950839925</v>
      </c>
      <c r="T133" s="3">
        <f>(Table1[[#This Row],[AVG_hits]] - T$519) / T$516</f>
        <v>0.68201350191422239</v>
      </c>
      <c r="U133" s="3">
        <f>(Table1[[#This Row],[AVG_blocks]] - U$519) / U$516</f>
        <v>-0.9622117722509147</v>
      </c>
      <c r="V133" s="3">
        <f>(Table1[[#This Row],[AVG_shots]] - AO$519) / AO$516</f>
        <v>0.59555801192877889</v>
      </c>
      <c r="W133" s="6">
        <v>19.431818181818102</v>
      </c>
      <c r="X133" s="7">
        <f>Table1[[#This Row],[r shp factor]]*Table1[[#This Row],[goals]]</f>
        <v>22.673181623181613</v>
      </c>
      <c r="Y133" s="4">
        <v>0.15855355909090901</v>
      </c>
      <c r="Z133" s="3">
        <f>(Table1[[#This Row],[AVG_shp]] - Z$519) / Z$516</f>
        <v>0.98961243272537847</v>
      </c>
      <c r="AA133" s="6">
        <v>13.295454545454501</v>
      </c>
      <c r="AB133" s="6">
        <v>23.227272727272702</v>
      </c>
      <c r="AC133" s="6">
        <v>123.145454545454</v>
      </c>
      <c r="AD133" s="1">
        <v>73</v>
      </c>
      <c r="AE133" s="1">
        <v>21</v>
      </c>
      <c r="AF133" s="1">
        <f>IF(ISERR(Table1[[#This Row],[AVG_shp]]/Table1[[#This Row],[shp]]), 0, Table1[[#This Row],[AVG_shp]]/Table1[[#This Row],[shp]])</f>
        <v>1.0796753153896006</v>
      </c>
      <c r="AG133" s="1">
        <v>32</v>
      </c>
      <c r="AH133" s="1">
        <v>53</v>
      </c>
      <c r="AI133" s="1">
        <v>127</v>
      </c>
      <c r="AJ133" s="3">
        <v>20.931818181818102</v>
      </c>
      <c r="AK133" s="3">
        <v>23.7090909090909</v>
      </c>
      <c r="AL133" s="3">
        <v>44.640909090908998</v>
      </c>
      <c r="AM133" s="3">
        <v>164.34090909090901</v>
      </c>
      <c r="AN133" s="1">
        <v>0.14685300000000001</v>
      </c>
      <c r="AO133" s="1">
        <v>21</v>
      </c>
      <c r="AP133" s="1">
        <v>143</v>
      </c>
      <c r="AQ133" s="1">
        <v>42</v>
      </c>
      <c r="AR133" s="1">
        <v>22</v>
      </c>
      <c r="AS133" s="1">
        <v>68</v>
      </c>
      <c r="AT133"/>
      <c r="AX133"/>
      <c r="AY133"/>
      <c r="AZ133"/>
    </row>
    <row r="134" spans="1:52" x14ac:dyDescent="0.3">
      <c r="A134" s="1"/>
      <c r="B134" s="1">
        <v>8476399</v>
      </c>
      <c r="C134" s="1">
        <v>34</v>
      </c>
      <c r="D134" s="1" t="s">
        <v>186</v>
      </c>
      <c r="E134" s="1" t="str">
        <f>IF(AND(ISERR(FIND("C",Table1[[#This Row],[positions]])), Table1[[#This Row],[AVG_faceoffWins]]&gt;200), "*", "")</f>
        <v/>
      </c>
      <c r="F134" s="1" t="str">
        <f>IF(AND(AND(NOT(ISERR(FIND("C",Table1[[#This Row],[positions]]))), G134&lt;&gt;"C"), Table1[[#This Row],[z faceoffWins]]&gt;0.15), "*", "")</f>
        <v/>
      </c>
      <c r="G134" s="2" t="s">
        <v>23</v>
      </c>
      <c r="H134" s="1" t="s">
        <v>189</v>
      </c>
      <c r="I134" s="1" t="s">
        <v>190</v>
      </c>
      <c r="J134" s="7">
        <f>Table1[[#This Row],[z ppp]]+Table1[[#This Row],[z blocks]]+Table1[[#This Row],[z hits]]+Table1[[#This Row],[z goals]]+Table1[[#This Row],[z assists]]+Table1[[#This Row],[z points]]+Table1[[#This Row],[z faceoffWins]]+Table1[[#This Row],[z shots]]</f>
        <v>1.7036597819968591</v>
      </c>
      <c r="K134" s="7">
        <f>Table1[[#This Row],[z goals]]+Table1[[#This Row],[z assists]]+Table1[[#This Row],[z points]]+Table1[[#This Row],[z ppp]]+Table1[[#This Row],[z hits]]+Table1[[#This Row],[z shots]]</f>
        <v>2.3710477657122349</v>
      </c>
      <c r="L134" s="7">
        <f>Table1[[#This Row],[z blocks]]+Table1[[#This Row],[z faceoffWins]]</f>
        <v>-0.667387983715376</v>
      </c>
      <c r="M134" s="7">
        <f>Table1[[#This Row],[z goals]]+Table1[[#This Row],[z assists]]+Table1[[#This Row],[z points]]+Table1[[#This Row],[z ppp]]+Table1[[#This Row],[z hits]]+Table1[[#This Row],[z blocks]]+Table1[[#This Row],[z shots]]</f>
        <v>2.1646106482290297</v>
      </c>
      <c r="N134" s="7">
        <f>Table1[[#This Row],[z goals]]+Table1[[#This Row],[z assists]]+Table1[[#This Row],[z points]]+Table1[[#This Row],[z ppp]]</f>
        <v>0.39514539646482405</v>
      </c>
      <c r="O134" s="3">
        <f>(Table1[[#This Row],[AVG_goals]] - AT$519) / AT$516</f>
        <v>0.70553678808551512</v>
      </c>
      <c r="P134" s="3">
        <f>(Table1[[#This Row],[AVG_assists]] - P$519) / P$516</f>
        <v>-1.6688829064069242E-2</v>
      </c>
      <c r="Q134" s="3">
        <f>(Table1[[#This Row],[AVG_points]] - AX$519) / AX$516</f>
        <v>0.30899860057210871</v>
      </c>
      <c r="R134" s="3">
        <f>(Table1[[#This Row],[AVG_faceoffWins]] - AH$519) / AH$516</f>
        <v>-0.46095086623217069</v>
      </c>
      <c r="S134" s="3">
        <f>(Table1[[#This Row],[AVG_PPP]] - AB$519) / AB$516</f>
        <v>-0.60270116312873057</v>
      </c>
      <c r="T134" s="3">
        <f>(Table1[[#This Row],[AVG_hits]] - T$519) / T$516</f>
        <v>0.94246956998432718</v>
      </c>
      <c r="U134" s="3">
        <f>(Table1[[#This Row],[AVG_blocks]] - U$519) / U$516</f>
        <v>-0.20643711748320534</v>
      </c>
      <c r="V134" s="3">
        <f>(Table1[[#This Row],[AVG_shots]] - AO$519) / AO$516</f>
        <v>1.0334327992630838</v>
      </c>
      <c r="W134" s="6">
        <v>29.644628099173499</v>
      </c>
      <c r="X134" s="7">
        <f>Table1[[#This Row],[r shp factor]]*Table1[[#This Row],[goals]]</f>
        <v>21.197700978652612</v>
      </c>
      <c r="Y134" s="4">
        <v>0.10926708264462801</v>
      </c>
      <c r="Z134" s="3">
        <f>(Table1[[#This Row],[AVG_shp]] - Z$519) / Z$516</f>
        <v>4.8311729939333858E-2</v>
      </c>
      <c r="AA134" s="6">
        <v>2.66115702479338</v>
      </c>
      <c r="AB134" s="6">
        <v>53.950413223140401</v>
      </c>
      <c r="AC134" s="6">
        <v>137.148760330578</v>
      </c>
      <c r="AD134" s="1">
        <v>82</v>
      </c>
      <c r="AE134" s="1">
        <v>15</v>
      </c>
      <c r="AF134" s="1">
        <f>IF(ISERR(Table1[[#This Row],[AVG_shp]]/Table1[[#This Row],[shp]]), 0, Table1[[#This Row],[AVG_shp]]/Table1[[#This Row],[shp]])</f>
        <v>1.4131800652435076</v>
      </c>
      <c r="AG134" s="1">
        <v>24</v>
      </c>
      <c r="AH134" s="1">
        <v>39</v>
      </c>
      <c r="AI134" s="1">
        <v>93</v>
      </c>
      <c r="AJ134" s="3">
        <v>20.8512396694214</v>
      </c>
      <c r="AK134" s="3">
        <v>22.644628099173499</v>
      </c>
      <c r="AL134" s="3">
        <v>43.495867768594998</v>
      </c>
      <c r="AM134" s="3">
        <v>191</v>
      </c>
      <c r="AN134" s="1">
        <v>7.732E-2</v>
      </c>
      <c r="AO134" s="1">
        <v>5</v>
      </c>
      <c r="AP134" s="1">
        <v>194</v>
      </c>
      <c r="AQ134" s="1">
        <v>38</v>
      </c>
      <c r="AR134" s="1">
        <v>66</v>
      </c>
      <c r="AS134" s="1">
        <v>176</v>
      </c>
      <c r="AT134"/>
      <c r="AX134"/>
      <c r="AY134"/>
      <c r="AZ134"/>
    </row>
    <row r="135" spans="1:52" x14ac:dyDescent="0.3">
      <c r="A135" s="1"/>
      <c r="B135" s="1">
        <v>8479675</v>
      </c>
      <c r="C135" s="1">
        <v>30</v>
      </c>
      <c r="D135" s="1" t="s">
        <v>416</v>
      </c>
      <c r="E135" s="1" t="str">
        <f>IF(AND(ISERR(FIND("C",Table1[[#This Row],[positions]])), Table1[[#This Row],[AVG_faceoffWins]]&gt;200), "*", "")</f>
        <v/>
      </c>
      <c r="F135" s="1" t="str">
        <f>IF(AND(AND(NOT(ISERR(FIND("C",Table1[[#This Row],[positions]]))), G135&lt;&gt;"C"), Table1[[#This Row],[z faceoffWins]]&gt;0.15), "*", "")</f>
        <v/>
      </c>
      <c r="G135" s="2" t="s">
        <v>56</v>
      </c>
      <c r="H135" s="1" t="s">
        <v>433</v>
      </c>
      <c r="I135" s="1" t="s">
        <v>434</v>
      </c>
      <c r="J135" s="7">
        <f>Table1[[#This Row],[z ppp]]+Table1[[#This Row],[z blocks]]+Table1[[#This Row],[z hits]]+Table1[[#This Row],[z goals]]+Table1[[#This Row],[z assists]]+Table1[[#This Row],[z points]]+Table1[[#This Row],[z faceoffWins]]+Table1[[#This Row],[z shots]]</f>
        <v>0.39933831848063406</v>
      </c>
      <c r="K135" s="7">
        <f>Table1[[#This Row],[z goals]]+Table1[[#This Row],[z assists]]+Table1[[#This Row],[z points]]+Table1[[#This Row],[z ppp]]+Table1[[#This Row],[z hits]]+Table1[[#This Row],[z shots]]</f>
        <v>1.5402946847264525</v>
      </c>
      <c r="L135" s="7">
        <f>Table1[[#This Row],[z blocks]]+Table1[[#This Row],[z faceoffWins]]</f>
        <v>-1.1409563662458184</v>
      </c>
      <c r="M135" s="7">
        <f>Table1[[#This Row],[z goals]]+Table1[[#This Row],[z assists]]+Table1[[#This Row],[z points]]+Table1[[#This Row],[z ppp]]+Table1[[#This Row],[z hits]]+Table1[[#This Row],[z blocks]]+Table1[[#This Row],[z shots]]</f>
        <v>0.95494509983332188</v>
      </c>
      <c r="N135" s="7">
        <f>Table1[[#This Row],[z goals]]+Table1[[#This Row],[z assists]]+Table1[[#This Row],[z points]]+Table1[[#This Row],[z ppp]]</f>
        <v>0.7080991446781959</v>
      </c>
      <c r="O135" s="3">
        <f>(Table1[[#This Row],[AVG_goals]] - AT$519) / AT$516</f>
        <v>0.70064016921428518</v>
      </c>
      <c r="P135" s="3">
        <f>(Table1[[#This Row],[AVG_assists]] - P$519) / P$516</f>
        <v>-1.1832392798942397E-2</v>
      </c>
      <c r="Q135" s="3">
        <f>(Table1[[#This Row],[AVG_points]] - AX$519) / AX$516</f>
        <v>0.3098199055145916</v>
      </c>
      <c r="R135" s="3">
        <f>(Table1[[#This Row],[AVG_faceoffWins]] - AH$519) / AH$516</f>
        <v>-0.55560678135268782</v>
      </c>
      <c r="S135" s="3">
        <f>(Table1[[#This Row],[AVG_PPP]] - AB$519) / AB$516</f>
        <v>-0.29052853725173838</v>
      </c>
      <c r="T135" s="3">
        <f>(Table1[[#This Row],[AVG_hits]] - T$519) / T$516</f>
        <v>-0.20092735410708193</v>
      </c>
      <c r="U135" s="3">
        <f>(Table1[[#This Row],[AVG_blocks]] - U$519) / U$516</f>
        <v>-0.5853495848931306</v>
      </c>
      <c r="V135" s="3">
        <f>(Table1[[#This Row],[AVG_shots]] - AO$519) / AO$516</f>
        <v>1.0331228941553385</v>
      </c>
      <c r="W135" s="6">
        <v>9.6462264150943398</v>
      </c>
      <c r="X135" s="7">
        <f>Table1[[#This Row],[r shp factor]]*Table1[[#This Row],[goals]]</f>
        <v>16.159265461708092</v>
      </c>
      <c r="Y135" s="4">
        <v>0.105616061320754</v>
      </c>
      <c r="Z135" s="3">
        <f>(Table1[[#This Row],[AVG_shp]] - Z$519) / Z$516</f>
        <v>-2.1417518037952922E-2</v>
      </c>
      <c r="AA135" s="6">
        <v>5.6603773584905603</v>
      </c>
      <c r="AB135" s="6">
        <v>38.5471698113207</v>
      </c>
      <c r="AC135" s="6">
        <v>75.674528301886795</v>
      </c>
      <c r="AD135" s="1">
        <v>71</v>
      </c>
      <c r="AE135" s="1">
        <v>18</v>
      </c>
      <c r="AF135" s="1">
        <f>IF(ISERR(Table1[[#This Row],[AVG_shp]]/Table1[[#This Row],[shp]]), 0, Table1[[#This Row],[AVG_shp]]/Table1[[#This Row],[shp]])</f>
        <v>0.89773697009489406</v>
      </c>
      <c r="AG135" s="1">
        <v>22</v>
      </c>
      <c r="AH135" s="1">
        <v>40</v>
      </c>
      <c r="AI135" s="1">
        <v>98</v>
      </c>
      <c r="AJ135" s="3">
        <v>20.801886792452802</v>
      </c>
      <c r="AK135" s="3">
        <v>22.712264150943302</v>
      </c>
      <c r="AL135" s="3">
        <v>43.514150943396203</v>
      </c>
      <c r="AM135" s="3">
        <v>190.98113207547101</v>
      </c>
      <c r="AN135" s="1">
        <v>0.117647</v>
      </c>
      <c r="AO135" s="1">
        <v>3</v>
      </c>
      <c r="AP135" s="1">
        <v>153</v>
      </c>
      <c r="AQ135" s="1">
        <v>1</v>
      </c>
      <c r="AR135" s="1">
        <v>29</v>
      </c>
      <c r="AS135" s="1">
        <v>71</v>
      </c>
      <c r="AT135"/>
      <c r="AX135"/>
      <c r="AY135"/>
      <c r="AZ135"/>
    </row>
    <row r="136" spans="1:52" hidden="1" x14ac:dyDescent="0.3">
      <c r="A136" s="1" t="s">
        <v>1085</v>
      </c>
      <c r="B136" s="1">
        <v>8479325</v>
      </c>
      <c r="C136" s="1">
        <v>28</v>
      </c>
      <c r="D136" s="1" t="s">
        <v>55</v>
      </c>
      <c r="E136" s="1" t="str">
        <f>IF(AND(ISERR(FIND("C",Table1[[#This Row],[positions]])), Table1[[#This Row],[AVG_faceoffWins]]&gt;200), "*", "")</f>
        <v/>
      </c>
      <c r="F136" s="1" t="str">
        <f>IF(AND(AND(NOT(ISERR(FIND("C",Table1[[#This Row],[positions]]))), G136&lt;&gt;"C"), Table1[[#This Row],[z faceoffWins]]&gt;0.15), "*", "")</f>
        <v/>
      </c>
      <c r="G136" s="2" t="s">
        <v>48</v>
      </c>
      <c r="H136" s="1" t="s">
        <v>80</v>
      </c>
      <c r="I136" s="1" t="s">
        <v>81</v>
      </c>
      <c r="J136" s="7">
        <f>Table1[[#This Row],[z ppp]]+Table1[[#This Row],[z blocks]]+Table1[[#This Row],[z hits]]+Table1[[#This Row],[z goals]]+Table1[[#This Row],[z assists]]+Table1[[#This Row],[z points]]+Table1[[#This Row],[z faceoffWins]]+Table1[[#This Row],[z shots]]</f>
        <v>2.3119359578648777</v>
      </c>
      <c r="K136" s="7">
        <f>Table1[[#This Row],[z goals]]+Table1[[#This Row],[z assists]]+Table1[[#This Row],[z points]]+Table1[[#This Row],[z ppp]]+Table1[[#This Row],[z hits]]+Table1[[#This Row],[z shots]]</f>
        <v>1.279377450982339</v>
      </c>
      <c r="L136" s="7">
        <f>Table1[[#This Row],[z blocks]]+Table1[[#This Row],[z faceoffWins]]</f>
        <v>1.0325585068825389</v>
      </c>
      <c r="M136" s="7">
        <f>Table1[[#This Row],[z goals]]+Table1[[#This Row],[z assists]]+Table1[[#This Row],[z points]]+Table1[[#This Row],[z ppp]]+Table1[[#This Row],[z hits]]+Table1[[#This Row],[z blocks]]+Table1[[#This Row],[z shots]]</f>
        <v>2.9132000073935207</v>
      </c>
      <c r="N136" s="7">
        <f>Table1[[#This Row],[z goals]]+Table1[[#This Row],[z assists]]+Table1[[#This Row],[z points]]+Table1[[#This Row],[z ppp]]</f>
        <v>0.99888734641344568</v>
      </c>
      <c r="O136" s="3">
        <f>(Table1[[#This Row],[AVG_goals]] - AT$519) / AT$516</f>
        <v>-0.47653502560186978</v>
      </c>
      <c r="P136" s="3">
        <f>(Table1[[#This Row],[AVG_assists]] - P$519) / P$516</f>
        <v>0.76519733634697462</v>
      </c>
      <c r="Q136" s="3">
        <f>(Table1[[#This Row],[AVG_points]] - AX$519) / AX$516</f>
        <v>0.26296932656036126</v>
      </c>
      <c r="R136" s="3">
        <f>(Table1[[#This Row],[AVG_faceoffWins]] - AH$519) / AH$516</f>
        <v>-0.60126404952864232</v>
      </c>
      <c r="S136" s="3">
        <f>(Table1[[#This Row],[AVG_PPP]] - AB$519) / AB$516</f>
        <v>0.44725570910797952</v>
      </c>
      <c r="T136" s="3">
        <f>(Table1[[#This Row],[AVG_hits]] - T$519) / T$516</f>
        <v>0.51152206613476248</v>
      </c>
      <c r="U136" s="3">
        <f>(Table1[[#This Row],[AVG_blocks]] - U$519) / U$516</f>
        <v>1.6338225564111812</v>
      </c>
      <c r="V136" s="3">
        <f>(Table1[[#This Row],[AVG_shots]] - AO$519) / AO$516</f>
        <v>-0.23103196156586911</v>
      </c>
      <c r="W136" s="6">
        <v>0</v>
      </c>
      <c r="X136" s="7">
        <f>Table1[[#This Row],[r shp factor]]*Table1[[#This Row],[goals]]</f>
        <v>7.5499891189134525</v>
      </c>
      <c r="Y136" s="4">
        <v>7.7041167539267E-2</v>
      </c>
      <c r="Z136" s="3">
        <f>(Table1[[#This Row],[AVG_shp]] - Z$519) / Z$516</f>
        <v>-0.56715682703211201</v>
      </c>
      <c r="AA136" s="6">
        <v>12.7486910994764</v>
      </c>
      <c r="AB136" s="6">
        <v>128.759162303664</v>
      </c>
      <c r="AC136" s="6">
        <v>113.979057591623</v>
      </c>
      <c r="AD136" s="1">
        <v>50</v>
      </c>
      <c r="AE136" s="1">
        <v>7</v>
      </c>
      <c r="AF136" s="1">
        <f>IF(ISERR(Table1[[#This Row],[AVG_shp]]/Table1[[#This Row],[shp]]), 0, Table1[[#This Row],[AVG_shp]]/Table1[[#This Row],[shp]])</f>
        <v>1.0785698741304932</v>
      </c>
      <c r="AG136" s="1">
        <v>16</v>
      </c>
      <c r="AH136" s="1">
        <v>23</v>
      </c>
      <c r="AI136" s="1">
        <v>53</v>
      </c>
      <c r="AJ136" s="3">
        <v>8.9371727748691097</v>
      </c>
      <c r="AK136" s="3">
        <v>33.534031413612503</v>
      </c>
      <c r="AL136" s="3">
        <v>42.4712041884816</v>
      </c>
      <c r="AM136" s="3">
        <v>114.015706806282</v>
      </c>
      <c r="AN136" s="1">
        <v>7.1429000000000006E-2</v>
      </c>
      <c r="AO136" s="1">
        <v>4</v>
      </c>
      <c r="AP136" s="1">
        <v>98</v>
      </c>
      <c r="AQ136" s="1">
        <v>0</v>
      </c>
      <c r="AR136" s="1">
        <v>81</v>
      </c>
      <c r="AS136" s="1">
        <v>89</v>
      </c>
      <c r="AT136"/>
      <c r="AX136"/>
      <c r="AY136"/>
      <c r="AZ136"/>
    </row>
    <row r="137" spans="1:52" x14ac:dyDescent="0.3">
      <c r="A137" s="1"/>
      <c r="B137" s="1">
        <v>8481068</v>
      </c>
      <c r="C137" s="1">
        <v>27</v>
      </c>
      <c r="D137" s="1" t="s">
        <v>186</v>
      </c>
      <c r="E137" s="1" t="str">
        <f>IF(AND(ISERR(FIND("C",Table1[[#This Row],[positions]])), Table1[[#This Row],[AVG_faceoffWins]]&gt;200), "*", "")</f>
        <v/>
      </c>
      <c r="F137" s="1" t="str">
        <f>IF(AND(AND(NOT(ISERR(FIND("C",Table1[[#This Row],[positions]]))), G137&lt;&gt;"C"), Table1[[#This Row],[z faceoffWins]]&gt;0.15), "*", "")</f>
        <v/>
      </c>
      <c r="G137" s="2" t="s">
        <v>23</v>
      </c>
      <c r="H137" s="1" t="s">
        <v>203</v>
      </c>
      <c r="I137" s="1" t="s">
        <v>204</v>
      </c>
      <c r="J137" s="7">
        <f>Table1[[#This Row],[z ppp]]+Table1[[#This Row],[z blocks]]+Table1[[#This Row],[z hits]]+Table1[[#This Row],[z goals]]+Table1[[#This Row],[z assists]]+Table1[[#This Row],[z points]]+Table1[[#This Row],[z faceoffWins]]+Table1[[#This Row],[z shots]]</f>
        <v>-0.97251833367316776</v>
      </c>
      <c r="K137" s="7">
        <f>Table1[[#This Row],[z goals]]+Table1[[#This Row],[z assists]]+Table1[[#This Row],[z points]]+Table1[[#This Row],[z ppp]]+Table1[[#This Row],[z hits]]+Table1[[#This Row],[z shots]]</f>
        <v>-0.27837221585606553</v>
      </c>
      <c r="L137" s="7">
        <f>Table1[[#This Row],[z blocks]]+Table1[[#This Row],[z faceoffWins]]</f>
        <v>-0.69414611781710223</v>
      </c>
      <c r="M137" s="7">
        <f>Table1[[#This Row],[z goals]]+Table1[[#This Row],[z assists]]+Table1[[#This Row],[z points]]+Table1[[#This Row],[z ppp]]+Table1[[#This Row],[z hits]]+Table1[[#This Row],[z blocks]]+Table1[[#This Row],[z shots]]</f>
        <v>-0.85514930024859614</v>
      </c>
      <c r="N137" s="7">
        <f>Table1[[#This Row],[z goals]]+Table1[[#This Row],[z assists]]+Table1[[#This Row],[z points]]+Table1[[#This Row],[z ppp]]</f>
        <v>0.71441156643068848</v>
      </c>
      <c r="O137" s="3">
        <f>(Table1[[#This Row],[AVG_goals]] - AT$519) / AT$516</f>
        <v>0.6892371919813598</v>
      </c>
      <c r="P137" s="3">
        <f>(Table1[[#This Row],[AVG_assists]] - P$519) / P$516</f>
        <v>-0.18597549572049277</v>
      </c>
      <c r="Q137" s="3">
        <f>(Table1[[#This Row],[AVG_points]] - AX$519) / AX$516</f>
        <v>0.19570898304244538</v>
      </c>
      <c r="R137" s="3">
        <f>(Table1[[#This Row],[AVG_faceoffWins]] - AH$519) / AH$516</f>
        <v>-0.11736903342457167</v>
      </c>
      <c r="S137" s="3">
        <f>(Table1[[#This Row],[AVG_PPP]] - AB$519) / AB$516</f>
        <v>1.5440887127376103E-2</v>
      </c>
      <c r="T137" s="3">
        <f>(Table1[[#This Row],[AVG_hits]] - T$519) / T$516</f>
        <v>-1.3061601482111664</v>
      </c>
      <c r="U137" s="3">
        <f>(Table1[[#This Row],[AVG_blocks]] - U$519) / U$516</f>
        <v>-0.57677708439253061</v>
      </c>
      <c r="V137" s="3">
        <f>(Table1[[#This Row],[AVG_shots]] - AO$519) / AO$516</f>
        <v>0.31337636592441243</v>
      </c>
      <c r="W137" s="6">
        <v>102.234782608695</v>
      </c>
      <c r="X137" s="7">
        <f>Table1[[#This Row],[r shp factor]]*Table1[[#This Row],[goals]]</f>
        <v>17.440887105407</v>
      </c>
      <c r="Y137" s="4">
        <v>0.13625744347825999</v>
      </c>
      <c r="Z137" s="3">
        <f>(Table1[[#This Row],[AVG_shp]] - Z$519) / Z$516</f>
        <v>0.56378874215459396</v>
      </c>
      <c r="AA137" s="6">
        <v>8.6</v>
      </c>
      <c r="AB137" s="6">
        <v>38.895652173913</v>
      </c>
      <c r="AC137" s="6">
        <v>16.2521739130434</v>
      </c>
      <c r="AD137" s="1">
        <v>73</v>
      </c>
      <c r="AE137" s="1">
        <v>17</v>
      </c>
      <c r="AF137" s="1">
        <f>IF(ISERR(Table1[[#This Row],[AVG_shp]]/Table1[[#This Row],[shp]]), 0, Table1[[#This Row],[AVG_shp]]/Table1[[#This Row],[shp]])</f>
        <v>1.0259345356121765</v>
      </c>
      <c r="AG137" s="1">
        <v>15</v>
      </c>
      <c r="AH137" s="1">
        <v>32</v>
      </c>
      <c r="AI137" s="1">
        <v>81</v>
      </c>
      <c r="AJ137" s="3">
        <v>20.686956521739098</v>
      </c>
      <c r="AK137" s="3">
        <v>20.2869565217391</v>
      </c>
      <c r="AL137" s="3">
        <v>40.973913043478198</v>
      </c>
      <c r="AM137" s="3">
        <v>147.16086956521701</v>
      </c>
      <c r="AN137" s="1">
        <v>0.13281299999999999</v>
      </c>
      <c r="AO137" s="1">
        <v>8</v>
      </c>
      <c r="AP137" s="1">
        <v>128</v>
      </c>
      <c r="AQ137" s="1">
        <v>146</v>
      </c>
      <c r="AR137" s="1">
        <v>31</v>
      </c>
      <c r="AS137" s="1">
        <v>14</v>
      </c>
      <c r="AT137"/>
      <c r="AX137"/>
      <c r="AY137"/>
      <c r="AZ137"/>
    </row>
    <row r="138" spans="1:52" hidden="1" x14ac:dyDescent="0.3">
      <c r="A138" s="1" t="s">
        <v>1085</v>
      </c>
      <c r="B138" s="1">
        <v>8478407</v>
      </c>
      <c r="C138" s="1">
        <v>29</v>
      </c>
      <c r="D138" s="1" t="s">
        <v>734</v>
      </c>
      <c r="E138" s="1" t="str">
        <f>IF(AND(ISERR(FIND("C",Table1[[#This Row],[positions]])), Table1[[#This Row],[AVG_faceoffWins]]&gt;200), "*", "")</f>
        <v/>
      </c>
      <c r="F138" s="1" t="str">
        <f>IF(AND(AND(NOT(ISERR(FIND("C",Table1[[#This Row],[positions]]))), G138&lt;&gt;"C"), Table1[[#This Row],[z faceoffWins]]&gt;0.15), "*", "")</f>
        <v/>
      </c>
      <c r="G138" s="2" t="s">
        <v>48</v>
      </c>
      <c r="H138" s="1" t="s">
        <v>755</v>
      </c>
      <c r="I138" s="1" t="s">
        <v>756</v>
      </c>
      <c r="J138" s="7">
        <f>Table1[[#This Row],[z ppp]]+Table1[[#This Row],[z blocks]]+Table1[[#This Row],[z hits]]+Table1[[#This Row],[z goals]]+Table1[[#This Row],[z assists]]+Table1[[#This Row],[z points]]+Table1[[#This Row],[z faceoffWins]]+Table1[[#This Row],[z shots]]</f>
        <v>1.7421466833083226</v>
      </c>
      <c r="K138" s="7">
        <f>Table1[[#This Row],[z goals]]+Table1[[#This Row],[z assists]]+Table1[[#This Row],[z points]]+Table1[[#This Row],[z ppp]]+Table1[[#This Row],[z hits]]+Table1[[#This Row],[z shots]]</f>
        <v>2.0315509003005712</v>
      </c>
      <c r="L138" s="7">
        <f>Table1[[#This Row],[z blocks]]+Table1[[#This Row],[z faceoffWins]]</f>
        <v>-0.28940421699224866</v>
      </c>
      <c r="M138" s="7">
        <f>Table1[[#This Row],[z goals]]+Table1[[#This Row],[z assists]]+Table1[[#This Row],[z points]]+Table1[[#This Row],[z ppp]]+Table1[[#This Row],[z hits]]+Table1[[#This Row],[z blocks]]+Table1[[#This Row],[z shots]]</f>
        <v>2.3434107328369649</v>
      </c>
      <c r="N138" s="7">
        <f>Table1[[#This Row],[z goals]]+Table1[[#This Row],[z assists]]+Table1[[#This Row],[z points]]+Table1[[#This Row],[z ppp]]</f>
        <v>2.2609066815549559</v>
      </c>
      <c r="O138" s="3">
        <f>(Table1[[#This Row],[AVG_goals]] - AT$519) / AT$516</f>
        <v>-0.15251408176099646</v>
      </c>
      <c r="P138" s="3">
        <f>(Table1[[#This Row],[AVG_assists]] - P$519) / P$516</f>
        <v>1.1480700761029272</v>
      </c>
      <c r="Q138" s="3">
        <f>(Table1[[#This Row],[AVG_points]] - AX$519) / AX$516</f>
        <v>0.64920773181197289</v>
      </c>
      <c r="R138" s="3">
        <f>(Table1[[#This Row],[AVG_faceoffWins]] - AH$519) / AH$516</f>
        <v>-0.60126404952864232</v>
      </c>
      <c r="S138" s="3">
        <f>(Table1[[#This Row],[AVG_PPP]] - AB$519) / AB$516</f>
        <v>0.61614295540105235</v>
      </c>
      <c r="T138" s="3">
        <f>(Table1[[#This Row],[AVG_hits]] - T$519) / T$516</f>
        <v>-0.37331949836120043</v>
      </c>
      <c r="U138" s="3">
        <f>(Table1[[#This Row],[AVG_blocks]] - U$519) / U$516</f>
        <v>0.31185983253639366</v>
      </c>
      <c r="V138" s="3">
        <f>(Table1[[#This Row],[AVG_shots]] - AO$519) / AO$516</f>
        <v>0.14396371710681596</v>
      </c>
      <c r="W138" s="6">
        <v>0</v>
      </c>
      <c r="X138" s="7">
        <f>Table1[[#This Row],[r shp factor]]*Table1[[#This Row],[goals]]</f>
        <v>12.206028873325231</v>
      </c>
      <c r="Y138" s="4">
        <v>8.9095133663366299E-2</v>
      </c>
      <c r="Z138" s="3">
        <f>(Table1[[#This Row],[AVG_shp]] - Z$519) / Z$516</f>
        <v>-0.33694343784125197</v>
      </c>
      <c r="AA138" s="6">
        <v>14.371287128712799</v>
      </c>
      <c r="AB138" s="6">
        <v>75.019801980197997</v>
      </c>
      <c r="AC138" s="6">
        <v>66.405940594059402</v>
      </c>
      <c r="AD138" s="1">
        <v>62</v>
      </c>
      <c r="AE138" s="1">
        <v>11</v>
      </c>
      <c r="AF138" s="1">
        <f>IF(ISERR(Table1[[#This Row],[AVG_shp]]/Table1[[#This Row],[shp]]), 0, Table1[[#This Row],[AVG_shp]]/Table1[[#This Row],[shp]])</f>
        <v>1.1096389884841118</v>
      </c>
      <c r="AG138" s="1">
        <v>28</v>
      </c>
      <c r="AH138" s="1">
        <v>39</v>
      </c>
      <c r="AI138" s="1">
        <v>89</v>
      </c>
      <c r="AJ138" s="3">
        <v>12.202970297029699</v>
      </c>
      <c r="AK138" s="3">
        <v>38.866336633663302</v>
      </c>
      <c r="AL138" s="3">
        <v>51.069306930693003</v>
      </c>
      <c r="AM138" s="3">
        <v>136.846534653465</v>
      </c>
      <c r="AN138" s="1">
        <v>8.0292000000000002E-2</v>
      </c>
      <c r="AO138" s="1">
        <v>12</v>
      </c>
      <c r="AP138" s="1">
        <v>137</v>
      </c>
      <c r="AQ138" s="1">
        <v>0</v>
      </c>
      <c r="AR138" s="1">
        <v>79</v>
      </c>
      <c r="AS138" s="1">
        <v>29</v>
      </c>
      <c r="AT138"/>
      <c r="AX138"/>
      <c r="AY138"/>
      <c r="AZ138"/>
    </row>
    <row r="139" spans="1:52" hidden="1" x14ac:dyDescent="0.3">
      <c r="A139" s="1" t="s">
        <v>1085</v>
      </c>
      <c r="B139" s="1">
        <v>8483515</v>
      </c>
      <c r="C139" s="1">
        <v>21</v>
      </c>
      <c r="D139" s="1" t="s">
        <v>481</v>
      </c>
      <c r="E139" s="1" t="str">
        <f>IF(AND(ISERR(FIND("C",Table1[[#This Row],[positions]])), Table1[[#This Row],[AVG_faceoffWins]]&gt;200), "*", "")</f>
        <v/>
      </c>
      <c r="F139" s="1" t="str">
        <f>IF(AND(AND(NOT(ISERR(FIND("C",Table1[[#This Row],[positions]]))), G139&lt;&gt;"C"), Table1[[#This Row],[z faceoffWins]]&gt;0.15), "*", "")</f>
        <v/>
      </c>
      <c r="G139" s="2" t="s">
        <v>56</v>
      </c>
      <c r="H139" s="1" t="s">
        <v>495</v>
      </c>
      <c r="I139" s="1" t="s">
        <v>496</v>
      </c>
      <c r="J139" s="7">
        <f>Table1[[#This Row],[z ppp]]+Table1[[#This Row],[z blocks]]+Table1[[#This Row],[z hits]]+Table1[[#This Row],[z goals]]+Table1[[#This Row],[z assists]]+Table1[[#This Row],[z points]]+Table1[[#This Row],[z faceoffWins]]+Table1[[#This Row],[z shots]]</f>
        <v>1.3416757585907617</v>
      </c>
      <c r="K139" s="7">
        <f>Table1[[#This Row],[z goals]]+Table1[[#This Row],[z assists]]+Table1[[#This Row],[z points]]+Table1[[#This Row],[z ppp]]+Table1[[#This Row],[z hits]]+Table1[[#This Row],[z shots]]</f>
        <v>2.0095022717840201</v>
      </c>
      <c r="L139" s="7">
        <f>Table1[[#This Row],[z blocks]]+Table1[[#This Row],[z faceoffWins]]</f>
        <v>-0.66782651319325825</v>
      </c>
      <c r="M139" s="7">
        <f>Table1[[#This Row],[z goals]]+Table1[[#This Row],[z assists]]+Table1[[#This Row],[z points]]+Table1[[#This Row],[z ppp]]+Table1[[#This Row],[z hits]]+Table1[[#This Row],[z blocks]]+Table1[[#This Row],[z shots]]</f>
        <v>1.909570931339071</v>
      </c>
      <c r="N139" s="7">
        <f>Table1[[#This Row],[z goals]]+Table1[[#This Row],[z assists]]+Table1[[#This Row],[z points]]+Table1[[#This Row],[z ppp]]</f>
        <v>0.93165526754375505</v>
      </c>
      <c r="O139" s="3">
        <f>(Table1[[#This Row],[AVG_goals]] - AT$519) / AT$516</f>
        <v>0.23314333409150226</v>
      </c>
      <c r="P139" s="3">
        <f>(Table1[[#This Row],[AVG_assists]] - P$519) / P$516</f>
        <v>0.26049544774524958</v>
      </c>
      <c r="Q139" s="3">
        <f>(Table1[[#This Row],[AVG_points]] - AX$519) / AX$516</f>
        <v>0.26853040186398081</v>
      </c>
      <c r="R139" s="3">
        <f>(Table1[[#This Row],[AVG_faceoffWins]] - AH$519) / AH$516</f>
        <v>-0.56789517274830903</v>
      </c>
      <c r="S139" s="3">
        <f>(Table1[[#This Row],[AVG_PPP]] - AB$519) / AB$516</f>
        <v>0.16948608384302247</v>
      </c>
      <c r="T139" s="3">
        <f>(Table1[[#This Row],[AVG_hits]] - T$519) / T$516</f>
        <v>1.160573089568242</v>
      </c>
      <c r="U139" s="3">
        <f>(Table1[[#This Row],[AVG_blocks]] - U$519) / U$516</f>
        <v>-9.9931340444949196E-2</v>
      </c>
      <c r="V139" s="3">
        <f>(Table1[[#This Row],[AVG_shots]] - AO$519) / AO$516</f>
        <v>-8.2726085327977178E-2</v>
      </c>
      <c r="W139" s="6">
        <v>7.05</v>
      </c>
      <c r="X139" s="7">
        <f>Table1[[#This Row],[r shp factor]]*Table1[[#This Row],[goals]]</f>
        <v>16.755025048397346</v>
      </c>
      <c r="Y139" s="4">
        <v>0.12597731000000001</v>
      </c>
      <c r="Z139" s="3">
        <f>(Table1[[#This Row],[AVG_shp]] - Z$519) / Z$516</f>
        <v>0.36745300128727049</v>
      </c>
      <c r="AA139" s="6">
        <v>10.08</v>
      </c>
      <c r="AB139" s="6">
        <v>58.28</v>
      </c>
      <c r="AC139" s="6">
        <v>148.875</v>
      </c>
      <c r="AD139" s="1">
        <v>79</v>
      </c>
      <c r="AE139" s="1">
        <v>18</v>
      </c>
      <c r="AF139" s="1">
        <f>IF(ISERR(Table1[[#This Row],[AVG_shp]]/Table1[[#This Row],[shp]]), 0, Table1[[#This Row],[AVG_shp]]/Table1[[#This Row],[shp]])</f>
        <v>0.93083472491096364</v>
      </c>
      <c r="AG139" s="1">
        <v>33</v>
      </c>
      <c r="AH139" s="1">
        <v>51</v>
      </c>
      <c r="AI139" s="1">
        <v>120</v>
      </c>
      <c r="AJ139" s="3">
        <v>16.09</v>
      </c>
      <c r="AK139" s="3">
        <v>26.504999999999999</v>
      </c>
      <c r="AL139" s="3">
        <v>42.594999999999999</v>
      </c>
      <c r="AM139" s="3">
        <v>123.045</v>
      </c>
      <c r="AN139" s="1">
        <v>0.13533800000000001</v>
      </c>
      <c r="AO139" s="1">
        <v>10</v>
      </c>
      <c r="AP139" s="1">
        <v>133</v>
      </c>
      <c r="AQ139" s="1">
        <v>5</v>
      </c>
      <c r="AR139" s="1">
        <v>62</v>
      </c>
      <c r="AS139" s="1">
        <v>194</v>
      </c>
      <c r="AT139"/>
      <c r="AX139"/>
      <c r="AY139"/>
      <c r="AZ139"/>
    </row>
    <row r="140" spans="1:52" x14ac:dyDescent="0.3">
      <c r="A140" s="1"/>
      <c r="B140" s="1">
        <v>8475768</v>
      </c>
      <c r="C140" s="1">
        <v>33</v>
      </c>
      <c r="D140" s="1" t="s">
        <v>734</v>
      </c>
      <c r="E140" s="1" t="str">
        <f>IF(AND(ISERR(FIND("C",Table1[[#This Row],[positions]])), Table1[[#This Row],[AVG_faceoffWins]]&gt;200), "*", "")</f>
        <v/>
      </c>
      <c r="F140" s="1" t="str">
        <f>IF(AND(AND(NOT(ISERR(FIND("C",Table1[[#This Row],[positions]]))), G140&lt;&gt;"C"), Table1[[#This Row],[z faceoffWins]]&gt;0.15), "*", "")</f>
        <v/>
      </c>
      <c r="G140" s="2" t="s">
        <v>45</v>
      </c>
      <c r="H140" s="1" t="s">
        <v>747</v>
      </c>
      <c r="I140" s="1" t="s">
        <v>748</v>
      </c>
      <c r="J140" s="7">
        <f>Table1[[#This Row],[z ppp]]+Table1[[#This Row],[z blocks]]+Table1[[#This Row],[z hits]]+Table1[[#This Row],[z goals]]+Table1[[#This Row],[z assists]]+Table1[[#This Row],[z points]]+Table1[[#This Row],[z faceoffWins]]+Table1[[#This Row],[z shots]]</f>
        <v>-0.46114188962476832</v>
      </c>
      <c r="K140" s="7">
        <f>Table1[[#This Row],[z goals]]+Table1[[#This Row],[z assists]]+Table1[[#This Row],[z points]]+Table1[[#This Row],[z ppp]]+Table1[[#This Row],[z hits]]+Table1[[#This Row],[z shots]]</f>
        <v>0.58447749063438814</v>
      </c>
      <c r="L140" s="7">
        <f>Table1[[#This Row],[z blocks]]+Table1[[#This Row],[z faceoffWins]]</f>
        <v>-1.0456193802591567</v>
      </c>
      <c r="M140" s="7">
        <f>Table1[[#This Row],[z goals]]+Table1[[#This Row],[z assists]]+Table1[[#This Row],[z points]]+Table1[[#This Row],[z ppp]]+Table1[[#This Row],[z hits]]+Table1[[#This Row],[z blocks]]+Table1[[#This Row],[z shots]]</f>
        <v>-0.16158450686919279</v>
      </c>
      <c r="N140" s="7">
        <f>Table1[[#This Row],[z goals]]+Table1[[#This Row],[z assists]]+Table1[[#This Row],[z points]]+Table1[[#This Row],[z ppp]]</f>
        <v>0.7337628671417904</v>
      </c>
      <c r="O140" s="3">
        <f>(Table1[[#This Row],[AVG_goals]] - AT$519) / AT$516</f>
        <v>0.6781060782413314</v>
      </c>
      <c r="P140" s="3">
        <f>(Table1[[#This Row],[AVG_assists]] - P$519) / P$516</f>
        <v>-0.21127704419367735</v>
      </c>
      <c r="Q140" s="3">
        <f>(Table1[[#This Row],[AVG_points]] - AX$519) / AX$516</f>
        <v>0.17483999382484994</v>
      </c>
      <c r="R140" s="3">
        <f>(Table1[[#This Row],[AVG_faceoffWins]] - AH$519) / AH$516</f>
        <v>-0.29955738275557575</v>
      </c>
      <c r="S140" s="3">
        <f>(Table1[[#This Row],[AVG_PPP]] - AB$519) / AB$516</f>
        <v>9.2093839269286396E-2</v>
      </c>
      <c r="T140" s="3">
        <f>(Table1[[#This Row],[AVG_hits]] - T$519) / T$516</f>
        <v>-0.71844412051736395</v>
      </c>
      <c r="U140" s="3">
        <f>(Table1[[#This Row],[AVG_blocks]] - U$519) / U$516</f>
        <v>-0.74606199750358093</v>
      </c>
      <c r="V140" s="3">
        <f>(Table1[[#This Row],[AVG_shots]] - AO$519) / AO$516</f>
        <v>0.56915874400996169</v>
      </c>
      <c r="W140" s="6">
        <v>63.742990654205599</v>
      </c>
      <c r="X140" s="7">
        <f>Table1[[#This Row],[r shp factor]]*Table1[[#This Row],[goals]]</f>
        <v>24.179911684924225</v>
      </c>
      <c r="Y140" s="4">
        <v>0.124639074766355</v>
      </c>
      <c r="Z140" s="3">
        <f>(Table1[[#This Row],[AVG_shp]] - Z$519) / Z$516</f>
        <v>0.3418946360570827</v>
      </c>
      <c r="AA140" s="6">
        <v>9.3364485981308398</v>
      </c>
      <c r="AB140" s="6">
        <v>32.014018691588703</v>
      </c>
      <c r="AC140" s="6">
        <v>47.850467289719603</v>
      </c>
      <c r="AD140" s="1">
        <v>81</v>
      </c>
      <c r="AE140" s="1">
        <v>26</v>
      </c>
      <c r="AF140" s="1">
        <f>IF(ISERR(Table1[[#This Row],[AVG_shp]]/Table1[[#This Row],[shp]]), 0, Table1[[#This Row],[AVG_shp]]/Table1[[#This Row],[shp]])</f>
        <v>0.92999660326631639</v>
      </c>
      <c r="AG140" s="1">
        <v>23</v>
      </c>
      <c r="AH140" s="1">
        <v>49</v>
      </c>
      <c r="AI140" s="1">
        <v>124</v>
      </c>
      <c r="AJ140" s="3">
        <v>20.574766355140099</v>
      </c>
      <c r="AK140" s="3">
        <v>19.9345794392523</v>
      </c>
      <c r="AL140" s="3">
        <v>40.509345794392502</v>
      </c>
      <c r="AM140" s="3">
        <v>162.73364485981301</v>
      </c>
      <c r="AN140" s="1">
        <v>0.134021</v>
      </c>
      <c r="AO140" s="1">
        <v>10</v>
      </c>
      <c r="AP140" s="1">
        <v>194</v>
      </c>
      <c r="AQ140" s="1">
        <v>34</v>
      </c>
      <c r="AR140" s="1">
        <v>42</v>
      </c>
      <c r="AS140" s="1">
        <v>43</v>
      </c>
      <c r="AT140"/>
      <c r="AX140"/>
      <c r="AY140"/>
      <c r="AZ140"/>
    </row>
    <row r="141" spans="1:52" x14ac:dyDescent="0.3">
      <c r="A141" s="1"/>
      <c r="B141" s="1">
        <v>8478047</v>
      </c>
      <c r="C141" s="1">
        <v>30</v>
      </c>
      <c r="D141" s="1" t="s">
        <v>132</v>
      </c>
      <c r="E141" s="1" t="str">
        <f>IF(AND(ISERR(FIND("C",Table1[[#This Row],[positions]])), Table1[[#This Row],[AVG_faceoffWins]]&gt;200), "*", "")</f>
        <v/>
      </c>
      <c r="F141" s="1" t="str">
        <f>IF(AND(AND(NOT(ISERR(FIND("C",Table1[[#This Row],[positions]]))), G141&lt;&gt;"C"), Table1[[#This Row],[z faceoffWins]]&gt;0.15), "*", "")</f>
        <v/>
      </c>
      <c r="G141" s="2" t="s">
        <v>29</v>
      </c>
      <c r="H141" s="1" t="s">
        <v>543</v>
      </c>
      <c r="I141" s="1" t="s">
        <v>544</v>
      </c>
      <c r="J141" s="7">
        <f>Table1[[#This Row],[z ppp]]+Table1[[#This Row],[z blocks]]+Table1[[#This Row],[z hits]]+Table1[[#This Row],[z goals]]+Table1[[#This Row],[z assists]]+Table1[[#This Row],[z points]]+Table1[[#This Row],[z faceoffWins]]+Table1[[#This Row],[z shots]]</f>
        <v>0.87671800309345793</v>
      </c>
      <c r="K141" s="7">
        <f>Table1[[#This Row],[z goals]]+Table1[[#This Row],[z assists]]+Table1[[#This Row],[z points]]+Table1[[#This Row],[z ppp]]+Table1[[#This Row],[z hits]]+Table1[[#This Row],[z shots]]</f>
        <v>2.5155701808289566</v>
      </c>
      <c r="L141" s="7">
        <f>Table1[[#This Row],[z blocks]]+Table1[[#This Row],[z faceoffWins]]</f>
        <v>-1.6388521777354987</v>
      </c>
      <c r="M141" s="7">
        <f>Table1[[#This Row],[z goals]]+Table1[[#This Row],[z assists]]+Table1[[#This Row],[z points]]+Table1[[#This Row],[z ppp]]+Table1[[#This Row],[z hits]]+Table1[[#This Row],[z blocks]]+Table1[[#This Row],[z shots]]</f>
        <v>1.4576036590751327</v>
      </c>
      <c r="N141" s="7">
        <f>Table1[[#This Row],[z goals]]+Table1[[#This Row],[z assists]]+Table1[[#This Row],[z points]]+Table1[[#This Row],[z ppp]]</f>
        <v>2.2371245281974428</v>
      </c>
      <c r="O141" s="3">
        <f>(Table1[[#This Row],[AVG_goals]] - AT$519) / AT$516</f>
        <v>0.65802650576343358</v>
      </c>
      <c r="P141" s="3">
        <f>(Table1[[#This Row],[AVG_assists]] - P$519) / P$516</f>
        <v>0.30775439812667166</v>
      </c>
      <c r="Q141" s="3">
        <f>(Table1[[#This Row],[AVG_points]] - AX$519) / AX$516</f>
        <v>0.49046725785332845</v>
      </c>
      <c r="R141" s="3">
        <f>(Table1[[#This Row],[AVG_faceoffWins]] - AH$519) / AH$516</f>
        <v>-0.58088565598167474</v>
      </c>
      <c r="S141" s="3">
        <f>(Table1[[#This Row],[AVG_PPP]] - AB$519) / AB$516</f>
        <v>0.78087636645400915</v>
      </c>
      <c r="T141" s="3">
        <f>(Table1[[#This Row],[AVG_hits]] - T$519) / T$516</f>
        <v>-0.34312585180137711</v>
      </c>
      <c r="U141" s="3">
        <f>(Table1[[#This Row],[AVG_blocks]] - U$519) / U$516</f>
        <v>-1.0579665217538239</v>
      </c>
      <c r="V141" s="3">
        <f>(Table1[[#This Row],[AVG_shots]] - AO$519) / AO$516</f>
        <v>0.62157150443289089</v>
      </c>
      <c r="W141" s="6">
        <v>4.3054393305439298</v>
      </c>
      <c r="X141" s="7">
        <f>Table1[[#This Row],[r shp factor]]*Table1[[#This Row],[goals]]</f>
        <v>15.710963812544271</v>
      </c>
      <c r="Y141" s="4">
        <v>0.19711802092050201</v>
      </c>
      <c r="Z141" s="3">
        <f>(Table1[[#This Row],[AVG_shp]] - Z$519) / Z$516</f>
        <v>1.7261381014314159</v>
      </c>
      <c r="AA141" s="6">
        <v>15.953974895397399</v>
      </c>
      <c r="AB141" s="6">
        <v>19.3347280334728</v>
      </c>
      <c r="AC141" s="6">
        <v>68.029288702928795</v>
      </c>
      <c r="AD141" s="1">
        <v>76</v>
      </c>
      <c r="AE141" s="1">
        <v>19</v>
      </c>
      <c r="AF141" s="1">
        <f>IF(ISERR(Table1[[#This Row],[AVG_shp]]/Table1[[#This Row],[shp]]), 0, Table1[[#This Row],[AVG_shp]]/Table1[[#This Row],[shp]])</f>
        <v>0.8268928322391722</v>
      </c>
      <c r="AG141" s="1">
        <v>19</v>
      </c>
      <c r="AH141" s="1">
        <v>38</v>
      </c>
      <c r="AI141" s="1">
        <v>95</v>
      </c>
      <c r="AJ141" s="3">
        <v>20.372384937238401</v>
      </c>
      <c r="AK141" s="3">
        <v>27.163179916317901</v>
      </c>
      <c r="AL141" s="3">
        <v>47.535564853556401</v>
      </c>
      <c r="AM141" s="3">
        <v>165.92468619246799</v>
      </c>
      <c r="AN141" s="1">
        <v>0.23838399999999901</v>
      </c>
      <c r="AO141" s="1">
        <v>17</v>
      </c>
      <c r="AP141" s="1">
        <v>155</v>
      </c>
      <c r="AQ141" s="1">
        <v>5</v>
      </c>
      <c r="AR141" s="1">
        <v>19</v>
      </c>
      <c r="AS141" s="1">
        <v>70</v>
      </c>
      <c r="AT141"/>
      <c r="AX141"/>
      <c r="AY141"/>
      <c r="AZ141"/>
    </row>
    <row r="142" spans="1:52" hidden="1" x14ac:dyDescent="0.3">
      <c r="A142" s="1" t="s">
        <v>1085</v>
      </c>
      <c r="B142" s="1">
        <v>8478498</v>
      </c>
      <c r="C142" s="1">
        <v>29</v>
      </c>
      <c r="D142" s="1" t="s">
        <v>934</v>
      </c>
      <c r="E142" s="1" t="str">
        <f>IF(AND(ISERR(FIND("C",Table1[[#This Row],[positions]])), Table1[[#This Row],[AVG_faceoffWins]]&gt;200), "*", "")</f>
        <v/>
      </c>
      <c r="F142" s="1" t="str">
        <f>IF(AND(AND(NOT(ISERR(FIND("C",Table1[[#This Row],[positions]]))), G142&lt;&gt;"C"), Table1[[#This Row],[z faceoffWins]]&gt;0.15), "*", "")</f>
        <v/>
      </c>
      <c r="G142" s="2" t="s">
        <v>56</v>
      </c>
      <c r="H142" s="1" t="s">
        <v>941</v>
      </c>
      <c r="I142" s="1" t="s">
        <v>942</v>
      </c>
      <c r="J142" s="7">
        <f>Table1[[#This Row],[z ppp]]+Table1[[#This Row],[z blocks]]+Table1[[#This Row],[z hits]]+Table1[[#This Row],[z goals]]+Table1[[#This Row],[z assists]]+Table1[[#This Row],[z points]]+Table1[[#This Row],[z faceoffWins]]+Table1[[#This Row],[z shots]]</f>
        <v>1.9390859709064538</v>
      </c>
      <c r="K142" s="7">
        <f>Table1[[#This Row],[z goals]]+Table1[[#This Row],[z assists]]+Table1[[#This Row],[z points]]+Table1[[#This Row],[z ppp]]+Table1[[#This Row],[z hits]]+Table1[[#This Row],[z shots]]</f>
        <v>3.0383061399070606</v>
      </c>
      <c r="L142" s="7">
        <f>Table1[[#This Row],[z blocks]]+Table1[[#This Row],[z faceoffWins]]</f>
        <v>-1.0992201690006065</v>
      </c>
      <c r="M142" s="7">
        <f>Table1[[#This Row],[z goals]]+Table1[[#This Row],[z assists]]+Table1[[#This Row],[z points]]+Table1[[#This Row],[z ppp]]+Table1[[#This Row],[z hits]]+Table1[[#This Row],[z blocks]]+Table1[[#This Row],[z shots]]</f>
        <v>2.5043695206493606</v>
      </c>
      <c r="N142" s="7">
        <f>Table1[[#This Row],[z goals]]+Table1[[#This Row],[z assists]]+Table1[[#This Row],[z points]]+Table1[[#This Row],[z ppp]]</f>
        <v>1.9789733774645608</v>
      </c>
      <c r="O142" s="3">
        <f>(Table1[[#This Row],[AVG_goals]] - AT$519) / AT$516</f>
        <v>1.07062703174138</v>
      </c>
      <c r="P142" s="3">
        <f>(Table1[[#This Row],[AVG_assists]] - P$519) / P$516</f>
        <v>-0.12016254141846155</v>
      </c>
      <c r="Q142" s="3">
        <f>(Table1[[#This Row],[AVG_points]] - AX$519) / AX$516</f>
        <v>0.40956158475421967</v>
      </c>
      <c r="R142" s="3">
        <f>(Table1[[#This Row],[AVG_faceoffWins]] - AH$519) / AH$516</f>
        <v>-0.56528354974290673</v>
      </c>
      <c r="S142" s="3">
        <f>(Table1[[#This Row],[AVG_PPP]] - AB$519) / AB$516</f>
        <v>0.61894730238742257</v>
      </c>
      <c r="T142" s="3">
        <f>(Table1[[#This Row],[AVG_hits]] - T$519) / T$516</f>
        <v>0.19160320750936402</v>
      </c>
      <c r="U142" s="3">
        <f>(Table1[[#This Row],[AVG_blocks]] - U$519) / U$516</f>
        <v>-0.53393661925769975</v>
      </c>
      <c r="V142" s="3">
        <f>(Table1[[#This Row],[AVG_shots]] - AO$519) / AO$516</f>
        <v>0.86772955493313553</v>
      </c>
      <c r="W142" s="6">
        <v>7.6017699115044204</v>
      </c>
      <c r="X142" s="7">
        <f>Table1[[#This Row],[r shp factor]]*Table1[[#This Row],[goals]]</f>
        <v>23.289270651250874</v>
      </c>
      <c r="Y142" s="4">
        <v>0.136194823008849</v>
      </c>
      <c r="Z142" s="3">
        <f>(Table1[[#This Row],[AVG_shp]] - Z$519) / Z$516</f>
        <v>0.56259278139384428</v>
      </c>
      <c r="AA142" s="6">
        <v>14.398230088495501</v>
      </c>
      <c r="AB142" s="6">
        <v>40.637168141592902</v>
      </c>
      <c r="AC142" s="6">
        <v>96.778761061946895</v>
      </c>
      <c r="AD142" s="1">
        <v>82</v>
      </c>
      <c r="AE142" s="1">
        <v>28</v>
      </c>
      <c r="AF142" s="1">
        <f>IF(ISERR(Table1[[#This Row],[AVG_shp]]/Table1[[#This Row],[shp]]), 0, Table1[[#This Row],[AVG_shp]]/Table1[[#This Row],[shp]])</f>
        <v>0.83175966611610264</v>
      </c>
      <c r="AG142" s="1">
        <v>20</v>
      </c>
      <c r="AH142" s="1">
        <v>48</v>
      </c>
      <c r="AI142" s="1">
        <v>124</v>
      </c>
      <c r="AJ142" s="3">
        <v>24.530973451327402</v>
      </c>
      <c r="AK142" s="3">
        <v>21.2035398230088</v>
      </c>
      <c r="AL142" s="3">
        <v>45.734513274336202</v>
      </c>
      <c r="AM142" s="3">
        <v>180.911504424778</v>
      </c>
      <c r="AN142" s="1">
        <v>0.163743</v>
      </c>
      <c r="AO142" s="1">
        <v>19</v>
      </c>
      <c r="AP142" s="1">
        <v>171</v>
      </c>
      <c r="AQ142" s="1">
        <v>11</v>
      </c>
      <c r="AR142" s="1">
        <v>48</v>
      </c>
      <c r="AS142" s="1">
        <v>96</v>
      </c>
      <c r="AT142"/>
      <c r="AX142"/>
      <c r="AY142"/>
      <c r="AZ142"/>
    </row>
    <row r="143" spans="1:52" x14ac:dyDescent="0.3">
      <c r="A143" s="1"/>
      <c r="B143" s="1">
        <v>8482109</v>
      </c>
      <c r="C143" s="1">
        <v>24</v>
      </c>
      <c r="D143" s="1" t="s">
        <v>600</v>
      </c>
      <c r="E143" s="1" t="str">
        <f>IF(AND(ISERR(FIND("C",Table1[[#This Row],[positions]])), Table1[[#This Row],[AVG_faceoffWins]]&gt;200), "*", "")</f>
        <v/>
      </c>
      <c r="F143" s="1" t="str">
        <f>IF(AND(AND(NOT(ISERR(FIND("C",Table1[[#This Row],[positions]]))), G143&lt;&gt;"C"), Table1[[#This Row],[z faceoffWins]]&gt;0.15), "*", "")</f>
        <v/>
      </c>
      <c r="G143" s="2" t="s">
        <v>56</v>
      </c>
      <c r="H143" s="1" t="s">
        <v>609</v>
      </c>
      <c r="I143" s="1" t="s">
        <v>610</v>
      </c>
      <c r="J143" s="7">
        <f>Table1[[#This Row],[z ppp]]+Table1[[#This Row],[z blocks]]+Table1[[#This Row],[z hits]]+Table1[[#This Row],[z goals]]+Table1[[#This Row],[z assists]]+Table1[[#This Row],[z points]]+Table1[[#This Row],[z faceoffWins]]+Table1[[#This Row],[z shots]]</f>
        <v>0.69989391083355335</v>
      </c>
      <c r="K143" s="7">
        <f>Table1[[#This Row],[z goals]]+Table1[[#This Row],[z assists]]+Table1[[#This Row],[z points]]+Table1[[#This Row],[z ppp]]+Table1[[#This Row],[z hits]]+Table1[[#This Row],[z shots]]</f>
        <v>2.1204887936750563</v>
      </c>
      <c r="L143" s="7">
        <f>Table1[[#This Row],[z blocks]]+Table1[[#This Row],[z faceoffWins]]</f>
        <v>-1.4205948828415029</v>
      </c>
      <c r="M143" s="7">
        <f>Table1[[#This Row],[z goals]]+Table1[[#This Row],[z assists]]+Table1[[#This Row],[z points]]+Table1[[#This Row],[z ppp]]+Table1[[#This Row],[z hits]]+Table1[[#This Row],[z blocks]]+Table1[[#This Row],[z shots]]</f>
        <v>1.2098173614810754</v>
      </c>
      <c r="N143" s="7">
        <f>Table1[[#This Row],[z goals]]+Table1[[#This Row],[z assists]]+Table1[[#This Row],[z points]]+Table1[[#This Row],[z ppp]]</f>
        <v>1.0032853963610393</v>
      </c>
      <c r="O143" s="3">
        <f>(Table1[[#This Row],[AVG_goals]] - AT$519) / AT$516</f>
        <v>0.65590679233089899</v>
      </c>
      <c r="P143" s="3">
        <f>(Table1[[#This Row],[AVG_assists]] - P$519) / P$516</f>
        <v>0.2731781103118272</v>
      </c>
      <c r="Q143" s="3">
        <f>(Table1[[#This Row],[AVG_points]] - AX$519) / AX$516</f>
        <v>0.46787577988704138</v>
      </c>
      <c r="R143" s="3">
        <f>(Table1[[#This Row],[AVG_faceoffWins]] - AH$519) / AH$516</f>
        <v>-0.50992345064752209</v>
      </c>
      <c r="S143" s="3">
        <f>(Table1[[#This Row],[AVG_PPP]] - AB$519) / AB$516</f>
        <v>-0.39367528616872821</v>
      </c>
      <c r="T143" s="3">
        <f>(Table1[[#This Row],[AVG_hits]] - T$519) / T$516</f>
        <v>0.45383524424943306</v>
      </c>
      <c r="U143" s="3">
        <f>(Table1[[#This Row],[AVG_blocks]] - U$519) / U$516</f>
        <v>-0.91067143219398083</v>
      </c>
      <c r="V143" s="3">
        <f>(Table1[[#This Row],[AVG_shots]] - AO$519) / AO$516</f>
        <v>0.66336815306458385</v>
      </c>
      <c r="W143" s="6">
        <v>19.297959183673399</v>
      </c>
      <c r="X143" s="7">
        <f>Table1[[#This Row],[r shp factor]]*Table1[[#This Row],[goals]]</f>
        <v>18.292426639365274</v>
      </c>
      <c r="Y143" s="4">
        <v>0.119558224489795</v>
      </c>
      <c r="Z143" s="3">
        <f>(Table1[[#This Row],[AVG_shp]] - Z$519) / Z$516</f>
        <v>0.24485771475699103</v>
      </c>
      <c r="AA143" s="6">
        <v>4.66938775510204</v>
      </c>
      <c r="AB143" s="6">
        <v>25.322448979591801</v>
      </c>
      <c r="AC143" s="6">
        <v>110.87755102040801</v>
      </c>
      <c r="AD143" s="1">
        <v>82</v>
      </c>
      <c r="AE143" s="1">
        <v>17</v>
      </c>
      <c r="AF143" s="1">
        <f>IF(ISERR(Table1[[#This Row],[AVG_shp]]/Table1[[#This Row],[shp]]), 0, Table1[[#This Row],[AVG_shp]]/Table1[[#This Row],[shp]])</f>
        <v>1.0760250964332514</v>
      </c>
      <c r="AG143" s="1">
        <v>28</v>
      </c>
      <c r="AH143" s="1">
        <v>45</v>
      </c>
      <c r="AI143" s="1">
        <v>107</v>
      </c>
      <c r="AJ143" s="3">
        <v>20.351020408163201</v>
      </c>
      <c r="AK143" s="3">
        <v>26.6816326530612</v>
      </c>
      <c r="AL143" s="3">
        <v>47.032653061224401</v>
      </c>
      <c r="AM143" s="3">
        <v>168.46938775510199</v>
      </c>
      <c r="AN143" s="1">
        <v>0.111111</v>
      </c>
      <c r="AO143" s="1">
        <v>4</v>
      </c>
      <c r="AP143" s="1">
        <v>153</v>
      </c>
      <c r="AQ143" s="1">
        <v>13</v>
      </c>
      <c r="AR143" s="1">
        <v>27</v>
      </c>
      <c r="AS143" s="1">
        <v>119</v>
      </c>
      <c r="AT143"/>
      <c r="AX143"/>
      <c r="AY143"/>
      <c r="AZ143"/>
    </row>
    <row r="144" spans="1:52" hidden="1" x14ac:dyDescent="0.3">
      <c r="A144" s="1" t="s">
        <v>1085</v>
      </c>
      <c r="B144" s="1">
        <v>8475314</v>
      </c>
      <c r="C144" s="1">
        <v>35</v>
      </c>
      <c r="D144" s="1" t="s">
        <v>573</v>
      </c>
      <c r="E144" s="1" t="str">
        <f>IF(AND(ISERR(FIND("C",Table1[[#This Row],[positions]])), Table1[[#This Row],[AVG_faceoffWins]]&gt;200), "*", "")</f>
        <v/>
      </c>
      <c r="F144" s="1" t="str">
        <f>IF(AND(AND(NOT(ISERR(FIND("C",Table1[[#This Row],[positions]]))), G144&lt;&gt;"C"), Table1[[#This Row],[z faceoffWins]]&gt;0.15), "*", "")</f>
        <v/>
      </c>
      <c r="G144" s="2" t="s">
        <v>29</v>
      </c>
      <c r="H144" s="1" t="s">
        <v>586</v>
      </c>
      <c r="I144" s="1" t="s">
        <v>587</v>
      </c>
      <c r="J144" s="7">
        <f>Table1[[#This Row],[z ppp]]+Table1[[#This Row],[z blocks]]+Table1[[#This Row],[z hits]]+Table1[[#This Row],[z goals]]+Table1[[#This Row],[z assists]]+Table1[[#This Row],[z points]]+Table1[[#This Row],[z faceoffWins]]+Table1[[#This Row],[z shots]]</f>
        <v>3.1875114749902558</v>
      </c>
      <c r="K144" s="7">
        <f>Table1[[#This Row],[z goals]]+Table1[[#This Row],[z assists]]+Table1[[#This Row],[z points]]+Table1[[#This Row],[z ppp]]+Table1[[#This Row],[z hits]]+Table1[[#This Row],[z shots]]</f>
        <v>4.0012780841385283</v>
      </c>
      <c r="L144" s="7">
        <f>Table1[[#This Row],[z blocks]]+Table1[[#This Row],[z faceoffWins]]</f>
        <v>-0.81376660914827181</v>
      </c>
      <c r="M144" s="7">
        <f>Table1[[#This Row],[z goals]]+Table1[[#This Row],[z assists]]+Table1[[#This Row],[z points]]+Table1[[#This Row],[z ppp]]+Table1[[#This Row],[z hits]]+Table1[[#This Row],[z blocks]]+Table1[[#This Row],[z shots]]</f>
        <v>3.6972610539394002</v>
      </c>
      <c r="N144" s="7">
        <f>Table1[[#This Row],[z goals]]+Table1[[#This Row],[z assists]]+Table1[[#This Row],[z points]]+Table1[[#This Row],[z ppp]]</f>
        <v>1.6378812765196145</v>
      </c>
      <c r="O144" s="3">
        <f>(Table1[[#This Row],[AVG_goals]] - AT$519) / AT$516</f>
        <v>1.1856013211657483</v>
      </c>
      <c r="P144" s="3">
        <f>(Table1[[#This Row],[AVG_assists]] - P$519) / P$516</f>
        <v>-0.10957306962930941</v>
      </c>
      <c r="Q144" s="3">
        <f>(Table1[[#This Row],[AVG_points]] - AX$519) / AX$516</f>
        <v>0.46824248480649228</v>
      </c>
      <c r="R144" s="3">
        <f>(Table1[[#This Row],[AVG_faceoffWins]] - AH$519) / AH$516</f>
        <v>-0.50974957894914408</v>
      </c>
      <c r="S144" s="3">
        <f>(Table1[[#This Row],[AVG_PPP]] - AB$519) / AB$516</f>
        <v>9.3610540176683119E-2</v>
      </c>
      <c r="T144" s="3">
        <f>(Table1[[#This Row],[AVG_hits]] - T$519) / T$516</f>
        <v>1.0052188731773009</v>
      </c>
      <c r="U144" s="3">
        <f>(Table1[[#This Row],[AVG_blocks]] - U$519) / U$516</f>
        <v>-0.30401703019912779</v>
      </c>
      <c r="V144" s="3">
        <f>(Table1[[#This Row],[AVG_shots]] - AO$519) / AO$516</f>
        <v>1.3581779344416125</v>
      </c>
      <c r="W144" s="6">
        <v>19.334693877551</v>
      </c>
      <c r="X144" s="7">
        <f>Table1[[#This Row],[r shp factor]]*Table1[[#This Row],[goals]]</f>
        <v>28.237358757617777</v>
      </c>
      <c r="Y144" s="4">
        <v>0.121190848979591</v>
      </c>
      <c r="Z144" s="3">
        <f>(Table1[[#This Row],[AVG_shp]] - Z$519) / Z$516</f>
        <v>0.27603849071093201</v>
      </c>
      <c r="AA144" s="6">
        <v>9.3510204081632597</v>
      </c>
      <c r="AB144" s="6">
        <v>49.983673469387703</v>
      </c>
      <c r="AC144" s="6">
        <v>140.52244897959099</v>
      </c>
      <c r="AD144" s="1">
        <v>82</v>
      </c>
      <c r="AE144" s="1">
        <v>29</v>
      </c>
      <c r="AF144" s="1">
        <f>IF(ISERR(Table1[[#This Row],[AVG_shp]]/Table1[[#This Row],[shp]]), 0, Table1[[#This Row],[AVG_shp]]/Table1[[#This Row],[shp]])</f>
        <v>0.97370202612475087</v>
      </c>
      <c r="AG144" s="1">
        <v>25</v>
      </c>
      <c r="AH144" s="1">
        <v>54</v>
      </c>
      <c r="AI144" s="1">
        <v>137</v>
      </c>
      <c r="AJ144" s="3">
        <v>25.689795918367299</v>
      </c>
      <c r="AK144" s="3">
        <v>21.351020408163201</v>
      </c>
      <c r="AL144" s="3">
        <v>47.040816326530603</v>
      </c>
      <c r="AM144" s="3">
        <v>210.771428571428</v>
      </c>
      <c r="AN144" s="1">
        <v>0.12446400000000001</v>
      </c>
      <c r="AO144" s="1">
        <v>9</v>
      </c>
      <c r="AP144" s="1">
        <v>233</v>
      </c>
      <c r="AQ144" s="1">
        <v>12</v>
      </c>
      <c r="AR144" s="1">
        <v>39</v>
      </c>
      <c r="AS144" s="1">
        <v>121</v>
      </c>
      <c r="AT144"/>
      <c r="AX144"/>
      <c r="AY144"/>
      <c r="AZ144"/>
    </row>
    <row r="145" spans="1:52" hidden="1" x14ac:dyDescent="0.3">
      <c r="A145" s="1" t="s">
        <v>1085</v>
      </c>
      <c r="B145" s="1">
        <v>8474141</v>
      </c>
      <c r="C145" s="1">
        <v>37</v>
      </c>
      <c r="D145" s="1" t="s">
        <v>305</v>
      </c>
      <c r="E145" s="1" t="str">
        <f>IF(AND(ISERR(FIND("C",Table1[[#This Row],[positions]])), Table1[[#This Row],[AVG_faceoffWins]]&gt;200), "*", "")</f>
        <v/>
      </c>
      <c r="F145" s="1" t="str">
        <f>IF(AND(AND(NOT(ISERR(FIND("C",Table1[[#This Row],[positions]]))), G145&lt;&gt;"C"), Table1[[#This Row],[z faceoffWins]]&gt;0.15), "*", "")</f>
        <v/>
      </c>
      <c r="G145" s="2" t="s">
        <v>42</v>
      </c>
      <c r="H145" s="1" t="s">
        <v>316</v>
      </c>
      <c r="I145" s="1" t="s">
        <v>317</v>
      </c>
      <c r="J145" s="7">
        <f>Table1[[#This Row],[z ppp]]+Table1[[#This Row],[z blocks]]+Table1[[#This Row],[z hits]]+Table1[[#This Row],[z goals]]+Table1[[#This Row],[z assists]]+Table1[[#This Row],[z points]]+Table1[[#This Row],[z faceoffWins]]+Table1[[#This Row],[z shots]]</f>
        <v>1.8437347331272842</v>
      </c>
      <c r="K145" s="7">
        <f>Table1[[#This Row],[z goals]]+Table1[[#This Row],[z assists]]+Table1[[#This Row],[z points]]+Table1[[#This Row],[z ppp]]+Table1[[#This Row],[z hits]]+Table1[[#This Row],[z shots]]</f>
        <v>3.5022031982840272</v>
      </c>
      <c r="L145" s="7">
        <f>Table1[[#This Row],[z blocks]]+Table1[[#This Row],[z faceoffWins]]</f>
        <v>-1.658468465156743</v>
      </c>
      <c r="M145" s="7">
        <f>Table1[[#This Row],[z goals]]+Table1[[#This Row],[z assists]]+Table1[[#This Row],[z points]]+Table1[[#This Row],[z ppp]]+Table1[[#This Row],[z hits]]+Table1[[#This Row],[z blocks]]+Table1[[#This Row],[z shots]]</f>
        <v>2.4344887090819061</v>
      </c>
      <c r="N145" s="7">
        <f>Table1[[#This Row],[z goals]]+Table1[[#This Row],[z assists]]+Table1[[#This Row],[z points]]+Table1[[#This Row],[z ppp]]</f>
        <v>3.8504282635526872</v>
      </c>
      <c r="O145" s="3">
        <f>(Table1[[#This Row],[AVG_goals]] - AT$519) / AT$516</f>
        <v>0.69485614106569882</v>
      </c>
      <c r="P145" s="3">
        <f>(Table1[[#This Row],[AVG_assists]] - P$519) / P$516</f>
        <v>0.82958533566976778</v>
      </c>
      <c r="Q145" s="3">
        <f>(Table1[[#This Row],[AVG_points]] - AX$519) / AX$516</f>
        <v>0.83361222223942655</v>
      </c>
      <c r="R145" s="3">
        <f>(Table1[[#This Row],[AVG_faceoffWins]] - AH$519) / AH$516</f>
        <v>-0.59075397595462209</v>
      </c>
      <c r="S145" s="3">
        <f>(Table1[[#This Row],[AVG_PPP]] - AB$519) / AB$516</f>
        <v>1.4923745645777944</v>
      </c>
      <c r="T145" s="3">
        <f>(Table1[[#This Row],[AVG_hits]] - T$519) / T$516</f>
        <v>-1.3206748963575541</v>
      </c>
      <c r="U145" s="3">
        <f>(Table1[[#This Row],[AVG_blocks]] - U$519) / U$516</f>
        <v>-1.0677144892021209</v>
      </c>
      <c r="V145" s="3">
        <f>(Table1[[#This Row],[AVG_shots]] - AO$519) / AO$516</f>
        <v>0.9724498310888936</v>
      </c>
      <c r="W145" s="6">
        <v>2.2205128205128202</v>
      </c>
      <c r="X145" s="7">
        <f>Table1[[#This Row],[r shp factor]]*Table1[[#This Row],[goals]]</f>
        <v>26.897391410256326</v>
      </c>
      <c r="Y145" s="4">
        <v>0.15369937948717899</v>
      </c>
      <c r="Z145" s="3">
        <f>(Table1[[#This Row],[AVG_shp]] - Z$519) / Z$516</f>
        <v>0.89690459475645967</v>
      </c>
      <c r="AA145" s="6">
        <v>22.789743589743502</v>
      </c>
      <c r="AB145" s="6">
        <v>18.9384615384615</v>
      </c>
      <c r="AC145" s="6">
        <v>15.471794871794801</v>
      </c>
      <c r="AD145" s="1">
        <v>72</v>
      </c>
      <c r="AE145" s="1">
        <v>21</v>
      </c>
      <c r="AF145" s="1">
        <f>IF(ISERR(Table1[[#This Row],[AVG_shp]]/Table1[[#This Row],[shp]]), 0, Table1[[#This Row],[AVG_shp]]/Table1[[#This Row],[shp]])</f>
        <v>1.2808281623931583</v>
      </c>
      <c r="AG145" s="1">
        <v>38</v>
      </c>
      <c r="AH145" s="1">
        <v>59</v>
      </c>
      <c r="AI145" s="1">
        <v>139</v>
      </c>
      <c r="AJ145" s="3">
        <v>20.743589743589698</v>
      </c>
      <c r="AK145" s="3">
        <v>34.430769230769201</v>
      </c>
      <c r="AL145" s="3">
        <v>55.174358974358903</v>
      </c>
      <c r="AM145" s="3">
        <v>187.287179487179</v>
      </c>
      <c r="AN145" s="1">
        <v>0.12</v>
      </c>
      <c r="AO145" s="1">
        <v>29</v>
      </c>
      <c r="AP145" s="1">
        <v>175</v>
      </c>
      <c r="AQ145" s="1">
        <v>5</v>
      </c>
      <c r="AR145" s="1">
        <v>23</v>
      </c>
      <c r="AS145" s="1">
        <v>19</v>
      </c>
      <c r="AT145"/>
      <c r="AX145"/>
      <c r="AY145"/>
      <c r="AZ145"/>
    </row>
    <row r="146" spans="1:52" hidden="1" x14ac:dyDescent="0.3">
      <c r="A146" s="1" t="s">
        <v>1085</v>
      </c>
      <c r="B146" s="1">
        <v>8476906</v>
      </c>
      <c r="C146" s="1">
        <v>32</v>
      </c>
      <c r="D146" s="1" t="s">
        <v>119</v>
      </c>
      <c r="E146" s="1" t="str">
        <f>IF(AND(ISERR(FIND("C",Table1[[#This Row],[positions]])), Table1[[#This Row],[AVG_faceoffWins]]&gt;200), "*", "")</f>
        <v/>
      </c>
      <c r="F146" s="1" t="str">
        <f>IF(AND(AND(NOT(ISERR(FIND("C",Table1[[#This Row],[positions]]))), G146&lt;&gt;"C"), Table1[[#This Row],[z faceoffWins]]&gt;0.15), "*", "")</f>
        <v/>
      </c>
      <c r="G146" s="2" t="s">
        <v>48</v>
      </c>
      <c r="H146" s="1" t="s">
        <v>147</v>
      </c>
      <c r="I146" s="1" t="s">
        <v>148</v>
      </c>
      <c r="J146" s="7">
        <f>Table1[[#This Row],[z ppp]]+Table1[[#This Row],[z blocks]]+Table1[[#This Row],[z hits]]+Table1[[#This Row],[z goals]]+Table1[[#This Row],[z assists]]+Table1[[#This Row],[z points]]+Table1[[#This Row],[z faceoffWins]]+Table1[[#This Row],[z shots]]</f>
        <v>1.8145996770141233</v>
      </c>
      <c r="K146" s="7">
        <f>Table1[[#This Row],[z goals]]+Table1[[#This Row],[z assists]]+Table1[[#This Row],[z points]]+Table1[[#This Row],[z ppp]]+Table1[[#This Row],[z hits]]+Table1[[#This Row],[z shots]]</f>
        <v>2.0587750823724713</v>
      </c>
      <c r="L146" s="7">
        <f>Table1[[#This Row],[z blocks]]+Table1[[#This Row],[z faceoffWins]]</f>
        <v>-0.24417540535834803</v>
      </c>
      <c r="M146" s="7">
        <f>Table1[[#This Row],[z goals]]+Table1[[#This Row],[z assists]]+Table1[[#This Row],[z points]]+Table1[[#This Row],[z ppp]]+Table1[[#This Row],[z hits]]+Table1[[#This Row],[z blocks]]+Table1[[#This Row],[z shots]]</f>
        <v>2.4158637265427658</v>
      </c>
      <c r="N146" s="7">
        <f>Table1[[#This Row],[z goals]]+Table1[[#This Row],[z assists]]+Table1[[#This Row],[z points]]+Table1[[#This Row],[z ppp]]</f>
        <v>2.7737067582339199</v>
      </c>
      <c r="O146" s="3">
        <f>(Table1[[#This Row],[AVG_goals]] - AT$519) / AT$516</f>
        <v>-0.36449988165904779</v>
      </c>
      <c r="P146" s="3">
        <f>(Table1[[#This Row],[AVG_assists]] - P$519) / P$516</f>
        <v>1.0534585280570823</v>
      </c>
      <c r="Q146" s="3">
        <f>(Table1[[#This Row],[AVG_points]] - AX$519) / AX$516</f>
        <v>0.49403757974858964</v>
      </c>
      <c r="R146" s="3">
        <f>(Table1[[#This Row],[AVG_faceoffWins]] - AH$519) / AH$516</f>
        <v>-0.60126404952864232</v>
      </c>
      <c r="S146" s="3">
        <f>(Table1[[#This Row],[AVG_PPP]] - AB$519) / AB$516</f>
        <v>1.5907105320872954</v>
      </c>
      <c r="T146" s="3">
        <f>(Table1[[#This Row],[AVG_hits]] - T$519) / T$516</f>
        <v>-0.89499276682535234</v>
      </c>
      <c r="U146" s="3">
        <f>(Table1[[#This Row],[AVG_blocks]] - U$519) / U$516</f>
        <v>0.35708864417029429</v>
      </c>
      <c r="V146" s="3">
        <f>(Table1[[#This Row],[AVG_shots]] - AO$519) / AO$516</f>
        <v>0.18006109096390394</v>
      </c>
      <c r="W146" s="6">
        <v>0</v>
      </c>
      <c r="X146" s="7">
        <f>Table1[[#This Row],[r shp factor]]*Table1[[#This Row],[goals]]</f>
        <v>11.870970237064247</v>
      </c>
      <c r="Y146" s="4">
        <v>9.7302951327433607E-2</v>
      </c>
      <c r="Z146" s="3">
        <f>(Table1[[#This Row],[AVG_shp]] - Z$519) / Z$516</f>
        <v>-0.18018594384698922</v>
      </c>
      <c r="AA146" s="6">
        <v>23.734513274336202</v>
      </c>
      <c r="AB146" s="6">
        <v>76.858407079646</v>
      </c>
      <c r="AC146" s="6">
        <v>38.358407079646</v>
      </c>
      <c r="AD146" s="1">
        <v>70</v>
      </c>
      <c r="AE146" s="1">
        <v>7</v>
      </c>
      <c r="AF146" s="1">
        <f>IF(ISERR(Table1[[#This Row],[AVG_shp]]/Table1[[#This Row],[shp]]), 0, Table1[[#This Row],[AVG_shp]]/Table1[[#This Row],[shp]])</f>
        <v>1.6958528910091781</v>
      </c>
      <c r="AG146" s="1">
        <v>38</v>
      </c>
      <c r="AH146" s="1">
        <v>45</v>
      </c>
      <c r="AI146" s="1">
        <v>97</v>
      </c>
      <c r="AJ146" s="3">
        <v>10.0663716814159</v>
      </c>
      <c r="AK146" s="3">
        <v>37.5486725663716</v>
      </c>
      <c r="AL146" s="3">
        <v>47.615044247787601</v>
      </c>
      <c r="AM146" s="3">
        <v>139.04424778761</v>
      </c>
      <c r="AN146" s="1">
        <v>5.7376999999999997E-2</v>
      </c>
      <c r="AO146" s="1">
        <v>27</v>
      </c>
      <c r="AP146" s="1">
        <v>122</v>
      </c>
      <c r="AQ146" s="1">
        <v>0</v>
      </c>
      <c r="AR146" s="1">
        <v>66</v>
      </c>
      <c r="AS146" s="1">
        <v>41</v>
      </c>
      <c r="AT146"/>
      <c r="AX146"/>
      <c r="AY146"/>
      <c r="AZ146"/>
    </row>
    <row r="147" spans="1:52" hidden="1" x14ac:dyDescent="0.3">
      <c r="A147" s="1" t="s">
        <v>1085</v>
      </c>
      <c r="B147" s="1">
        <v>8478038</v>
      </c>
      <c r="C147" s="1">
        <v>31</v>
      </c>
      <c r="D147" s="1" t="s">
        <v>244</v>
      </c>
      <c r="E147" s="1" t="str">
        <f>IF(AND(ISERR(FIND("C",Table1[[#This Row],[positions]])), Table1[[#This Row],[AVG_faceoffWins]]&gt;200), "*", "")</f>
        <v/>
      </c>
      <c r="F147" s="1" t="str">
        <f>IF(AND(AND(NOT(ISERR(FIND("C",Table1[[#This Row],[positions]]))), G147&lt;&gt;"C"), Table1[[#This Row],[z faceoffWins]]&gt;0.15), "*", "")</f>
        <v/>
      </c>
      <c r="G147" s="2" t="s">
        <v>48</v>
      </c>
      <c r="H147" s="1" t="s">
        <v>273</v>
      </c>
      <c r="I147" s="1" t="s">
        <v>274</v>
      </c>
      <c r="J147" s="7">
        <f>Table1[[#This Row],[z ppp]]+Table1[[#This Row],[z blocks]]+Table1[[#This Row],[z hits]]+Table1[[#This Row],[z goals]]+Table1[[#This Row],[z assists]]+Table1[[#This Row],[z points]]+Table1[[#This Row],[z faceoffWins]]+Table1[[#This Row],[z shots]]</f>
        <v>1.7346213527384322</v>
      </c>
      <c r="K147" s="7">
        <f>Table1[[#This Row],[z goals]]+Table1[[#This Row],[z assists]]+Table1[[#This Row],[z points]]+Table1[[#This Row],[z ppp]]+Table1[[#This Row],[z hits]]+Table1[[#This Row],[z shots]]</f>
        <v>0.98699155728389898</v>
      </c>
      <c r="L147" s="7">
        <f>Table1[[#This Row],[z blocks]]+Table1[[#This Row],[z faceoffWins]]</f>
        <v>0.74762979545453323</v>
      </c>
      <c r="M147" s="7">
        <f>Table1[[#This Row],[z goals]]+Table1[[#This Row],[z assists]]+Table1[[#This Row],[z points]]+Table1[[#This Row],[z ppp]]+Table1[[#This Row],[z hits]]+Table1[[#This Row],[z blocks]]+Table1[[#This Row],[z shots]]</f>
        <v>2.3358854022670745</v>
      </c>
      <c r="N147" s="7">
        <f>Table1[[#This Row],[z goals]]+Table1[[#This Row],[z assists]]+Table1[[#This Row],[z points]]+Table1[[#This Row],[z ppp]]</f>
        <v>0.87139989404806739</v>
      </c>
      <c r="O147" s="3">
        <f>(Table1[[#This Row],[AVG_goals]] - AT$519) / AT$516</f>
        <v>-0.40276762080447454</v>
      </c>
      <c r="P147" s="3">
        <f>(Table1[[#This Row],[AVG_assists]] - P$519) / P$516</f>
        <v>1.114827302092122</v>
      </c>
      <c r="Q147" s="3">
        <f>(Table1[[#This Row],[AVG_points]] - AX$519) / AX$516</f>
        <v>0.51510521642409712</v>
      </c>
      <c r="R147" s="3">
        <f>(Table1[[#This Row],[AVG_faceoffWins]] - AH$519) / AH$516</f>
        <v>-0.60126404952864232</v>
      </c>
      <c r="S147" s="3">
        <f>(Table1[[#This Row],[AVG_PPP]] - AB$519) / AB$516</f>
        <v>-0.35576500366367719</v>
      </c>
      <c r="T147" s="3">
        <f>(Table1[[#This Row],[AVG_hits]] - T$519) / T$516</f>
        <v>-0.31522414342714516</v>
      </c>
      <c r="U147" s="3">
        <f>(Table1[[#This Row],[AVG_blocks]] - U$519) / U$516</f>
        <v>1.3488938449831755</v>
      </c>
      <c r="V147" s="3">
        <f>(Table1[[#This Row],[AVG_shots]] - AO$519) / AO$516</f>
        <v>0.43081580666297686</v>
      </c>
      <c r="W147" s="6">
        <v>0</v>
      </c>
      <c r="X147" s="7">
        <f>Table1[[#This Row],[r shp factor]]*Table1[[#This Row],[goals]]</f>
        <v>8.7495709257427823</v>
      </c>
      <c r="Y147" s="4">
        <v>6.3402890756302496E-2</v>
      </c>
      <c r="Z147" s="3">
        <f>(Table1[[#This Row],[AVG_shp]] - Z$519) / Z$516</f>
        <v>-0.82762826760237362</v>
      </c>
      <c r="AA147" s="6">
        <v>5.0336134453781503</v>
      </c>
      <c r="AB147" s="6">
        <v>117.17647058823501</v>
      </c>
      <c r="AC147" s="6">
        <v>69.529411764705799</v>
      </c>
      <c r="AD147" s="1">
        <v>76</v>
      </c>
      <c r="AE147" s="1">
        <v>10</v>
      </c>
      <c r="AF147" s="1">
        <f>IF(ISERR(Table1[[#This Row],[AVG_shp]]/Table1[[#This Row],[shp]]), 0, Table1[[#This Row],[AVG_shp]]/Table1[[#This Row],[shp]])</f>
        <v>0.87495709257427823</v>
      </c>
      <c r="AG147" s="1">
        <v>34</v>
      </c>
      <c r="AH147" s="1">
        <v>44</v>
      </c>
      <c r="AI147" s="1">
        <v>98</v>
      </c>
      <c r="AJ147" s="3">
        <v>9.6806722689075606</v>
      </c>
      <c r="AK147" s="3">
        <v>38.403361344537799</v>
      </c>
      <c r="AL147" s="3">
        <v>48.0840336134453</v>
      </c>
      <c r="AM147" s="3">
        <v>154.310924369747</v>
      </c>
      <c r="AN147" s="1">
        <v>7.2464000000000001E-2</v>
      </c>
      <c r="AO147" s="1">
        <v>3</v>
      </c>
      <c r="AP147" s="1">
        <v>138</v>
      </c>
      <c r="AQ147" s="1">
        <v>0</v>
      </c>
      <c r="AR147" s="1">
        <v>103</v>
      </c>
      <c r="AS147" s="1">
        <v>40</v>
      </c>
      <c r="AT147"/>
      <c r="AX147"/>
      <c r="AY147"/>
      <c r="AZ147"/>
    </row>
    <row r="148" spans="1:52" x14ac:dyDescent="0.3">
      <c r="A148" s="1"/>
      <c r="B148" s="1">
        <v>8477416</v>
      </c>
      <c r="C148" s="1">
        <v>30</v>
      </c>
      <c r="D148" s="1" t="s">
        <v>826</v>
      </c>
      <c r="E148" s="1" t="str">
        <f>IF(AND(ISERR(FIND("C",Table1[[#This Row],[positions]])), Table1[[#This Row],[AVG_faceoffWins]]&gt;200), "*", "")</f>
        <v/>
      </c>
      <c r="F148" s="1" t="str">
        <f>IF(AND(AND(NOT(ISERR(FIND("C",Table1[[#This Row],[positions]]))), G148&lt;&gt;"C"), Table1[[#This Row],[z faceoffWins]]&gt;0.15), "*", "")</f>
        <v/>
      </c>
      <c r="G148" s="2" t="s">
        <v>42</v>
      </c>
      <c r="H148" s="1" t="s">
        <v>827</v>
      </c>
      <c r="I148" s="1" t="s">
        <v>828</v>
      </c>
      <c r="J148" s="7">
        <f>Table1[[#This Row],[z ppp]]+Table1[[#This Row],[z blocks]]+Table1[[#This Row],[z hits]]+Table1[[#This Row],[z goals]]+Table1[[#This Row],[z assists]]+Table1[[#This Row],[z points]]+Table1[[#This Row],[z faceoffWins]]+Table1[[#This Row],[z shots]]</f>
        <v>1.6861455675620038</v>
      </c>
      <c r="K148" s="7">
        <f>Table1[[#This Row],[z goals]]+Table1[[#This Row],[z assists]]+Table1[[#This Row],[z points]]+Table1[[#This Row],[z ppp]]+Table1[[#This Row],[z hits]]+Table1[[#This Row],[z shots]]</f>
        <v>3.0100167835291511</v>
      </c>
      <c r="L148" s="7">
        <f>Table1[[#This Row],[z blocks]]+Table1[[#This Row],[z faceoffWins]]</f>
        <v>-1.3238712159671475</v>
      </c>
      <c r="M148" s="7">
        <f>Table1[[#This Row],[z goals]]+Table1[[#This Row],[z assists]]+Table1[[#This Row],[z points]]+Table1[[#This Row],[z ppp]]+Table1[[#This Row],[z hits]]+Table1[[#This Row],[z blocks]]+Table1[[#This Row],[z shots]]</f>
        <v>2.2398236155628632</v>
      </c>
      <c r="N148" s="7">
        <f>Table1[[#This Row],[z goals]]+Table1[[#This Row],[z assists]]+Table1[[#This Row],[z points]]+Table1[[#This Row],[z ppp]]</f>
        <v>2.5089870902774924</v>
      </c>
      <c r="O148" s="3">
        <f>(Table1[[#This Row],[AVG_goals]] - AT$519) / AT$516</f>
        <v>0.65346863386389531</v>
      </c>
      <c r="P148" s="3">
        <f>(Table1[[#This Row],[AVG_assists]] - P$519) / P$516</f>
        <v>0.49304943916085087</v>
      </c>
      <c r="Q148" s="3">
        <f>(Table1[[#This Row],[AVG_points]] - AX$519) / AX$516</f>
        <v>0.60432865031585403</v>
      </c>
      <c r="R148" s="3">
        <f>(Table1[[#This Row],[AVG_faceoffWins]] - AH$519) / AH$516</f>
        <v>-0.55367804800085951</v>
      </c>
      <c r="S148" s="3">
        <f>(Table1[[#This Row],[AVG_PPP]] - AB$519) / AB$516</f>
        <v>0.75814036693689246</v>
      </c>
      <c r="T148" s="3">
        <f>(Table1[[#This Row],[AVG_hits]] - T$519) / T$516</f>
        <v>-0.34466976310408326</v>
      </c>
      <c r="U148" s="3">
        <f>(Table1[[#This Row],[AVG_blocks]] - U$519) / U$516</f>
        <v>-0.77019316796628801</v>
      </c>
      <c r="V148" s="3">
        <f>(Table1[[#This Row],[AVG_shots]] - AO$519) / AO$516</f>
        <v>0.84569945635574195</v>
      </c>
      <c r="W148" s="6">
        <v>10.0537190082644</v>
      </c>
      <c r="X148" s="7">
        <f>Table1[[#This Row],[r shp factor]]*Table1[[#This Row],[goals]]</f>
        <v>11.843964751513671</v>
      </c>
      <c r="Y148" s="4">
        <v>0.166773739669421</v>
      </c>
      <c r="Z148" s="3">
        <f>(Table1[[#This Row],[AVG_shp]] - Z$519) / Z$516</f>
        <v>1.146606040576714</v>
      </c>
      <c r="AA148" s="6">
        <v>15.735537190082599</v>
      </c>
      <c r="AB148" s="6">
        <v>31.033057851239601</v>
      </c>
      <c r="AC148" s="6">
        <v>67.946280991735506</v>
      </c>
      <c r="AD148" s="1">
        <v>79</v>
      </c>
      <c r="AE148" s="1">
        <v>21</v>
      </c>
      <c r="AF148" s="1">
        <f>IF(ISERR(Table1[[#This Row],[AVG_shp]]/Table1[[#This Row],[shp]]), 0, Table1[[#This Row],[AVG_shp]]/Table1[[#This Row],[shp]])</f>
        <v>0.56399832150065099</v>
      </c>
      <c r="AG148" s="1">
        <v>25</v>
      </c>
      <c r="AH148" s="1">
        <v>46</v>
      </c>
      <c r="AI148" s="1">
        <v>113</v>
      </c>
      <c r="AJ148" s="3">
        <v>20.3264462809917</v>
      </c>
      <c r="AK148" s="3">
        <v>29.7438016528925</v>
      </c>
      <c r="AL148" s="3">
        <v>50.070247933884197</v>
      </c>
      <c r="AM148" s="3">
        <v>179.57024793388399</v>
      </c>
      <c r="AN148" s="1">
        <v>0.29569899999999999</v>
      </c>
      <c r="AO148" s="1">
        <v>12</v>
      </c>
      <c r="AP148" s="1">
        <v>154</v>
      </c>
      <c r="AQ148" s="1">
        <v>3</v>
      </c>
      <c r="AR148" s="1">
        <v>26</v>
      </c>
      <c r="AS148" s="1">
        <v>74</v>
      </c>
      <c r="AT148"/>
      <c r="AX148"/>
      <c r="AY148"/>
      <c r="AZ148"/>
    </row>
    <row r="149" spans="1:52" x14ac:dyDescent="0.3">
      <c r="A149" s="1"/>
      <c r="B149" s="1">
        <v>8482665</v>
      </c>
      <c r="C149" s="1">
        <v>23</v>
      </c>
      <c r="D149" s="1" t="s">
        <v>734</v>
      </c>
      <c r="E149" s="1" t="str">
        <f>IF(AND(ISERR(FIND("C",Table1[[#This Row],[positions]])), Table1[[#This Row],[AVG_faceoffWins]]&gt;200), "*", "")</f>
        <v/>
      </c>
      <c r="F149" s="1" t="str">
        <f>IF(AND(AND(NOT(ISERR(FIND("C",Table1[[#This Row],[positions]]))), G149&lt;&gt;"C"), Table1[[#This Row],[z faceoffWins]]&gt;0.15), "*", "")</f>
        <v/>
      </c>
      <c r="G149" s="2" t="s">
        <v>26</v>
      </c>
      <c r="H149" s="1" t="s">
        <v>735</v>
      </c>
      <c r="I149" s="1" t="s">
        <v>736</v>
      </c>
      <c r="J149" s="7">
        <f>Table1[[#This Row],[z ppp]]+Table1[[#This Row],[z blocks]]+Table1[[#This Row],[z hits]]+Table1[[#This Row],[z goals]]+Table1[[#This Row],[z assists]]+Table1[[#This Row],[z points]]+Table1[[#This Row],[z faceoffWins]]+Table1[[#This Row],[z shots]]</f>
        <v>2.7979883805818084</v>
      </c>
      <c r="K149" s="7">
        <f>Table1[[#This Row],[z goals]]+Table1[[#This Row],[z assists]]+Table1[[#This Row],[z points]]+Table1[[#This Row],[z ppp]]+Table1[[#This Row],[z hits]]+Table1[[#This Row],[z shots]]</f>
        <v>1.1617468373303015</v>
      </c>
      <c r="L149" s="7">
        <f>Table1[[#This Row],[z blocks]]+Table1[[#This Row],[z faceoffWins]]</f>
        <v>1.6362415432515072</v>
      </c>
      <c r="M149" s="7">
        <f>Table1[[#This Row],[z goals]]+Table1[[#This Row],[z assists]]+Table1[[#This Row],[z points]]+Table1[[#This Row],[z ppp]]+Table1[[#This Row],[z hits]]+Table1[[#This Row],[z blocks]]+Table1[[#This Row],[z shots]]</f>
        <v>1.0219910277932187</v>
      </c>
      <c r="N149" s="7">
        <f>Table1[[#This Row],[z goals]]+Table1[[#This Row],[z assists]]+Table1[[#This Row],[z points]]+Table1[[#This Row],[z ppp]]</f>
        <v>1.456581097783239</v>
      </c>
      <c r="O149" s="3">
        <f>(Table1[[#This Row],[AVG_goals]] - AT$519) / AT$516</f>
        <v>0.59409621974454319</v>
      </c>
      <c r="P149" s="3">
        <f>(Table1[[#This Row],[AVG_assists]] - P$519) / P$516</f>
        <v>0.22603776798937011</v>
      </c>
      <c r="Q149" s="3">
        <f>(Table1[[#This Row],[AVG_points]] - AX$519) / AX$516</f>
        <v>0.41039823600664072</v>
      </c>
      <c r="R149" s="3">
        <f>(Table1[[#This Row],[AVG_faceoffWins]] - AH$519) / AH$516</f>
        <v>1.7759973527885897</v>
      </c>
      <c r="S149" s="3">
        <f>(Table1[[#This Row],[AVG_PPP]] - AB$519) / AB$516</f>
        <v>0.22604887404268498</v>
      </c>
      <c r="T149" s="3">
        <f>(Table1[[#This Row],[AVG_hits]] - T$519) / T$516</f>
        <v>-0.53698206911451996</v>
      </c>
      <c r="U149" s="3">
        <f>(Table1[[#This Row],[AVG_blocks]] - U$519) / U$516</f>
        <v>-0.13975580953708253</v>
      </c>
      <c r="V149" s="3">
        <f>(Table1[[#This Row],[AVG_shots]] - AO$519) / AO$516</f>
        <v>0.24214780866158236</v>
      </c>
      <c r="W149" s="6">
        <v>502.25523012552298</v>
      </c>
      <c r="X149" s="7">
        <f>Table1[[#This Row],[r shp factor]]*Table1[[#This Row],[goals]]</f>
        <v>20.18248722679818</v>
      </c>
      <c r="Y149" s="4">
        <v>0.13729540585774</v>
      </c>
      <c r="Z149" s="3">
        <f>(Table1[[#This Row],[AVG_shp]] - Z$519) / Z$516</f>
        <v>0.58361232841430366</v>
      </c>
      <c r="AA149" s="6">
        <v>10.623430962343001</v>
      </c>
      <c r="AB149" s="6">
        <v>56.661087866108701</v>
      </c>
      <c r="AC149" s="6">
        <v>57.606694560669403</v>
      </c>
      <c r="AD149" s="1">
        <v>82</v>
      </c>
      <c r="AE149" s="1">
        <v>20</v>
      </c>
      <c r="AF149" s="1">
        <f>IF(ISERR(Table1[[#This Row],[AVG_shp]]/Table1[[#This Row],[shp]]), 0, Table1[[#This Row],[AVG_shp]]/Table1[[#This Row],[shp]])</f>
        <v>1.009124361339909</v>
      </c>
      <c r="AG149" s="1">
        <v>23</v>
      </c>
      <c r="AH149" s="1">
        <v>43</v>
      </c>
      <c r="AI149" s="1">
        <v>106</v>
      </c>
      <c r="AJ149" s="3">
        <v>19.7280334728033</v>
      </c>
      <c r="AK149" s="3">
        <v>26.0251046025104</v>
      </c>
      <c r="AL149" s="3">
        <v>45.7531380753138</v>
      </c>
      <c r="AM149" s="3">
        <v>142.82426778242601</v>
      </c>
      <c r="AN149" s="1">
        <v>0.13605400000000001</v>
      </c>
      <c r="AO149" s="1">
        <v>9</v>
      </c>
      <c r="AP149" s="1">
        <v>147</v>
      </c>
      <c r="AQ149" s="1">
        <v>570</v>
      </c>
      <c r="AR149" s="1">
        <v>77</v>
      </c>
      <c r="AS149" s="1">
        <v>42</v>
      </c>
      <c r="AT149"/>
      <c r="AX149"/>
      <c r="AY149"/>
      <c r="AZ149"/>
    </row>
    <row r="150" spans="1:52" hidden="1" x14ac:dyDescent="0.3">
      <c r="A150" s="1" t="s">
        <v>1085</v>
      </c>
      <c r="B150" s="1">
        <v>8482745</v>
      </c>
      <c r="C150" s="1">
        <v>22</v>
      </c>
      <c r="D150" s="1" t="s">
        <v>22</v>
      </c>
      <c r="E150" s="1" t="str">
        <f>IF(AND(ISERR(FIND("C",Table1[[#This Row],[positions]])), Table1[[#This Row],[AVG_faceoffWins]]&gt;200), "*", "")</f>
        <v/>
      </c>
      <c r="F150" s="1" t="str">
        <f>IF(AND(AND(NOT(ISERR(FIND("C",Table1[[#This Row],[positions]]))), G150&lt;&gt;"C"), Table1[[#This Row],[z faceoffWins]]&gt;0.15), "*", "")</f>
        <v/>
      </c>
      <c r="G150" s="2" t="s">
        <v>26</v>
      </c>
      <c r="H150" s="1" t="s">
        <v>36</v>
      </c>
      <c r="I150" s="1" t="s">
        <v>37</v>
      </c>
      <c r="J150" s="7">
        <f>Table1[[#This Row],[z ppp]]+Table1[[#This Row],[z blocks]]+Table1[[#This Row],[z hits]]+Table1[[#This Row],[z goals]]+Table1[[#This Row],[z assists]]+Table1[[#This Row],[z points]]+Table1[[#This Row],[z faceoffWins]]+Table1[[#This Row],[z shots]]</f>
        <v>2.2488764273755697</v>
      </c>
      <c r="K150" s="7">
        <f>Table1[[#This Row],[z goals]]+Table1[[#This Row],[z assists]]+Table1[[#This Row],[z points]]+Table1[[#This Row],[z ppp]]+Table1[[#This Row],[z hits]]+Table1[[#This Row],[z shots]]</f>
        <v>1.626760888558243</v>
      </c>
      <c r="L150" s="7">
        <f>Table1[[#This Row],[z blocks]]+Table1[[#This Row],[z faceoffWins]]</f>
        <v>0.62211553881732706</v>
      </c>
      <c r="M150" s="7">
        <f>Table1[[#This Row],[z goals]]+Table1[[#This Row],[z assists]]+Table1[[#This Row],[z points]]+Table1[[#This Row],[z ppp]]+Table1[[#This Row],[z hits]]+Table1[[#This Row],[z blocks]]+Table1[[#This Row],[z shots]]</f>
        <v>0.92373865426653523</v>
      </c>
      <c r="N150" s="7">
        <f>Table1[[#This Row],[z goals]]+Table1[[#This Row],[z assists]]+Table1[[#This Row],[z points]]+Table1[[#This Row],[z ppp]]</f>
        <v>1.5505492561239773</v>
      </c>
      <c r="O150" s="3">
        <f>(Table1[[#This Row],[AVG_goals]] - AT$519) / AT$516</f>
        <v>0.55253021205788178</v>
      </c>
      <c r="P150" s="3">
        <f>(Table1[[#This Row],[AVG_assists]] - P$519) / P$516</f>
        <v>0.26078918516407484</v>
      </c>
      <c r="Q150" s="3">
        <f>(Table1[[#This Row],[AVG_points]] - AX$519) / AX$516</f>
        <v>0.41332008891653865</v>
      </c>
      <c r="R150" s="3">
        <f>(Table1[[#This Row],[AVG_faceoffWins]] - AH$519) / AH$516</f>
        <v>1.3251377731090348</v>
      </c>
      <c r="S150" s="3">
        <f>(Table1[[#This Row],[AVG_PPP]] - AB$519) / AB$516</f>
        <v>0.32390976998548193</v>
      </c>
      <c r="T150" s="3">
        <f>(Table1[[#This Row],[AVG_hits]] - T$519) / T$516</f>
        <v>-0.42415620833487422</v>
      </c>
      <c r="U150" s="3">
        <f>(Table1[[#This Row],[AVG_blocks]] - U$519) / U$516</f>
        <v>-0.70302223429170774</v>
      </c>
      <c r="V150" s="3">
        <f>(Table1[[#This Row],[AVG_shots]] - AO$519) / AO$516</f>
        <v>0.50036784076913987</v>
      </c>
      <c r="W150" s="6">
        <v>407</v>
      </c>
      <c r="X150" s="7">
        <f>Table1[[#This Row],[r shp factor]]*Table1[[#This Row],[goals]]</f>
        <v>22.164526844594196</v>
      </c>
      <c r="Y150" s="4">
        <v>0.123136036363636</v>
      </c>
      <c r="Z150" s="3">
        <f>(Table1[[#This Row],[AVG_shp]] - Z$519) / Z$516</f>
        <v>0.31318876769711068</v>
      </c>
      <c r="AA150" s="6">
        <v>11.5636363636363</v>
      </c>
      <c r="AB150" s="6">
        <v>33.763636363636301</v>
      </c>
      <c r="AC150" s="6">
        <v>63.672727272727201</v>
      </c>
      <c r="AD150" s="1">
        <v>76</v>
      </c>
      <c r="AE150" s="1">
        <v>22</v>
      </c>
      <c r="AF150" s="1">
        <f>IF(ISERR(Table1[[#This Row],[AVG_shp]]/Table1[[#This Row],[shp]]), 0, Table1[[#This Row],[AVG_shp]]/Table1[[#This Row],[shp]])</f>
        <v>1.0074784929360998</v>
      </c>
      <c r="AG150" s="1">
        <v>30</v>
      </c>
      <c r="AH150" s="1">
        <v>52</v>
      </c>
      <c r="AI150" s="1">
        <v>126</v>
      </c>
      <c r="AJ150" s="3">
        <v>19.309090909090902</v>
      </c>
      <c r="AK150" s="3">
        <v>26.509090909090901</v>
      </c>
      <c r="AL150" s="3">
        <v>45.818181818181799</v>
      </c>
      <c r="AM150" s="3">
        <v>158.54545454545399</v>
      </c>
      <c r="AN150" s="1">
        <v>0.122222</v>
      </c>
      <c r="AO150" s="1">
        <v>12</v>
      </c>
      <c r="AP150" s="1">
        <v>180</v>
      </c>
      <c r="AQ150" s="1">
        <v>487</v>
      </c>
      <c r="AR150" s="1">
        <v>31</v>
      </c>
      <c r="AS150" s="1">
        <v>70</v>
      </c>
      <c r="AT150"/>
      <c r="AX150"/>
      <c r="AY150"/>
      <c r="AZ150"/>
    </row>
    <row r="151" spans="1:52" x14ac:dyDescent="0.3">
      <c r="A151" s="1"/>
      <c r="B151" s="1">
        <v>8475170</v>
      </c>
      <c r="C151" s="1">
        <v>34</v>
      </c>
      <c r="D151" s="1" t="s">
        <v>792</v>
      </c>
      <c r="E151" s="1" t="str">
        <f>IF(AND(ISERR(FIND("C",Table1[[#This Row],[positions]])), Table1[[#This Row],[AVG_faceoffWins]]&gt;200), "*", "")</f>
        <v/>
      </c>
      <c r="F151" s="1" t="str">
        <f>IF(AND(AND(NOT(ISERR(FIND("C",Table1[[#This Row],[positions]]))), G151&lt;&gt;"C"), Table1[[#This Row],[z faceoffWins]]&gt;0.15), "*", "")</f>
        <v/>
      </c>
      <c r="G151" s="2" t="s">
        <v>26</v>
      </c>
      <c r="H151" s="1" t="s">
        <v>805</v>
      </c>
      <c r="I151" s="1" t="s">
        <v>806</v>
      </c>
      <c r="J151" s="7">
        <f>Table1[[#This Row],[z ppp]]+Table1[[#This Row],[z blocks]]+Table1[[#This Row],[z hits]]+Table1[[#This Row],[z goals]]+Table1[[#This Row],[z assists]]+Table1[[#This Row],[z points]]+Table1[[#This Row],[z faceoffWins]]+Table1[[#This Row],[z shots]]</f>
        <v>5.8783887157410275</v>
      </c>
      <c r="K151" s="7">
        <f>Table1[[#This Row],[z goals]]+Table1[[#This Row],[z assists]]+Table1[[#This Row],[z points]]+Table1[[#This Row],[z ppp]]+Table1[[#This Row],[z hits]]+Table1[[#This Row],[z shots]]</f>
        <v>4.3718608041188087</v>
      </c>
      <c r="L151" s="7">
        <f>Table1[[#This Row],[z blocks]]+Table1[[#This Row],[z faceoffWins]]</f>
        <v>1.5065279116222186</v>
      </c>
      <c r="M151" s="7">
        <f>Table1[[#This Row],[z goals]]+Table1[[#This Row],[z assists]]+Table1[[#This Row],[z points]]+Table1[[#This Row],[z ppp]]+Table1[[#This Row],[z hits]]+Table1[[#This Row],[z blocks]]+Table1[[#This Row],[z shots]]</f>
        <v>4.0436458740718244</v>
      </c>
      <c r="N151" s="7">
        <f>Table1[[#This Row],[z goals]]+Table1[[#This Row],[z assists]]+Table1[[#This Row],[z points]]+Table1[[#This Row],[z ppp]]</f>
        <v>2.452486074979257</v>
      </c>
      <c r="O151" s="3">
        <f>(Table1[[#This Row],[AVG_goals]] - AT$519) / AT$516</f>
        <v>0.58800762107607507</v>
      </c>
      <c r="P151" s="3">
        <f>(Table1[[#This Row],[AVG_assists]] - P$519) / P$516</f>
        <v>0.79865503652503933</v>
      </c>
      <c r="Q151" s="3">
        <f>(Table1[[#This Row],[AVG_points]] - AX$519) / AX$516</f>
        <v>0.76588464442457671</v>
      </c>
      <c r="R151" s="3">
        <f>(Table1[[#This Row],[AVG_faceoffWins]] - AH$519) / AH$516</f>
        <v>1.8347428416692033</v>
      </c>
      <c r="S151" s="3">
        <f>(Table1[[#This Row],[AVG_PPP]] - AB$519) / AB$516</f>
        <v>0.2999387729535663</v>
      </c>
      <c r="T151" s="3">
        <f>(Table1[[#This Row],[AVG_hits]] - T$519) / T$516</f>
        <v>1.5100908168525597</v>
      </c>
      <c r="U151" s="3">
        <f>(Table1[[#This Row],[AVG_blocks]] - U$519) / U$516</f>
        <v>-0.32821493004698482</v>
      </c>
      <c r="V151" s="3">
        <f>(Table1[[#This Row],[AVG_shots]] - AO$519) / AO$516</f>
        <v>0.40928391228699201</v>
      </c>
      <c r="W151" s="6">
        <v>514.66666666666595</v>
      </c>
      <c r="X151" s="7">
        <f>Table1[[#This Row],[r shp factor]]*Table1[[#This Row],[goals]]</f>
        <v>18.734859591744669</v>
      </c>
      <c r="Y151" s="4">
        <v>0.12920599999999999</v>
      </c>
      <c r="Z151" s="3">
        <f>(Table1[[#This Row],[AVG_shp]] - Z$519) / Z$516</f>
        <v>0.4291163293482802</v>
      </c>
      <c r="AA151" s="6">
        <v>11.3333333333333</v>
      </c>
      <c r="AB151" s="6">
        <v>49</v>
      </c>
      <c r="AC151" s="6">
        <v>167.666666666666</v>
      </c>
      <c r="AD151" s="1">
        <v>82</v>
      </c>
      <c r="AE151" s="1">
        <v>18</v>
      </c>
      <c r="AF151" s="1">
        <f>IF(ISERR(Table1[[#This Row],[AVG_shp]]/Table1[[#This Row],[shp]]), 0, Table1[[#This Row],[AVG_shp]]/Table1[[#This Row],[shp]])</f>
        <v>1.0408255328747038</v>
      </c>
      <c r="AG151" s="1">
        <v>32</v>
      </c>
      <c r="AH151" s="1">
        <v>50</v>
      </c>
      <c r="AI151" s="1">
        <v>118</v>
      </c>
      <c r="AJ151" s="3">
        <v>19.6666666666666</v>
      </c>
      <c r="AK151" s="3">
        <v>34</v>
      </c>
      <c r="AL151" s="3">
        <v>53.6666666666666</v>
      </c>
      <c r="AM151" s="3">
        <v>153</v>
      </c>
      <c r="AN151" s="1">
        <v>0.124138</v>
      </c>
      <c r="AO151" s="1">
        <v>7</v>
      </c>
      <c r="AP151" s="1">
        <v>145</v>
      </c>
      <c r="AQ151" s="1">
        <v>618</v>
      </c>
      <c r="AR151" s="1">
        <v>55</v>
      </c>
      <c r="AS151" s="1">
        <v>194</v>
      </c>
      <c r="AT151"/>
      <c r="AX151"/>
      <c r="AY151"/>
      <c r="AZ151"/>
    </row>
    <row r="152" spans="1:52" hidden="1" x14ac:dyDescent="0.3">
      <c r="A152" s="1" t="s">
        <v>1085</v>
      </c>
      <c r="B152" s="1">
        <v>8478396</v>
      </c>
      <c r="C152" s="1">
        <v>28</v>
      </c>
      <c r="D152" s="1" t="s">
        <v>960</v>
      </c>
      <c r="E152" s="1" t="str">
        <f>IF(AND(ISERR(FIND("C",Table1[[#This Row],[positions]])), Table1[[#This Row],[AVG_faceoffWins]]&gt;200), "*", "")</f>
        <v/>
      </c>
      <c r="F152" s="1" t="str">
        <f>IF(AND(AND(NOT(ISERR(FIND("C",Table1[[#This Row],[positions]]))), G152&lt;&gt;"C"), Table1[[#This Row],[z faceoffWins]]&gt;0.15), "*", "")</f>
        <v/>
      </c>
      <c r="G152" s="2" t="s">
        <v>48</v>
      </c>
      <c r="H152" s="1" t="s">
        <v>985</v>
      </c>
      <c r="I152" s="1" t="s">
        <v>986</v>
      </c>
      <c r="J152" s="7">
        <f>Table1[[#This Row],[z ppp]]+Table1[[#This Row],[z blocks]]+Table1[[#This Row],[z hits]]+Table1[[#This Row],[z goals]]+Table1[[#This Row],[z assists]]+Table1[[#This Row],[z points]]+Table1[[#This Row],[z faceoffWins]]+Table1[[#This Row],[z shots]]</f>
        <v>1.4999108852884722</v>
      </c>
      <c r="K152" s="7">
        <f>Table1[[#This Row],[z goals]]+Table1[[#This Row],[z assists]]+Table1[[#This Row],[z points]]+Table1[[#This Row],[z ppp]]+Table1[[#This Row],[z hits]]+Table1[[#This Row],[z shots]]</f>
        <v>0.71456822312611967</v>
      </c>
      <c r="L152" s="7">
        <f>Table1[[#This Row],[z blocks]]+Table1[[#This Row],[z faceoffWins]]</f>
        <v>0.78534266216235293</v>
      </c>
      <c r="M152" s="7">
        <f>Table1[[#This Row],[z goals]]+Table1[[#This Row],[z assists]]+Table1[[#This Row],[z points]]+Table1[[#This Row],[z ppp]]+Table1[[#This Row],[z hits]]+Table1[[#This Row],[z blocks]]+Table1[[#This Row],[z shots]]</f>
        <v>2.1011749348171147</v>
      </c>
      <c r="N152" s="7">
        <f>Table1[[#This Row],[z goals]]+Table1[[#This Row],[z assists]]+Table1[[#This Row],[z points]]+Table1[[#This Row],[z ppp]]</f>
        <v>0.64084209355036681</v>
      </c>
      <c r="O152" s="3">
        <f>(Table1[[#This Row],[AVG_goals]] - AT$519) / AT$516</f>
        <v>-0.37232010640226781</v>
      </c>
      <c r="P152" s="3">
        <f>(Table1[[#This Row],[AVG_assists]] - P$519) / P$516</f>
        <v>0.60708244423783542</v>
      </c>
      <c r="Q152" s="3">
        <f>(Table1[[#This Row],[AVG_points]] - AX$519) / AX$516</f>
        <v>0.21123330977931121</v>
      </c>
      <c r="R152" s="3">
        <f>(Table1[[#This Row],[AVG_faceoffWins]] - AH$519) / AH$516</f>
        <v>-0.60126404952864232</v>
      </c>
      <c r="S152" s="3">
        <f>(Table1[[#This Row],[AVG_PPP]] - AB$519) / AB$516</f>
        <v>0.19484644593548797</v>
      </c>
      <c r="T152" s="3">
        <f>(Table1[[#This Row],[AVG_hits]] - T$519) / T$516</f>
        <v>-0.47888439434158364</v>
      </c>
      <c r="U152" s="3">
        <f>(Table1[[#This Row],[AVG_blocks]] - U$519) / U$516</f>
        <v>1.3866067116909953</v>
      </c>
      <c r="V152" s="3">
        <f>(Table1[[#This Row],[AVG_shots]] - AO$519) / AO$516</f>
        <v>0.55261052391733645</v>
      </c>
      <c r="W152" s="6">
        <v>0</v>
      </c>
      <c r="X152" s="7">
        <f>Table1[[#This Row],[r shp factor]]*Table1[[#This Row],[goals]]</f>
        <v>11.910236483116389</v>
      </c>
      <c r="Y152" s="4">
        <v>8.2140136929460497E-2</v>
      </c>
      <c r="Z152" s="3">
        <f>(Table1[[#This Row],[AVG_shp]] - Z$519) / Z$516</f>
        <v>-0.46977385676226557</v>
      </c>
      <c r="AA152" s="6">
        <v>10.3236514522821</v>
      </c>
      <c r="AB152" s="6">
        <v>118.709543568464</v>
      </c>
      <c r="AC152" s="6">
        <v>60.730290456431497</v>
      </c>
      <c r="AD152" s="1">
        <v>80</v>
      </c>
      <c r="AE152" s="1">
        <v>10</v>
      </c>
      <c r="AF152" s="1">
        <f>IF(ISERR(Table1[[#This Row],[AVG_shp]]/Table1[[#This Row],[shp]]), 0, Table1[[#This Row],[AVG_shp]]/Table1[[#This Row],[shp]])</f>
        <v>1.191023648311639</v>
      </c>
      <c r="AG152" s="1">
        <v>29</v>
      </c>
      <c r="AH152" s="1">
        <v>39</v>
      </c>
      <c r="AI152" s="1">
        <v>88</v>
      </c>
      <c r="AJ152" s="3">
        <v>9.98755186721991</v>
      </c>
      <c r="AK152" s="3">
        <v>31.3319502074688</v>
      </c>
      <c r="AL152" s="3">
        <v>41.319502074688799</v>
      </c>
      <c r="AM152" s="3">
        <v>161.726141078838</v>
      </c>
      <c r="AN152" s="1">
        <v>6.8966E-2</v>
      </c>
      <c r="AO152" s="1">
        <v>10</v>
      </c>
      <c r="AP152" s="1">
        <v>145</v>
      </c>
      <c r="AQ152" s="1">
        <v>0</v>
      </c>
      <c r="AR152" s="1">
        <v>106</v>
      </c>
      <c r="AS152" s="1">
        <v>43</v>
      </c>
      <c r="AT152"/>
      <c r="AX152"/>
      <c r="AY152"/>
      <c r="AZ152"/>
    </row>
    <row r="153" spans="1:52" x14ac:dyDescent="0.3">
      <c r="A153" s="1"/>
      <c r="B153" s="1">
        <v>8476438</v>
      </c>
      <c r="C153" s="1">
        <v>33</v>
      </c>
      <c r="D153" s="1" t="s">
        <v>960</v>
      </c>
      <c r="E153" s="1" t="str">
        <f>IF(AND(ISERR(FIND("C",Table1[[#This Row],[positions]])), Table1[[#This Row],[AVG_faceoffWins]]&gt;200), "*", "")</f>
        <v/>
      </c>
      <c r="F153" s="1" t="str">
        <f>IF(AND(AND(NOT(ISERR(FIND("C",Table1[[#This Row],[positions]]))), G153&lt;&gt;"C"), Table1[[#This Row],[z faceoffWins]]&gt;0.15), "*", "")</f>
        <v/>
      </c>
      <c r="G153" s="2" t="s">
        <v>29</v>
      </c>
      <c r="H153" s="1" t="s">
        <v>976</v>
      </c>
      <c r="I153" s="1" t="s">
        <v>977</v>
      </c>
      <c r="J153" s="7">
        <f>Table1[[#This Row],[z ppp]]+Table1[[#This Row],[z blocks]]+Table1[[#This Row],[z hits]]+Table1[[#This Row],[z goals]]+Table1[[#This Row],[z assists]]+Table1[[#This Row],[z points]]+Table1[[#This Row],[z faceoffWins]]+Table1[[#This Row],[z shots]]</f>
        <v>-3.0464307241345767</v>
      </c>
      <c r="K153" s="7">
        <f>Table1[[#This Row],[z goals]]+Table1[[#This Row],[z assists]]+Table1[[#This Row],[z points]]+Table1[[#This Row],[z ppp]]+Table1[[#This Row],[z hits]]+Table1[[#This Row],[z shots]]</f>
        <v>-1.4982407929971691</v>
      </c>
      <c r="L153" s="7">
        <f>Table1[[#This Row],[z blocks]]+Table1[[#This Row],[z faceoffWins]]</f>
        <v>-1.5481899311374074</v>
      </c>
      <c r="M153" s="7">
        <f>Table1[[#This Row],[z goals]]+Table1[[#This Row],[z assists]]+Table1[[#This Row],[z points]]+Table1[[#This Row],[z ppp]]+Table1[[#This Row],[z hits]]+Table1[[#This Row],[z blocks]]+Table1[[#This Row],[z shots]]</f>
        <v>-2.4824430494867857</v>
      </c>
      <c r="N153" s="7">
        <f>Table1[[#This Row],[z goals]]+Table1[[#This Row],[z assists]]+Table1[[#This Row],[z points]]+Table1[[#This Row],[z ppp]]</f>
        <v>-0.30131151062463313</v>
      </c>
      <c r="O153" s="3">
        <f>(Table1[[#This Row],[AVG_goals]] - AT$519) / AT$516</f>
        <v>0.58447992390816916</v>
      </c>
      <c r="P153" s="3">
        <f>(Table1[[#This Row],[AVG_assists]] - P$519) / P$516</f>
        <v>-0.42549746962529772</v>
      </c>
      <c r="Q153" s="3">
        <f>(Table1[[#This Row],[AVG_points]] - AX$519) / AX$516</f>
        <v>-1.5717089912241741E-3</v>
      </c>
      <c r="R153" s="3">
        <f>(Table1[[#This Row],[AVG_faceoffWins]] - AH$519) / AH$516</f>
        <v>-0.56398767464779098</v>
      </c>
      <c r="S153" s="3">
        <f>(Table1[[#This Row],[AVG_PPP]] - AB$519) / AB$516</f>
        <v>-0.45872225591628041</v>
      </c>
      <c r="T153" s="3">
        <f>(Table1[[#This Row],[AVG_hits]] - T$519) / T$516</f>
        <v>-1.2809257747337333</v>
      </c>
      <c r="U153" s="3">
        <f>(Table1[[#This Row],[AVG_blocks]] - U$519) / U$516</f>
        <v>-0.98420225648961657</v>
      </c>
      <c r="V153" s="3">
        <f>(Table1[[#This Row],[AVG_shots]] - AO$519) / AO$516</f>
        <v>8.3996492361197314E-2</v>
      </c>
      <c r="W153" s="6">
        <v>7.8755555555555503</v>
      </c>
      <c r="X153" s="7">
        <f>Table1[[#This Row],[r shp factor]]*Table1[[#This Row],[goals]]</f>
        <v>11.198929379460397</v>
      </c>
      <c r="Y153" s="4">
        <v>0.17980139555555499</v>
      </c>
      <c r="Z153" s="3">
        <f>(Table1[[#This Row],[AVG_shp]] - Z$519) / Z$516</f>
        <v>1.3954155016190037</v>
      </c>
      <c r="AA153" s="6">
        <v>4.0444444444444398</v>
      </c>
      <c r="AB153" s="6">
        <v>22.3333333333333</v>
      </c>
      <c r="AC153" s="6">
        <v>17.608888888888799</v>
      </c>
      <c r="AD153" s="1">
        <v>72</v>
      </c>
      <c r="AE153" s="1">
        <v>13</v>
      </c>
      <c r="AF153" s="1">
        <f>IF(ISERR(Table1[[#This Row],[AVG_shp]]/Table1[[#This Row],[shp]]), 0, Table1[[#This Row],[AVG_shp]]/Table1[[#This Row],[shp]])</f>
        <v>0.86145610611233825</v>
      </c>
      <c r="AG153" s="1">
        <v>17</v>
      </c>
      <c r="AH153" s="1">
        <v>30</v>
      </c>
      <c r="AI153" s="1">
        <v>73</v>
      </c>
      <c r="AJ153" s="3">
        <v>19.6311111111111</v>
      </c>
      <c r="AK153" s="3">
        <v>16.9511111111111</v>
      </c>
      <c r="AL153" s="3">
        <v>36.5822222222222</v>
      </c>
      <c r="AM153" s="3">
        <v>133.19555555555499</v>
      </c>
      <c r="AN153" s="1">
        <v>0.20871799999999999</v>
      </c>
      <c r="AO153" s="1">
        <v>3</v>
      </c>
      <c r="AP153" s="1">
        <v>127</v>
      </c>
      <c r="AQ153" s="1">
        <v>7</v>
      </c>
      <c r="AR153" s="1">
        <v>21</v>
      </c>
      <c r="AS153" s="1">
        <v>12</v>
      </c>
      <c r="AT153"/>
      <c r="AX153"/>
      <c r="AY153"/>
      <c r="AZ153"/>
    </row>
    <row r="154" spans="1:52" hidden="1" x14ac:dyDescent="0.3">
      <c r="A154" s="1" t="s">
        <v>1085</v>
      </c>
      <c r="B154" s="1">
        <v>8477498</v>
      </c>
      <c r="C154" s="1">
        <v>30</v>
      </c>
      <c r="D154" s="1" t="s">
        <v>340</v>
      </c>
      <c r="E154" s="1" t="str">
        <f>IF(AND(ISERR(FIND("C",Table1[[#This Row],[positions]])), Table1[[#This Row],[AVG_faceoffWins]]&gt;200), "*", "")</f>
        <v/>
      </c>
      <c r="F154" s="1" t="str">
        <f>IF(AND(AND(NOT(ISERR(FIND("C",Table1[[#This Row],[positions]]))), G154&lt;&gt;"C"), Table1[[#This Row],[z faceoffWins]]&gt;0.15), "*", "")</f>
        <v/>
      </c>
      <c r="G154" s="2" t="s">
        <v>48</v>
      </c>
      <c r="H154" s="1" t="s">
        <v>369</v>
      </c>
      <c r="I154" s="1" t="s">
        <v>370</v>
      </c>
      <c r="J154" s="7">
        <f>Table1[[#This Row],[z ppp]]+Table1[[#This Row],[z blocks]]+Table1[[#This Row],[z hits]]+Table1[[#This Row],[z goals]]+Table1[[#This Row],[z assists]]+Table1[[#This Row],[z points]]+Table1[[#This Row],[z faceoffWins]]+Table1[[#This Row],[z shots]]</f>
        <v>3.3213442676644425</v>
      </c>
      <c r="K154" s="7">
        <f>Table1[[#This Row],[z goals]]+Table1[[#This Row],[z assists]]+Table1[[#This Row],[z points]]+Table1[[#This Row],[z ppp]]+Table1[[#This Row],[z hits]]+Table1[[#This Row],[z shots]]</f>
        <v>1.5742096869669631</v>
      </c>
      <c r="L154" s="7">
        <f>Table1[[#This Row],[z blocks]]+Table1[[#This Row],[z faceoffWins]]</f>
        <v>1.7471345806974792</v>
      </c>
      <c r="M154" s="7">
        <f>Table1[[#This Row],[z goals]]+Table1[[#This Row],[z assists]]+Table1[[#This Row],[z points]]+Table1[[#This Row],[z ppp]]+Table1[[#This Row],[z hits]]+Table1[[#This Row],[z blocks]]+Table1[[#This Row],[z shots]]</f>
        <v>3.9226083171930846</v>
      </c>
      <c r="N154" s="7">
        <f>Table1[[#This Row],[z goals]]+Table1[[#This Row],[z assists]]+Table1[[#This Row],[z points]]+Table1[[#This Row],[z ppp]]</f>
        <v>-0.79000901209248364</v>
      </c>
      <c r="O154" s="3">
        <f>(Table1[[#This Row],[AVG_goals]] - AT$519) / AT$516</f>
        <v>-0.46075349956721978</v>
      </c>
      <c r="P154" s="3">
        <f>(Table1[[#This Row],[AVG_assists]] - P$519) / P$516</f>
        <v>0.29573724663589185</v>
      </c>
      <c r="Q154" s="3">
        <f>(Table1[[#This Row],[AVG_points]] - AX$519) / AX$516</f>
        <v>-2.3590898838453493E-2</v>
      </c>
      <c r="R154" s="3">
        <f>(Table1[[#This Row],[AVG_faceoffWins]] - AH$519) / AH$516</f>
        <v>-0.60126404952864232</v>
      </c>
      <c r="S154" s="3">
        <f>(Table1[[#This Row],[AVG_PPP]] - AB$519) / AB$516</f>
        <v>-0.60140186032270215</v>
      </c>
      <c r="T154" s="3">
        <f>(Table1[[#This Row],[AVG_hits]] - T$519) / T$516</f>
        <v>1.3344969810446385</v>
      </c>
      <c r="U154" s="3">
        <f>(Table1[[#This Row],[AVG_blocks]] - U$519) / U$516</f>
        <v>2.3483986302261215</v>
      </c>
      <c r="V154" s="3">
        <f>(Table1[[#This Row],[AVG_shots]] - AO$519) / AO$516</f>
        <v>1.0297217180148082</v>
      </c>
      <c r="W154" s="6">
        <v>0</v>
      </c>
      <c r="X154" s="7">
        <f>Table1[[#This Row],[r shp factor]]*Table1[[#This Row],[goals]]</f>
        <v>8.9230165482461459</v>
      </c>
      <c r="Y154" s="4">
        <v>4.7463309623430899E-2</v>
      </c>
      <c r="Z154" s="3">
        <f>(Table1[[#This Row],[AVG_shp]] - Z$519) / Z$516</f>
        <v>-1.1320513062190722</v>
      </c>
      <c r="AA154" s="6">
        <v>2.67364016736401</v>
      </c>
      <c r="AB154" s="6">
        <v>157.80753138075301</v>
      </c>
      <c r="AC154" s="6">
        <v>158.22594142259399</v>
      </c>
      <c r="AD154" s="1">
        <v>76</v>
      </c>
      <c r="AE154" s="1">
        <v>5</v>
      </c>
      <c r="AF154" s="1">
        <f>IF(ISERR(Table1[[#This Row],[AVG_shp]]/Table1[[#This Row],[shp]]), 0, Table1[[#This Row],[AVG_shp]]/Table1[[#This Row],[shp]])</f>
        <v>1.7846033096492291</v>
      </c>
      <c r="AG154" s="1">
        <v>28</v>
      </c>
      <c r="AH154" s="1">
        <v>33</v>
      </c>
      <c r="AI154" s="1">
        <v>71</v>
      </c>
      <c r="AJ154" s="3">
        <v>9.0962343096234299</v>
      </c>
      <c r="AK154" s="3">
        <v>26.995815899581501</v>
      </c>
      <c r="AL154" s="3">
        <v>36.092050209204999</v>
      </c>
      <c r="AM154" s="3">
        <v>190.77405857740499</v>
      </c>
      <c r="AN154" s="1">
        <v>2.6596000000000002E-2</v>
      </c>
      <c r="AO154" s="1">
        <v>2</v>
      </c>
      <c r="AP154" s="1">
        <v>188</v>
      </c>
      <c r="AQ154" s="1">
        <v>0</v>
      </c>
      <c r="AR154" s="1">
        <v>136</v>
      </c>
      <c r="AS154" s="1">
        <v>161</v>
      </c>
      <c r="AT154"/>
      <c r="AX154"/>
      <c r="AY154"/>
      <c r="AZ154"/>
    </row>
    <row r="155" spans="1:52" hidden="1" x14ac:dyDescent="0.3">
      <c r="A155" s="1" t="s">
        <v>1085</v>
      </c>
      <c r="B155" s="1">
        <v>8477495</v>
      </c>
      <c r="C155" s="1">
        <v>31</v>
      </c>
      <c r="D155" s="1" t="s">
        <v>375</v>
      </c>
      <c r="E155" s="1" t="str">
        <f>IF(AND(ISERR(FIND("C",Table1[[#This Row],[positions]])), Table1[[#This Row],[AVG_faceoffWins]]&gt;200), "*", "")</f>
        <v/>
      </c>
      <c r="F155" s="1" t="str">
        <f>IF(AND(AND(NOT(ISERR(FIND("C",Table1[[#This Row],[positions]]))), G155&lt;&gt;"C"), Table1[[#This Row],[z faceoffWins]]&gt;0.15), "*", "")</f>
        <v/>
      </c>
      <c r="G155" s="2" t="s">
        <v>48</v>
      </c>
      <c r="H155" s="1" t="s">
        <v>408</v>
      </c>
      <c r="I155" s="1" t="s">
        <v>409</v>
      </c>
      <c r="J155" s="7">
        <f>Table1[[#This Row],[z ppp]]+Table1[[#This Row],[z blocks]]+Table1[[#This Row],[z hits]]+Table1[[#This Row],[z goals]]+Table1[[#This Row],[z assists]]+Table1[[#This Row],[z points]]+Table1[[#This Row],[z faceoffWins]]+Table1[[#This Row],[z shots]]</f>
        <v>1.5055302121410863</v>
      </c>
      <c r="K155" s="7">
        <f>Table1[[#This Row],[z goals]]+Table1[[#This Row],[z assists]]+Table1[[#This Row],[z points]]+Table1[[#This Row],[z ppp]]+Table1[[#This Row],[z hits]]+Table1[[#This Row],[z shots]]</f>
        <v>0.76199794963709788</v>
      </c>
      <c r="L155" s="7">
        <f>Table1[[#This Row],[z blocks]]+Table1[[#This Row],[z faceoffWins]]</f>
        <v>0.74353226250398841</v>
      </c>
      <c r="M155" s="7">
        <f>Table1[[#This Row],[z goals]]+Table1[[#This Row],[z assists]]+Table1[[#This Row],[z points]]+Table1[[#This Row],[z ppp]]+Table1[[#This Row],[z hits]]+Table1[[#This Row],[z blocks]]+Table1[[#This Row],[z shots]]</f>
        <v>2.1067942616697288</v>
      </c>
      <c r="N155" s="7">
        <f>Table1[[#This Row],[z goals]]+Table1[[#This Row],[z assists]]+Table1[[#This Row],[z points]]+Table1[[#This Row],[z ppp]]</f>
        <v>0.15925269168879458</v>
      </c>
      <c r="O155" s="3">
        <f>(Table1[[#This Row],[AVG_goals]] - AT$519) / AT$516</f>
        <v>-0.39711709392960037</v>
      </c>
      <c r="P155" s="3">
        <f>(Table1[[#This Row],[AVG_assists]] - P$519) / P$516</f>
        <v>0.1495890525278514</v>
      </c>
      <c r="Q155" s="3">
        <f>(Table1[[#This Row],[AVG_points]] - AX$519) / AX$516</f>
        <v>-8.6212630341549815E-2</v>
      </c>
      <c r="R155" s="3">
        <f>(Table1[[#This Row],[AVG_faceoffWins]] - AH$519) / AH$516</f>
        <v>-0.60126404952864232</v>
      </c>
      <c r="S155" s="3">
        <f>(Table1[[#This Row],[AVG_PPP]] - AB$519) / AB$516</f>
        <v>0.49299336343209338</v>
      </c>
      <c r="T155" s="3">
        <f>(Table1[[#This Row],[AVG_hits]] - T$519) / T$516</f>
        <v>6.6533725472456492E-2</v>
      </c>
      <c r="U155" s="3">
        <f>(Table1[[#This Row],[AVG_blocks]] - U$519) / U$516</f>
        <v>1.3447963120326307</v>
      </c>
      <c r="V155" s="3">
        <f>(Table1[[#This Row],[AVG_shots]] - AO$519) / AO$516</f>
        <v>0.53621153247584685</v>
      </c>
      <c r="W155" s="6">
        <v>0</v>
      </c>
      <c r="X155" s="7">
        <f>Table1[[#This Row],[r shp factor]]*Table1[[#This Row],[goals]]</f>
        <v>5.5793464405033424</v>
      </c>
      <c r="Y155" s="4">
        <v>7.9404638613861295E-2</v>
      </c>
      <c r="Z155" s="3">
        <f>(Table1[[#This Row],[AVG_shp]] - Z$519) / Z$516</f>
        <v>-0.52201793409552899</v>
      </c>
      <c r="AA155" s="6">
        <v>13.1881188118811</v>
      </c>
      <c r="AB155" s="6">
        <v>117.009900990099</v>
      </c>
      <c r="AC155" s="6">
        <v>90.054455445544505</v>
      </c>
      <c r="AD155" s="1">
        <v>63</v>
      </c>
      <c r="AE155" s="1">
        <v>9</v>
      </c>
      <c r="AF155" s="1">
        <f>IF(ISERR(Table1[[#This Row],[AVG_shp]]/Table1[[#This Row],[shp]]), 0, Table1[[#This Row],[AVG_shp]]/Table1[[#This Row],[shp]])</f>
        <v>0.61992738227814914</v>
      </c>
      <c r="AG155" s="1">
        <v>27</v>
      </c>
      <c r="AH155" s="1">
        <v>36</v>
      </c>
      <c r="AI155" s="1">
        <v>81</v>
      </c>
      <c r="AJ155" s="3">
        <v>9.7376237623762307</v>
      </c>
      <c r="AK155" s="3">
        <v>24.9603960396039</v>
      </c>
      <c r="AL155" s="3">
        <v>34.698019801980102</v>
      </c>
      <c r="AM155" s="3">
        <v>160.72772277227699</v>
      </c>
      <c r="AN155" s="1">
        <v>0.12808700000000001</v>
      </c>
      <c r="AO155" s="1">
        <v>19</v>
      </c>
      <c r="AP155" s="1">
        <v>129</v>
      </c>
      <c r="AQ155" s="1">
        <v>0</v>
      </c>
      <c r="AR155" s="1">
        <v>109</v>
      </c>
      <c r="AS155" s="1">
        <v>96</v>
      </c>
      <c r="AT155"/>
      <c r="AX155"/>
      <c r="AY155"/>
      <c r="AZ155"/>
    </row>
    <row r="156" spans="1:52" hidden="1" x14ac:dyDescent="0.3">
      <c r="A156" s="1" t="s">
        <v>1085</v>
      </c>
      <c r="B156" s="1">
        <v>8476853</v>
      </c>
      <c r="C156" s="1">
        <v>31</v>
      </c>
      <c r="D156" s="1" t="s">
        <v>860</v>
      </c>
      <c r="E156" s="1" t="str">
        <f>IF(AND(ISERR(FIND("C",Table1[[#This Row],[positions]])), Table1[[#This Row],[AVG_faceoffWins]]&gt;200), "*", "")</f>
        <v/>
      </c>
      <c r="F156" s="1" t="str">
        <f>IF(AND(AND(NOT(ISERR(FIND("C",Table1[[#This Row],[positions]]))), G156&lt;&gt;"C"), Table1[[#This Row],[z faceoffWins]]&gt;0.15), "*", "")</f>
        <v/>
      </c>
      <c r="G156" s="2" t="s">
        <v>48</v>
      </c>
      <c r="H156" s="1" t="s">
        <v>896</v>
      </c>
      <c r="I156" s="1" t="s">
        <v>897</v>
      </c>
      <c r="J156" s="7">
        <f>Table1[[#This Row],[z ppp]]+Table1[[#This Row],[z blocks]]+Table1[[#This Row],[z hits]]+Table1[[#This Row],[z goals]]+Table1[[#This Row],[z assists]]+Table1[[#This Row],[z points]]+Table1[[#This Row],[z faceoffWins]]+Table1[[#This Row],[z shots]]</f>
        <v>2.3737183971096241</v>
      </c>
      <c r="K156" s="7">
        <f>Table1[[#This Row],[z goals]]+Table1[[#This Row],[z assists]]+Table1[[#This Row],[z points]]+Table1[[#This Row],[z ppp]]+Table1[[#This Row],[z hits]]+Table1[[#This Row],[z shots]]</f>
        <v>1.5733677829838018</v>
      </c>
      <c r="L156" s="7">
        <f>Table1[[#This Row],[z blocks]]+Table1[[#This Row],[z faceoffWins]]</f>
        <v>0.80035061412582276</v>
      </c>
      <c r="M156" s="7">
        <f>Table1[[#This Row],[z goals]]+Table1[[#This Row],[z assists]]+Table1[[#This Row],[z points]]+Table1[[#This Row],[z ppp]]+Table1[[#This Row],[z hits]]+Table1[[#This Row],[z blocks]]+Table1[[#This Row],[z shots]]</f>
        <v>2.9749824466382671</v>
      </c>
      <c r="N156" s="7">
        <f>Table1[[#This Row],[z goals]]+Table1[[#This Row],[z assists]]+Table1[[#This Row],[z points]]+Table1[[#This Row],[z ppp]]</f>
        <v>1.8302592555989505</v>
      </c>
      <c r="O156" s="3">
        <f>(Table1[[#This Row],[AVG_goals]] - AT$519) / AT$516</f>
        <v>-0.75707793862366701</v>
      </c>
      <c r="P156" s="3">
        <f>(Table1[[#This Row],[AVG_assists]] - P$519) / P$516</f>
        <v>1.2638957641203123</v>
      </c>
      <c r="Q156" s="3">
        <f>(Table1[[#This Row],[AVG_points]] - AX$519) / AX$516</f>
        <v>0.44794813036036574</v>
      </c>
      <c r="R156" s="3">
        <f>(Table1[[#This Row],[AVG_faceoffWins]] - AH$519) / AH$516</f>
        <v>-0.60126404952864232</v>
      </c>
      <c r="S156" s="3">
        <f>(Table1[[#This Row],[AVG_PPP]] - AB$519) / AB$516</f>
        <v>0.87549329974193946</v>
      </c>
      <c r="T156" s="3">
        <f>(Table1[[#This Row],[AVG_hits]] - T$519) / T$516</f>
        <v>-0.47650072314263436</v>
      </c>
      <c r="U156" s="3">
        <f>(Table1[[#This Row],[AVG_blocks]] - U$519) / U$516</f>
        <v>1.4016146636544651</v>
      </c>
      <c r="V156" s="3">
        <f>(Table1[[#This Row],[AVG_shots]] - AO$519) / AO$516</f>
        <v>0.21960925052748567</v>
      </c>
      <c r="W156" s="6">
        <v>0</v>
      </c>
      <c r="X156" s="7">
        <f>Table1[[#This Row],[r shp factor]]*Table1[[#This Row],[goals]]</f>
        <v>5.4843195774981695</v>
      </c>
      <c r="Y156" s="4">
        <v>4.3526694063926903E-2</v>
      </c>
      <c r="Z156" s="3">
        <f>(Table1[[#This Row],[AVG_shp]] - Z$519) / Z$516</f>
        <v>-1.2072349926974186</v>
      </c>
      <c r="AA156" s="6">
        <v>16.863013698630098</v>
      </c>
      <c r="AB156" s="6">
        <v>119.319634703196</v>
      </c>
      <c r="AC156" s="6">
        <v>60.858447488584403</v>
      </c>
      <c r="AD156" s="1">
        <v>82</v>
      </c>
      <c r="AE156" s="1">
        <v>7</v>
      </c>
      <c r="AF156" s="1">
        <f>IF(ISERR(Table1[[#This Row],[AVG_shp]]/Table1[[#This Row],[shp]]), 0, Table1[[#This Row],[AVG_shp]]/Table1[[#This Row],[shp]])</f>
        <v>0.78347422535688138</v>
      </c>
      <c r="AG156" s="1">
        <v>34</v>
      </c>
      <c r="AH156" s="1">
        <v>41</v>
      </c>
      <c r="AI156" s="1">
        <v>89</v>
      </c>
      <c r="AJ156" s="3">
        <v>6.10958904109589</v>
      </c>
      <c r="AK156" s="3">
        <v>40.4794520547945</v>
      </c>
      <c r="AL156" s="3">
        <v>46.589041095890401</v>
      </c>
      <c r="AM156" s="3">
        <v>141.45205479452</v>
      </c>
      <c r="AN156" s="1">
        <v>5.5556000000000001E-2</v>
      </c>
      <c r="AO156" s="1">
        <v>14</v>
      </c>
      <c r="AP156" s="1">
        <v>126</v>
      </c>
      <c r="AQ156" s="1">
        <v>0</v>
      </c>
      <c r="AR156" s="1">
        <v>131</v>
      </c>
      <c r="AS156" s="1">
        <v>21</v>
      </c>
      <c r="AT156"/>
      <c r="AX156"/>
      <c r="AY156"/>
      <c r="AZ156"/>
    </row>
    <row r="157" spans="1:52" x14ac:dyDescent="0.3">
      <c r="A157" s="1"/>
      <c r="B157" s="1">
        <v>8475799</v>
      </c>
      <c r="C157" s="1">
        <v>33</v>
      </c>
      <c r="D157" s="1" t="s">
        <v>995</v>
      </c>
      <c r="E157" s="1" t="str">
        <f>IF(AND(ISERR(FIND("C",Table1[[#This Row],[positions]])), Table1[[#This Row],[AVG_faceoffWins]]&gt;200), "*", "")</f>
        <v/>
      </c>
      <c r="F157" s="1" t="str">
        <f>IF(AND(AND(NOT(ISERR(FIND("C",Table1[[#This Row],[positions]]))), G157&lt;&gt;"C"), Table1[[#This Row],[z faceoffWins]]&gt;0.15), "*", "")</f>
        <v/>
      </c>
      <c r="G157" s="2" t="s">
        <v>56</v>
      </c>
      <c r="H157" s="1" t="s">
        <v>1006</v>
      </c>
      <c r="I157" s="1" t="s">
        <v>1007</v>
      </c>
      <c r="J157" s="7">
        <f>Table1[[#This Row],[z ppp]]+Table1[[#This Row],[z blocks]]+Table1[[#This Row],[z hits]]+Table1[[#This Row],[z goals]]+Table1[[#This Row],[z assists]]+Table1[[#This Row],[z points]]+Table1[[#This Row],[z faceoffWins]]+Table1[[#This Row],[z shots]]</f>
        <v>0.73163110895721351</v>
      </c>
      <c r="K157" s="7">
        <f>Table1[[#This Row],[z goals]]+Table1[[#This Row],[z assists]]+Table1[[#This Row],[z points]]+Table1[[#This Row],[z ppp]]+Table1[[#This Row],[z hits]]+Table1[[#This Row],[z shots]]</f>
        <v>1.8465077284853195</v>
      </c>
      <c r="L157" s="7">
        <f>Table1[[#This Row],[z blocks]]+Table1[[#This Row],[z faceoffWins]]</f>
        <v>-1.1148766195281063</v>
      </c>
      <c r="M157" s="7">
        <f>Table1[[#This Row],[z goals]]+Table1[[#This Row],[z assists]]+Table1[[#This Row],[z points]]+Table1[[#This Row],[z ppp]]+Table1[[#This Row],[z hits]]+Table1[[#This Row],[z blocks]]+Table1[[#This Row],[z shots]]</f>
        <v>1.2476980262807493</v>
      </c>
      <c r="N157" s="7">
        <f>Table1[[#This Row],[z goals]]+Table1[[#This Row],[z assists]]+Table1[[#This Row],[z points]]+Table1[[#This Row],[z ppp]]</f>
        <v>0.13750756866385572</v>
      </c>
      <c r="O157" s="3">
        <f>(Table1[[#This Row],[AVG_goals]] - AT$519) / AT$516</f>
        <v>0.58423990653756264</v>
      </c>
      <c r="P157" s="3">
        <f>(Table1[[#This Row],[AVG_assists]] - P$519) / P$516</f>
        <v>-0.37078620148173153</v>
      </c>
      <c r="Q157" s="3">
        <f>(Table1[[#This Row],[AVG_points]] - AX$519) / AX$516</f>
        <v>3.2548301241611573E-2</v>
      </c>
      <c r="R157" s="3">
        <f>(Table1[[#This Row],[AVG_faceoffWins]] - AH$519) / AH$516</f>
        <v>-0.51606691732353616</v>
      </c>
      <c r="S157" s="3">
        <f>(Table1[[#This Row],[AVG_PPP]] - AB$519) / AB$516</f>
        <v>-0.10849443763358696</v>
      </c>
      <c r="T157" s="3">
        <f>(Table1[[#This Row],[AVG_hits]] - T$519) / T$516</f>
        <v>1.0746872184414971</v>
      </c>
      <c r="U157" s="3">
        <f>(Table1[[#This Row],[AVG_blocks]] - U$519) / U$516</f>
        <v>-0.59880970220457008</v>
      </c>
      <c r="V157" s="3">
        <f>(Table1[[#This Row],[AVG_shots]] - AO$519) / AO$516</f>
        <v>0.63431294137996685</v>
      </c>
      <c r="W157" s="6">
        <v>18</v>
      </c>
      <c r="X157" s="7">
        <f>Table1[[#This Row],[r shp factor]]*Table1[[#This Row],[goals]]</f>
        <v>23.685336751362701</v>
      </c>
      <c r="Y157" s="4">
        <v>0.15790178059071699</v>
      </c>
      <c r="Z157" s="3">
        <f>(Table1[[#This Row],[AVG_shp]] - Z$519) / Z$516</f>
        <v>0.97716440226087009</v>
      </c>
      <c r="AA157" s="6">
        <v>7.4092827004219401</v>
      </c>
      <c r="AB157" s="6">
        <v>38</v>
      </c>
      <c r="AC157" s="6">
        <v>144.25738396624399</v>
      </c>
      <c r="AD157" s="1">
        <v>82</v>
      </c>
      <c r="AE157" s="1">
        <v>17</v>
      </c>
      <c r="AF157" s="1">
        <f>IF(ISERR(Table1[[#This Row],[AVG_shp]]/Table1[[#This Row],[shp]]), 0, Table1[[#This Row],[AVG_shp]]/Table1[[#This Row],[shp]])</f>
        <v>1.3932551030213354</v>
      </c>
      <c r="AG157" s="1">
        <v>20</v>
      </c>
      <c r="AH157" s="1">
        <v>37</v>
      </c>
      <c r="AI157" s="1">
        <v>91</v>
      </c>
      <c r="AJ157" s="3">
        <v>19.628691983122302</v>
      </c>
      <c r="AK157" s="3">
        <v>17.713080168776301</v>
      </c>
      <c r="AL157" s="3">
        <v>37.341772151898702</v>
      </c>
      <c r="AM157" s="3">
        <v>166.70042194092801</v>
      </c>
      <c r="AN157" s="1">
        <v>0.113333</v>
      </c>
      <c r="AO157" s="1">
        <v>11</v>
      </c>
      <c r="AP157" s="1">
        <v>150</v>
      </c>
      <c r="AQ157" s="1">
        <v>20</v>
      </c>
      <c r="AR157" s="1">
        <v>39</v>
      </c>
      <c r="AS157" s="1">
        <v>152</v>
      </c>
      <c r="AT157"/>
      <c r="AX157"/>
      <c r="AY157"/>
      <c r="AZ157"/>
    </row>
    <row r="158" spans="1:52" x14ac:dyDescent="0.3">
      <c r="A158" s="1"/>
      <c r="B158" s="1">
        <v>8478474</v>
      </c>
      <c r="C158" s="1">
        <v>28</v>
      </c>
      <c r="D158" s="1" t="s">
        <v>902</v>
      </c>
      <c r="E158" s="1" t="str">
        <f>IF(AND(ISERR(FIND("C",Table1[[#This Row],[positions]])), Table1[[#This Row],[AVG_faceoffWins]]&gt;200), "*", "")</f>
        <v/>
      </c>
      <c r="F158" s="1" t="str">
        <f>IF(AND(AND(NOT(ISERR(FIND("C",Table1[[#This Row],[positions]]))), G158&lt;&gt;"C"), Table1[[#This Row],[z faceoffWins]]&gt;0.15), "*", "")</f>
        <v/>
      </c>
      <c r="G158" s="2" t="s">
        <v>56</v>
      </c>
      <c r="H158" s="1" t="s">
        <v>905</v>
      </c>
      <c r="I158" s="1" t="s">
        <v>906</v>
      </c>
      <c r="J158" s="7">
        <f>Table1[[#This Row],[z ppp]]+Table1[[#This Row],[z blocks]]+Table1[[#This Row],[z hits]]+Table1[[#This Row],[z goals]]+Table1[[#This Row],[z assists]]+Table1[[#This Row],[z points]]+Table1[[#This Row],[z faceoffWins]]+Table1[[#This Row],[z shots]]</f>
        <v>1.2604511480223404</v>
      </c>
      <c r="K158" s="7">
        <f>Table1[[#This Row],[z goals]]+Table1[[#This Row],[z assists]]+Table1[[#This Row],[z points]]+Table1[[#This Row],[z ppp]]+Table1[[#This Row],[z hits]]+Table1[[#This Row],[z shots]]</f>
        <v>1.9512001410263811</v>
      </c>
      <c r="L158" s="7">
        <f>Table1[[#This Row],[z blocks]]+Table1[[#This Row],[z faceoffWins]]</f>
        <v>-0.69074899300404047</v>
      </c>
      <c r="M158" s="7">
        <f>Table1[[#This Row],[z goals]]+Table1[[#This Row],[z assists]]+Table1[[#This Row],[z points]]+Table1[[#This Row],[z ppp]]+Table1[[#This Row],[z hits]]+Table1[[#This Row],[z blocks]]+Table1[[#This Row],[z shots]]</f>
        <v>1.7359989271562797</v>
      </c>
      <c r="N158" s="7">
        <f>Table1[[#This Row],[z goals]]+Table1[[#This Row],[z assists]]+Table1[[#This Row],[z points]]+Table1[[#This Row],[z ppp]]</f>
        <v>-0.27120865534927568</v>
      </c>
      <c r="O158" s="3">
        <f>(Table1[[#This Row],[AVG_goals]] - AT$519) / AT$516</f>
        <v>0.58081200446789161</v>
      </c>
      <c r="P158" s="3">
        <f>(Table1[[#This Row],[AVG_assists]] - P$519) / P$516</f>
        <v>-0.54846764559139882</v>
      </c>
      <c r="Q158" s="3">
        <f>(Table1[[#This Row],[AVG_points]] - AX$519) / AX$516</f>
        <v>-8.0165489392100386E-2</v>
      </c>
      <c r="R158" s="3">
        <f>(Table1[[#This Row],[AVG_faceoffWins]] - AH$519) / AH$516</f>
        <v>-0.4755477791339392</v>
      </c>
      <c r="S158" s="3">
        <f>(Table1[[#This Row],[AVG_PPP]] - AB$519) / AB$516</f>
        <v>-0.22338752483366808</v>
      </c>
      <c r="T158" s="3">
        <f>(Table1[[#This Row],[AVG_hits]] - T$519) / T$516</f>
        <v>1.8738079348704337</v>
      </c>
      <c r="U158" s="3">
        <f>(Table1[[#This Row],[AVG_blocks]] - U$519) / U$516</f>
        <v>-0.21520121387010127</v>
      </c>
      <c r="V158" s="3">
        <f>(Table1[[#This Row],[AVG_shots]] - AO$519) / AO$516</f>
        <v>0.34860086150522296</v>
      </c>
      <c r="W158" s="6">
        <v>26.560669456066901</v>
      </c>
      <c r="X158" s="7">
        <f>Table1[[#This Row],[r shp factor]]*Table1[[#This Row],[goals]]</f>
        <v>16.262662814964028</v>
      </c>
      <c r="Y158" s="4">
        <v>0.12906862343096201</v>
      </c>
      <c r="Z158" s="3">
        <f>(Table1[[#This Row],[AVG_shp]] - Z$519) / Z$516</f>
        <v>0.42649263477107247</v>
      </c>
      <c r="AA158" s="6">
        <v>6.3054393305439298</v>
      </c>
      <c r="AB158" s="6">
        <v>53.594142259414198</v>
      </c>
      <c r="AC158" s="6">
        <v>187.22175732217499</v>
      </c>
      <c r="AD158" s="1">
        <v>81</v>
      </c>
      <c r="AE158" s="1">
        <v>12</v>
      </c>
      <c r="AF158" s="1">
        <f>IF(ISERR(Table1[[#This Row],[AVG_shp]]/Table1[[#This Row],[shp]]), 0, Table1[[#This Row],[AVG_shp]]/Table1[[#This Row],[shp]])</f>
        <v>1.3552219012470024</v>
      </c>
      <c r="AG158" s="1">
        <v>6</v>
      </c>
      <c r="AH158" s="1">
        <v>18</v>
      </c>
      <c r="AI158" s="1">
        <v>48</v>
      </c>
      <c r="AJ158" s="3">
        <v>19.594142259414198</v>
      </c>
      <c r="AK158" s="3">
        <v>15.238493723849301</v>
      </c>
      <c r="AL158" s="3">
        <v>34.8326359832636</v>
      </c>
      <c r="AM158" s="3">
        <v>149.30543933054301</v>
      </c>
      <c r="AN158" s="1">
        <v>9.5238000000000003E-2</v>
      </c>
      <c r="AO158" s="1">
        <v>1</v>
      </c>
      <c r="AP158" s="1">
        <v>126</v>
      </c>
      <c r="AQ158" s="1">
        <v>19</v>
      </c>
      <c r="AR158" s="1">
        <v>46</v>
      </c>
      <c r="AS158" s="1">
        <v>193</v>
      </c>
      <c r="AT158"/>
      <c r="AX158"/>
      <c r="AY158"/>
      <c r="AZ158"/>
    </row>
    <row r="159" spans="1:52" x14ac:dyDescent="0.3">
      <c r="A159" s="1"/>
      <c r="B159" s="1">
        <v>8482699</v>
      </c>
      <c r="C159" s="1">
        <v>22</v>
      </c>
      <c r="D159" s="1" t="s">
        <v>902</v>
      </c>
      <c r="E159" s="1" t="str">
        <f>IF(AND(ISERR(FIND("C",Table1[[#This Row],[positions]])), Table1[[#This Row],[AVG_faceoffWins]]&gt;200), "*", "")</f>
        <v/>
      </c>
      <c r="F159" s="1" t="str">
        <f>IF(AND(AND(NOT(ISERR(FIND("C",Table1[[#This Row],[positions]]))), G159&lt;&gt;"C"), Table1[[#This Row],[z faceoffWins]]&gt;0.15), "*", "")</f>
        <v/>
      </c>
      <c r="G159" s="2" t="s">
        <v>42</v>
      </c>
      <c r="H159" s="1" t="s">
        <v>907</v>
      </c>
      <c r="I159" s="1" t="s">
        <v>908</v>
      </c>
      <c r="J159" s="7">
        <f>Table1[[#This Row],[z ppp]]+Table1[[#This Row],[z blocks]]+Table1[[#This Row],[z hits]]+Table1[[#This Row],[z goals]]+Table1[[#This Row],[z assists]]+Table1[[#This Row],[z points]]+Table1[[#This Row],[z faceoffWins]]+Table1[[#This Row],[z shots]]</f>
        <v>-5.0716888411668992E-2</v>
      </c>
      <c r="K159" s="7">
        <f>Table1[[#This Row],[z goals]]+Table1[[#This Row],[z assists]]+Table1[[#This Row],[z points]]+Table1[[#This Row],[z ppp]]+Table1[[#This Row],[z hits]]+Table1[[#This Row],[z shots]]</f>
        <v>1.3224949844601863</v>
      </c>
      <c r="L159" s="7">
        <f>Table1[[#This Row],[z blocks]]+Table1[[#This Row],[z faceoffWins]]</f>
        <v>-1.3732118728718556</v>
      </c>
      <c r="M159" s="7">
        <f>Table1[[#This Row],[z goals]]+Table1[[#This Row],[z assists]]+Table1[[#This Row],[z points]]+Table1[[#This Row],[z ppp]]+Table1[[#This Row],[z hits]]+Table1[[#This Row],[z blocks]]+Table1[[#This Row],[z shots]]</f>
        <v>0.5174149430372097</v>
      </c>
      <c r="N159" s="7">
        <f>Table1[[#This Row],[z goals]]+Table1[[#This Row],[z assists]]+Table1[[#This Row],[z points]]+Table1[[#This Row],[z ppp]]</f>
        <v>1.9296353569209828</v>
      </c>
      <c r="O159" s="3">
        <f>(Table1[[#This Row],[AVG_goals]] - AT$519) / AT$516</f>
        <v>0.57951612029182753</v>
      </c>
      <c r="P159" s="3">
        <f>(Table1[[#This Row],[AVG_assists]] - P$519) / P$516</f>
        <v>-6.6971057810543766E-3</v>
      </c>
      <c r="Q159" s="3">
        <f>(Table1[[#This Row],[AVG_points]] - AX$519) / AX$516</f>
        <v>0.25819242030549083</v>
      </c>
      <c r="R159" s="3">
        <f>(Table1[[#This Row],[AVG_faceoffWins]] - AH$519) / AH$516</f>
        <v>-0.5681318314488788</v>
      </c>
      <c r="S159" s="3">
        <f>(Table1[[#This Row],[AVG_PPP]] - AB$519) / AB$516</f>
        <v>1.0986239221047189</v>
      </c>
      <c r="T159" s="3">
        <f>(Table1[[#This Row],[AVG_hits]] - T$519) / T$516</f>
        <v>-0.88657823251413248</v>
      </c>
      <c r="U159" s="3">
        <f>(Table1[[#This Row],[AVG_blocks]] - U$519) / U$516</f>
        <v>-0.80508004142297673</v>
      </c>
      <c r="V159" s="3">
        <f>(Table1[[#This Row],[AVG_shots]] - AO$519) / AO$516</f>
        <v>0.2794378600533361</v>
      </c>
      <c r="W159" s="6">
        <v>7</v>
      </c>
      <c r="X159" s="7">
        <f>Table1[[#This Row],[r shp factor]]*Table1[[#This Row],[goals]]</f>
        <v>27.146838583386995</v>
      </c>
      <c r="Y159" s="4">
        <v>0.13307279729729701</v>
      </c>
      <c r="Z159" s="3">
        <f>(Table1[[#This Row],[AVG_shp]] - Z$519) / Z$516</f>
        <v>0.50296658759191892</v>
      </c>
      <c r="AA159" s="6">
        <v>19.006756756756701</v>
      </c>
      <c r="AB159" s="6">
        <v>29.614864864864799</v>
      </c>
      <c r="AC159" s="6">
        <v>38.8108108108108</v>
      </c>
      <c r="AD159" s="1">
        <v>70</v>
      </c>
      <c r="AE159" s="1">
        <v>27</v>
      </c>
      <c r="AF159" s="1">
        <f>IF(ISERR(Table1[[#This Row],[AVG_shp]]/Table1[[#This Row],[shp]]), 0, Table1[[#This Row],[AVG_shp]]/Table1[[#This Row],[shp]])</f>
        <v>1.0054384660513702</v>
      </c>
      <c r="AG159" s="1">
        <v>33</v>
      </c>
      <c r="AH159" s="1">
        <v>60</v>
      </c>
      <c r="AI159" s="1">
        <v>147</v>
      </c>
      <c r="AJ159" s="3">
        <v>19.581081081080999</v>
      </c>
      <c r="AK159" s="3">
        <v>22.783783783783701</v>
      </c>
      <c r="AL159" s="3">
        <v>42.364864864864799</v>
      </c>
      <c r="AM159" s="3">
        <v>145.09459459459401</v>
      </c>
      <c r="AN159" s="1">
        <v>0.132353</v>
      </c>
      <c r="AO159" s="1">
        <v>29</v>
      </c>
      <c r="AP159" s="1">
        <v>204</v>
      </c>
      <c r="AQ159" s="1">
        <v>10</v>
      </c>
      <c r="AR159" s="1">
        <v>42</v>
      </c>
      <c r="AS159" s="1">
        <v>53</v>
      </c>
      <c r="AT159"/>
      <c r="AX159"/>
      <c r="AY159"/>
      <c r="AZ159"/>
    </row>
    <row r="160" spans="1:52" x14ac:dyDescent="0.3">
      <c r="A160" s="1"/>
      <c r="B160" s="1">
        <v>8477998</v>
      </c>
      <c r="C160" s="1">
        <v>29</v>
      </c>
      <c r="D160" s="1" t="s">
        <v>416</v>
      </c>
      <c r="E160" s="1" t="str">
        <f>IF(AND(ISERR(FIND("C",Table1[[#This Row],[positions]])), Table1[[#This Row],[AVG_faceoffWins]]&gt;200), "*", "")</f>
        <v/>
      </c>
      <c r="F160" s="1" t="str">
        <f>IF(AND(AND(NOT(ISERR(FIND("C",Table1[[#This Row],[positions]]))), G160&lt;&gt;"C"), Table1[[#This Row],[z faceoffWins]]&gt;0.15), "*", "")</f>
        <v/>
      </c>
      <c r="G160" s="2" t="s">
        <v>56</v>
      </c>
      <c r="H160" s="1" t="s">
        <v>425</v>
      </c>
      <c r="I160" s="1" t="s">
        <v>426</v>
      </c>
      <c r="J160" s="7">
        <f>Table1[[#This Row],[z ppp]]+Table1[[#This Row],[z blocks]]+Table1[[#This Row],[z hits]]+Table1[[#This Row],[z goals]]+Table1[[#This Row],[z assists]]+Table1[[#This Row],[z points]]+Table1[[#This Row],[z faceoffWins]]+Table1[[#This Row],[z shots]]</f>
        <v>-0.81179013177598891</v>
      </c>
      <c r="K160" s="7">
        <f>Table1[[#This Row],[z goals]]+Table1[[#This Row],[z assists]]+Table1[[#This Row],[z points]]+Table1[[#This Row],[z ppp]]+Table1[[#This Row],[z hits]]+Table1[[#This Row],[z shots]]</f>
        <v>0.47903681574855445</v>
      </c>
      <c r="L160" s="7">
        <f>Table1[[#This Row],[z blocks]]+Table1[[#This Row],[z faceoffWins]]</f>
        <v>-1.2908269475245433</v>
      </c>
      <c r="M160" s="7">
        <f>Table1[[#This Row],[z goals]]+Table1[[#This Row],[z assists]]+Table1[[#This Row],[z points]]+Table1[[#This Row],[z ppp]]+Table1[[#This Row],[z hits]]+Table1[[#This Row],[z blocks]]+Table1[[#This Row],[z shots]]</f>
        <v>-0.26886091519297828</v>
      </c>
      <c r="N160" s="7">
        <f>Table1[[#This Row],[z goals]]+Table1[[#This Row],[z assists]]+Table1[[#This Row],[z points]]+Table1[[#This Row],[z ppp]]</f>
        <v>-0.33533544426509326</v>
      </c>
      <c r="O160" s="3">
        <f>(Table1[[#This Row],[AVG_goals]] - AT$519) / AT$516</f>
        <v>0.5605190717157249</v>
      </c>
      <c r="P160" s="3">
        <f>(Table1[[#This Row],[AVG_assists]] - P$519) / P$516</f>
        <v>-0.23424384470039111</v>
      </c>
      <c r="Q160" s="3">
        <f>(Table1[[#This Row],[AVG_points]] - AX$519) / AX$516</f>
        <v>0.10723260388087739</v>
      </c>
      <c r="R160" s="3">
        <f>(Table1[[#This Row],[AVG_faceoffWins]] - AH$519) / AH$516</f>
        <v>-0.54292921658301063</v>
      </c>
      <c r="S160" s="3">
        <f>(Table1[[#This Row],[AVG_PPP]] - AB$519) / AB$516</f>
        <v>-0.76884327516130446</v>
      </c>
      <c r="T160" s="3">
        <f>(Table1[[#This Row],[AVG_hits]] - T$519) / T$516</f>
        <v>-1.4352787414821731E-2</v>
      </c>
      <c r="U160" s="3">
        <f>(Table1[[#This Row],[AVG_blocks]] - U$519) / U$516</f>
        <v>-0.74789773094153267</v>
      </c>
      <c r="V160" s="3">
        <f>(Table1[[#This Row],[AVG_shots]] - AO$519) / AO$516</f>
        <v>0.82872504742846942</v>
      </c>
      <c r="W160" s="6">
        <v>12.324675324675299</v>
      </c>
      <c r="X160" s="7">
        <f>Table1[[#This Row],[r shp factor]]*Table1[[#This Row],[goals]]</f>
        <v>21.503490415208976</v>
      </c>
      <c r="Y160" s="4">
        <v>0.108057727272727</v>
      </c>
      <c r="Z160" s="3">
        <f>(Table1[[#This Row],[AVG_shp]] - Z$519) / Z$516</f>
        <v>2.5214784416574907E-2</v>
      </c>
      <c r="AA160" s="6">
        <v>1.06493506493506</v>
      </c>
      <c r="AB160" s="6">
        <v>31.939393939393899</v>
      </c>
      <c r="AC160" s="6">
        <v>85.705627705627705</v>
      </c>
      <c r="AD160" s="1">
        <v>82</v>
      </c>
      <c r="AE160" s="1">
        <v>24</v>
      </c>
      <c r="AF160" s="1">
        <f>IF(ISERR(Table1[[#This Row],[AVG_shp]]/Table1[[#This Row],[shp]]), 0, Table1[[#This Row],[AVG_shp]]/Table1[[#This Row],[shp]])</f>
        <v>0.89597876730037396</v>
      </c>
      <c r="AG160" s="1">
        <v>22</v>
      </c>
      <c r="AH160" s="1">
        <v>46</v>
      </c>
      <c r="AI160" s="1">
        <v>116</v>
      </c>
      <c r="AJ160" s="3">
        <v>19.389610389610301</v>
      </c>
      <c r="AK160" s="3">
        <v>19.614718614718601</v>
      </c>
      <c r="AL160" s="3">
        <v>39.004329004329001</v>
      </c>
      <c r="AM160" s="3">
        <v>178.536796536796</v>
      </c>
      <c r="AN160" s="1">
        <v>0.120603</v>
      </c>
      <c r="AO160" s="1">
        <v>2</v>
      </c>
      <c r="AP160" s="1">
        <v>199</v>
      </c>
      <c r="AQ160" s="1">
        <v>24</v>
      </c>
      <c r="AR160" s="1">
        <v>40</v>
      </c>
      <c r="AS160" s="1">
        <v>74</v>
      </c>
      <c r="AT160"/>
      <c r="AX160"/>
      <c r="AY160"/>
      <c r="AZ160"/>
    </row>
    <row r="161" spans="1:52" x14ac:dyDescent="0.3">
      <c r="A161" s="1"/>
      <c r="B161" s="1">
        <v>8475745</v>
      </c>
      <c r="C161" s="1">
        <v>33</v>
      </c>
      <c r="D161" s="1" t="s">
        <v>155</v>
      </c>
      <c r="E161" s="1" t="str">
        <f>IF(AND(ISERR(FIND("C",Table1[[#This Row],[positions]])), Table1[[#This Row],[AVG_faceoffWins]]&gt;200), "*", "")</f>
        <v/>
      </c>
      <c r="F161" s="1" t="str">
        <f>IF(AND(AND(NOT(ISERR(FIND("C",Table1[[#This Row],[positions]]))), G161&lt;&gt;"C"), Table1[[#This Row],[z faceoffWins]]&gt;0.15), "*", "")</f>
        <v>*</v>
      </c>
      <c r="G161" s="2" t="s">
        <v>65</v>
      </c>
      <c r="H161" s="1" t="s">
        <v>156</v>
      </c>
      <c r="I161" s="1" t="s">
        <v>157</v>
      </c>
      <c r="J161" s="7">
        <f>Table1[[#This Row],[z ppp]]+Table1[[#This Row],[z blocks]]+Table1[[#This Row],[z hits]]+Table1[[#This Row],[z goals]]+Table1[[#This Row],[z assists]]+Table1[[#This Row],[z points]]+Table1[[#This Row],[z faceoffWins]]+Table1[[#This Row],[z shots]]</f>
        <v>3.4599730276405838</v>
      </c>
      <c r="K161" s="7">
        <f>Table1[[#This Row],[z goals]]+Table1[[#This Row],[z assists]]+Table1[[#This Row],[z points]]+Table1[[#This Row],[z ppp]]+Table1[[#This Row],[z hits]]+Table1[[#This Row],[z shots]]</f>
        <v>1.4516485695585524</v>
      </c>
      <c r="L161" s="7">
        <f>Table1[[#This Row],[z blocks]]+Table1[[#This Row],[z faceoffWins]]</f>
        <v>2.0083244580820314</v>
      </c>
      <c r="M161" s="7">
        <f>Table1[[#This Row],[z goals]]+Table1[[#This Row],[z assists]]+Table1[[#This Row],[z points]]+Table1[[#This Row],[z ppp]]+Table1[[#This Row],[z hits]]+Table1[[#This Row],[z blocks]]+Table1[[#This Row],[z shots]]</f>
        <v>1.4267945802520918</v>
      </c>
      <c r="N161" s="7">
        <f>Table1[[#This Row],[z goals]]+Table1[[#This Row],[z assists]]+Table1[[#This Row],[z points]]+Table1[[#This Row],[z ppp]]</f>
        <v>1.0658125705234687</v>
      </c>
      <c r="O161" s="3">
        <f>(Table1[[#This Row],[AVG_goals]] - AT$519) / AT$516</f>
        <v>0.55399819240770454</v>
      </c>
      <c r="P161" s="3">
        <f>(Table1[[#This Row],[AVG_assists]] - P$519) / P$516</f>
        <v>0.31725865134013143</v>
      </c>
      <c r="Q161" s="3">
        <f>(Table1[[#This Row],[AVG_points]] - AX$519) / AX$516</f>
        <v>0.44931338471356036</v>
      </c>
      <c r="R161" s="3">
        <f>(Table1[[#This Row],[AVG_faceoffWins]] - AH$519) / AH$516</f>
        <v>2.033178447388492</v>
      </c>
      <c r="S161" s="3">
        <f>(Table1[[#This Row],[AVG_PPP]] - AB$519) / AB$516</f>
        <v>-0.25475765793792765</v>
      </c>
      <c r="T161" s="3">
        <f>(Table1[[#This Row],[AVG_hits]] - T$519) / T$516</f>
        <v>0.29534281380578659</v>
      </c>
      <c r="U161" s="3">
        <f>(Table1[[#This Row],[AVG_blocks]] - U$519) / U$516</f>
        <v>-2.4853989306460756E-2</v>
      </c>
      <c r="V161" s="3">
        <f>(Table1[[#This Row],[AVG_shots]] - AO$519) / AO$516</f>
        <v>9.0493185229297279E-2</v>
      </c>
      <c r="W161" s="6">
        <v>556.59109311740895</v>
      </c>
      <c r="X161" s="7">
        <f>Table1[[#This Row],[r shp factor]]*Table1[[#This Row],[goals]]</f>
        <v>12.150369943319832</v>
      </c>
      <c r="Y161" s="4">
        <v>0.178681910931174</v>
      </c>
      <c r="Z161" s="3">
        <f>(Table1[[#This Row],[AVG_shp]] - Z$519) / Z$516</f>
        <v>1.3740349579147577</v>
      </c>
      <c r="AA161" s="6">
        <v>6.0040485829959502</v>
      </c>
      <c r="AB161" s="6">
        <v>61.331983805668003</v>
      </c>
      <c r="AC161" s="6">
        <v>102.356275303643</v>
      </c>
      <c r="AD161" s="1">
        <v>83</v>
      </c>
      <c r="AE161" s="1">
        <v>17</v>
      </c>
      <c r="AF161" s="1">
        <f>IF(ISERR(Table1[[#This Row],[AVG_shp]]/Table1[[#This Row],[shp]]), 0, Table1[[#This Row],[AVG_shp]]/Table1[[#This Row],[shp]])</f>
        <v>0.71472764372469599</v>
      </c>
      <c r="AG161" s="1">
        <v>18</v>
      </c>
      <c r="AH161" s="1">
        <v>35</v>
      </c>
      <c r="AI161" s="1">
        <v>87</v>
      </c>
      <c r="AJ161" s="3">
        <v>19.3238866396761</v>
      </c>
      <c r="AK161" s="3">
        <v>27.295546558704402</v>
      </c>
      <c r="AL161" s="3">
        <v>46.619433198380499</v>
      </c>
      <c r="AM161" s="3">
        <v>133.59109311740801</v>
      </c>
      <c r="AN161" s="1">
        <v>0.25</v>
      </c>
      <c r="AO161" s="1">
        <v>7</v>
      </c>
      <c r="AP161" s="1">
        <v>115</v>
      </c>
      <c r="AQ161" s="1">
        <v>374</v>
      </c>
      <c r="AR161" s="1">
        <v>61</v>
      </c>
      <c r="AS161" s="1">
        <v>108</v>
      </c>
      <c r="AT161"/>
      <c r="AX161"/>
      <c r="AY161"/>
      <c r="AZ161"/>
    </row>
    <row r="162" spans="1:52" x14ac:dyDescent="0.3">
      <c r="A162" s="1"/>
      <c r="B162" s="1">
        <v>8478042</v>
      </c>
      <c r="C162" s="1">
        <v>32</v>
      </c>
      <c r="D162" s="1" t="s">
        <v>55</v>
      </c>
      <c r="E162" s="1" t="str">
        <f>IF(AND(ISERR(FIND("C",Table1[[#This Row],[positions]])), Table1[[#This Row],[AVG_faceoffWins]]&gt;200), "*", "")</f>
        <v/>
      </c>
      <c r="F162" s="1" t="str">
        <f>IF(AND(AND(NOT(ISERR(FIND("C",Table1[[#This Row],[positions]]))), G162&lt;&gt;"C"), Table1[[#This Row],[z faceoffWins]]&gt;0.15), "*", "")</f>
        <v/>
      </c>
      <c r="G162" s="2" t="s">
        <v>56</v>
      </c>
      <c r="H162" s="1" t="s">
        <v>57</v>
      </c>
      <c r="I162" s="1" t="s">
        <v>58</v>
      </c>
      <c r="J162" s="7">
        <f>Table1[[#This Row],[z ppp]]+Table1[[#This Row],[z blocks]]+Table1[[#This Row],[z hits]]+Table1[[#This Row],[z goals]]+Table1[[#This Row],[z assists]]+Table1[[#This Row],[z points]]+Table1[[#This Row],[z faceoffWins]]+Table1[[#This Row],[z shots]]</f>
        <v>-0.27063764026386439</v>
      </c>
      <c r="K162" s="7">
        <f>Table1[[#This Row],[z goals]]+Table1[[#This Row],[z assists]]+Table1[[#This Row],[z points]]+Table1[[#This Row],[z ppp]]+Table1[[#This Row],[z hits]]+Table1[[#This Row],[z shots]]</f>
        <v>0.92418778959260539</v>
      </c>
      <c r="L162" s="7">
        <f>Table1[[#This Row],[z blocks]]+Table1[[#This Row],[z faceoffWins]]</f>
        <v>-1.1948254298564698</v>
      </c>
      <c r="M162" s="7">
        <f>Table1[[#This Row],[z goals]]+Table1[[#This Row],[z assists]]+Table1[[#This Row],[z points]]+Table1[[#This Row],[z ppp]]+Table1[[#This Row],[z hits]]+Table1[[#This Row],[z blocks]]+Table1[[#This Row],[z shots]]</f>
        <v>0.23502798108401413</v>
      </c>
      <c r="N162" s="7">
        <f>Table1[[#This Row],[z goals]]+Table1[[#This Row],[z assists]]+Table1[[#This Row],[z points]]+Table1[[#This Row],[z ppp]]</f>
        <v>1.1917081081359984</v>
      </c>
      <c r="O162" s="3">
        <f>(Table1[[#This Row],[AVG_goals]] - AT$519) / AT$516</f>
        <v>0.54452385390216529</v>
      </c>
      <c r="P162" s="3">
        <f>(Table1[[#This Row],[AVG_assists]] - P$519) / P$516</f>
        <v>-8.8238560974827629E-2</v>
      </c>
      <c r="Q162" s="3">
        <f>(Table1[[#This Row],[AVG_points]] - AX$519) / AX$516</f>
        <v>0.19133499841147533</v>
      </c>
      <c r="R162" s="3">
        <f>(Table1[[#This Row],[AVG_faceoffWins]] - AH$519) / AH$516</f>
        <v>-0.50566562134787862</v>
      </c>
      <c r="S162" s="3">
        <f>(Table1[[#This Row],[AVG_PPP]] - AB$519) / AB$516</f>
        <v>0.54408781679718543</v>
      </c>
      <c r="T162" s="3">
        <f>(Table1[[#This Row],[AVG_hits]] - T$519) / T$516</f>
        <v>-1.1247395431533727</v>
      </c>
      <c r="U162" s="3">
        <f>(Table1[[#This Row],[AVG_blocks]] - U$519) / U$516</f>
        <v>-0.68915980850859127</v>
      </c>
      <c r="V162" s="3">
        <f>(Table1[[#This Row],[AVG_shots]] - AO$519) / AO$516</f>
        <v>0.85721922460997968</v>
      </c>
      <c r="W162" s="6">
        <v>20.1975308641975</v>
      </c>
      <c r="X162" s="7">
        <f>Table1[[#This Row],[r shp factor]]*Table1[[#This Row],[goals]]</f>
        <v>16.552871904526107</v>
      </c>
      <c r="Y162" s="4">
        <v>0.104765333333333</v>
      </c>
      <c r="Z162" s="3">
        <f>(Table1[[#This Row],[AVG_shp]] - Z$519) / Z$516</f>
        <v>-3.766519712111796E-2</v>
      </c>
      <c r="AA162" s="6">
        <v>13.679012345679</v>
      </c>
      <c r="AB162" s="6">
        <v>34.327160493827101</v>
      </c>
      <c r="AC162" s="6">
        <v>26.0061728395061</v>
      </c>
      <c r="AD162" s="1">
        <v>67</v>
      </c>
      <c r="AE162" s="1">
        <v>15</v>
      </c>
      <c r="AF162" s="1">
        <f>IF(ISERR(Table1[[#This Row],[AVG_shp]]/Table1[[#This Row],[shp]]), 0, Table1[[#This Row],[AVG_shp]]/Table1[[#This Row],[shp]])</f>
        <v>1.1035247936350738</v>
      </c>
      <c r="AG162" s="1">
        <v>12</v>
      </c>
      <c r="AH162" s="1">
        <v>27</v>
      </c>
      <c r="AI162" s="1">
        <v>69</v>
      </c>
      <c r="AJ162" s="3">
        <v>19.2283950617283</v>
      </c>
      <c r="AK162" s="3">
        <v>21.648148148148099</v>
      </c>
      <c r="AL162" s="3">
        <v>40.876543209876502</v>
      </c>
      <c r="AM162" s="3">
        <v>180.271604938271</v>
      </c>
      <c r="AN162" s="1">
        <v>9.4936999999999994E-2</v>
      </c>
      <c r="AO162" s="1">
        <v>3</v>
      </c>
      <c r="AP162" s="1">
        <v>158</v>
      </c>
      <c r="AQ162" s="1">
        <v>17</v>
      </c>
      <c r="AR162" s="1">
        <v>23</v>
      </c>
      <c r="AS162" s="1">
        <v>32</v>
      </c>
      <c r="AT162"/>
      <c r="AX162"/>
      <c r="AY162"/>
      <c r="AZ162"/>
    </row>
    <row r="163" spans="1:52" x14ac:dyDescent="0.3">
      <c r="A163" s="1"/>
      <c r="B163" s="1">
        <v>8477964</v>
      </c>
      <c r="C163" s="1">
        <v>30</v>
      </c>
      <c r="D163" s="1" t="s">
        <v>960</v>
      </c>
      <c r="E163" s="1" t="str">
        <f>IF(AND(ISERR(FIND("C",Table1[[#This Row],[positions]])), Table1[[#This Row],[AVG_faceoffWins]]&gt;200), "*", "")</f>
        <v/>
      </c>
      <c r="F163" s="1" t="str">
        <f>IF(AND(AND(NOT(ISERR(FIND("C",Table1[[#This Row],[positions]]))), G163&lt;&gt;"C"), Table1[[#This Row],[z faceoffWins]]&gt;0.15), "*", "")</f>
        <v/>
      </c>
      <c r="G163" s="2" t="s">
        <v>29</v>
      </c>
      <c r="H163" s="1" t="s">
        <v>961</v>
      </c>
      <c r="I163" s="1" t="s">
        <v>962</v>
      </c>
      <c r="J163" s="7">
        <f>Table1[[#This Row],[z ppp]]+Table1[[#This Row],[z blocks]]+Table1[[#This Row],[z hits]]+Table1[[#This Row],[z goals]]+Table1[[#This Row],[z assists]]+Table1[[#This Row],[z points]]+Table1[[#This Row],[z faceoffWins]]+Table1[[#This Row],[z shots]]</f>
        <v>1.1667614768134178</v>
      </c>
      <c r="K163" s="7">
        <f>Table1[[#This Row],[z goals]]+Table1[[#This Row],[z assists]]+Table1[[#This Row],[z points]]+Table1[[#This Row],[z ppp]]+Table1[[#This Row],[z hits]]+Table1[[#This Row],[z shots]]</f>
        <v>2.1133593667717179</v>
      </c>
      <c r="L163" s="7">
        <f>Table1[[#This Row],[z blocks]]+Table1[[#This Row],[z faceoffWins]]</f>
        <v>-0.94659788995829985</v>
      </c>
      <c r="M163" s="7">
        <f>Table1[[#This Row],[z goals]]+Table1[[#This Row],[z assists]]+Table1[[#This Row],[z points]]+Table1[[#This Row],[z ppp]]+Table1[[#This Row],[z hits]]+Table1[[#This Row],[z blocks]]+Table1[[#This Row],[z shots]]</f>
        <v>1.5984403515064458</v>
      </c>
      <c r="N163" s="7">
        <f>Table1[[#This Row],[z goals]]+Table1[[#This Row],[z assists]]+Table1[[#This Row],[z points]]+Table1[[#This Row],[z ppp]]</f>
        <v>0.91461581734249853</v>
      </c>
      <c r="O163" s="3">
        <f>(Table1[[#This Row],[AVG_goals]] - AT$519) / AT$516</f>
        <v>0.5362793693350697</v>
      </c>
      <c r="P163" s="3">
        <f>(Table1[[#This Row],[AVG_assists]] - P$519) / P$516</f>
        <v>0.3426786027049008</v>
      </c>
      <c r="Q163" s="3">
        <f>(Table1[[#This Row],[AVG_points]] - AX$519) / AX$516</f>
        <v>0.45719432377185731</v>
      </c>
      <c r="R163" s="3">
        <f>(Table1[[#This Row],[AVG_faceoffWins]] - AH$519) / AH$516</f>
        <v>-0.43167887469302757</v>
      </c>
      <c r="S163" s="3">
        <f>(Table1[[#This Row],[AVG_PPP]] - AB$519) / AB$516</f>
        <v>-0.42153647846932918</v>
      </c>
      <c r="T163" s="3">
        <f>(Table1[[#This Row],[AVG_hits]] - T$519) / T$516</f>
        <v>1.3296586738232909</v>
      </c>
      <c r="U163" s="3">
        <f>(Table1[[#This Row],[AVG_blocks]] - U$519) / U$516</f>
        <v>-0.51491901526527228</v>
      </c>
      <c r="V163" s="3">
        <f>(Table1[[#This Row],[AVG_shots]] - AO$519) / AO$516</f>
        <v>-0.13091512439407171</v>
      </c>
      <c r="W163" s="6">
        <v>35.829059829059801</v>
      </c>
      <c r="X163" s="7">
        <f>Table1[[#This Row],[r shp factor]]*Table1[[#This Row],[goals]]</f>
        <v>23.880755521781108</v>
      </c>
      <c r="Y163" s="4">
        <v>0.21514172649572599</v>
      </c>
      <c r="Z163" s="3">
        <f>(Table1[[#This Row],[AVG_shp]] - Z$519) / Z$516</f>
        <v>2.0703649147086565</v>
      </c>
      <c r="AA163" s="6">
        <v>4.4017094017094003</v>
      </c>
      <c r="AB163" s="6">
        <v>41.410256410256402</v>
      </c>
      <c r="AC163" s="6">
        <v>157.96581196581101</v>
      </c>
      <c r="AD163" s="1">
        <v>70</v>
      </c>
      <c r="AE163" s="1">
        <v>23</v>
      </c>
      <c r="AF163" s="1">
        <f>IF(ISERR(Table1[[#This Row],[AVG_shp]]/Table1[[#This Row],[shp]]), 0, Table1[[#This Row],[AVG_shp]]/Table1[[#This Row],[shp]])</f>
        <v>1.038293718338309</v>
      </c>
      <c r="AG163" s="1">
        <v>28</v>
      </c>
      <c r="AH163" s="1">
        <v>51</v>
      </c>
      <c r="AI163" s="1">
        <v>125</v>
      </c>
      <c r="AJ163" s="3">
        <v>19.145299145299099</v>
      </c>
      <c r="AK163" s="3">
        <v>27.649572649572601</v>
      </c>
      <c r="AL163" s="3">
        <v>46.794871794871703</v>
      </c>
      <c r="AM163" s="3">
        <v>120.111111111111</v>
      </c>
      <c r="AN163" s="1">
        <v>0.207207</v>
      </c>
      <c r="AO163" s="1">
        <v>3</v>
      </c>
      <c r="AP163" s="1">
        <v>111</v>
      </c>
      <c r="AQ163" s="1">
        <v>12</v>
      </c>
      <c r="AR163" s="1">
        <v>33</v>
      </c>
      <c r="AS163" s="1">
        <v>104</v>
      </c>
      <c r="AT163"/>
      <c r="AX163"/>
      <c r="AY163"/>
      <c r="AZ163"/>
    </row>
    <row r="164" spans="1:52" x14ac:dyDescent="0.3">
      <c r="A164" s="1"/>
      <c r="B164" s="1">
        <v>8474641</v>
      </c>
      <c r="C164" s="1">
        <v>35</v>
      </c>
      <c r="D164" s="1" t="s">
        <v>340</v>
      </c>
      <c r="E164" s="1" t="str">
        <f>IF(AND(ISERR(FIND("C",Table1[[#This Row],[positions]])), Table1[[#This Row],[AVG_faceoffWins]]&gt;200), "*", "")</f>
        <v/>
      </c>
      <c r="F164" s="1" t="str">
        <f>IF(AND(AND(NOT(ISERR(FIND("C",Table1[[#This Row],[positions]]))), G164&lt;&gt;"C"), Table1[[#This Row],[z faceoffWins]]&gt;0.15), "*", "")</f>
        <v/>
      </c>
      <c r="G164" s="2" t="s">
        <v>26</v>
      </c>
      <c r="H164" s="1" t="s">
        <v>345</v>
      </c>
      <c r="I164" s="1" t="s">
        <v>346</v>
      </c>
      <c r="J164" s="7">
        <f>Table1[[#This Row],[z ppp]]+Table1[[#This Row],[z blocks]]+Table1[[#This Row],[z hits]]+Table1[[#This Row],[z goals]]+Table1[[#This Row],[z assists]]+Table1[[#This Row],[z points]]+Table1[[#This Row],[z faceoffWins]]+Table1[[#This Row],[z shots]]</f>
        <v>1.9803415836930798</v>
      </c>
      <c r="K164" s="7">
        <f>Table1[[#This Row],[z goals]]+Table1[[#This Row],[z assists]]+Table1[[#This Row],[z points]]+Table1[[#This Row],[z ppp]]+Table1[[#This Row],[z hits]]+Table1[[#This Row],[z shots]]</f>
        <v>-4.7626266240388751E-2</v>
      </c>
      <c r="L164" s="7">
        <f>Table1[[#This Row],[z blocks]]+Table1[[#This Row],[z faceoffWins]]</f>
        <v>2.0279678499334688</v>
      </c>
      <c r="M164" s="7">
        <f>Table1[[#This Row],[z goals]]+Table1[[#This Row],[z assists]]+Table1[[#This Row],[z points]]+Table1[[#This Row],[z ppp]]+Table1[[#This Row],[z hits]]+Table1[[#This Row],[z blocks]]+Table1[[#This Row],[z shots]]</f>
        <v>0.18262268095745249</v>
      </c>
      <c r="N164" s="7">
        <f>Table1[[#This Row],[z goals]]+Table1[[#This Row],[z assists]]+Table1[[#This Row],[z points]]+Table1[[#This Row],[z ppp]]</f>
        <v>0.41119398692014714</v>
      </c>
      <c r="O164" s="3">
        <f>(Table1[[#This Row],[AVG_goals]] - AT$519) / AT$516</f>
        <v>0.53465120141141398</v>
      </c>
      <c r="P164" s="3">
        <f>(Table1[[#This Row],[AVG_assists]] - P$519) / P$516</f>
        <v>-0.23179033426731224</v>
      </c>
      <c r="Q164" s="3">
        <f>(Table1[[#This Row],[AVG_points]] - AX$519) / AX$516</f>
        <v>9.7055616343686632E-2</v>
      </c>
      <c r="R164" s="3">
        <f>(Table1[[#This Row],[AVG_faceoffWins]] - AH$519) / AH$516</f>
        <v>1.7977189027356275</v>
      </c>
      <c r="S164" s="3">
        <f>(Table1[[#This Row],[AVG_PPP]] - AB$519) / AB$516</f>
        <v>1.1277503432358723E-2</v>
      </c>
      <c r="T164" s="3">
        <f>(Table1[[#This Row],[AVG_hits]] - T$519) / T$516</f>
        <v>-0.40550399038699325</v>
      </c>
      <c r="U164" s="3">
        <f>(Table1[[#This Row],[AVG_blocks]] - U$519) / U$516</f>
        <v>0.23024894719784125</v>
      </c>
      <c r="V164" s="3">
        <f>(Table1[[#This Row],[AVG_shots]] - AO$519) / AO$516</f>
        <v>-5.3316262773542636E-2</v>
      </c>
      <c r="W164" s="6">
        <v>506.84444444444398</v>
      </c>
      <c r="X164" s="7">
        <f>Table1[[#This Row],[r shp factor]]*Table1[[#This Row],[goals]]</f>
        <v>23.084399532001559</v>
      </c>
      <c r="Y164" s="4">
        <v>0.22196611999999999</v>
      </c>
      <c r="Z164" s="3">
        <f>(Table1[[#This Row],[AVG_shp]] - Z$519) / Z$516</f>
        <v>2.2007010000781015</v>
      </c>
      <c r="AA164" s="6">
        <v>8.56</v>
      </c>
      <c r="AB164" s="6">
        <v>71.702222222222204</v>
      </c>
      <c r="AC164" s="6">
        <v>64.675555555555505</v>
      </c>
      <c r="AD164" s="1">
        <v>81</v>
      </c>
      <c r="AE164" s="1">
        <v>12</v>
      </c>
      <c r="AF164" s="1">
        <f>IF(ISERR(Table1[[#This Row],[AVG_shp]]/Table1[[#This Row],[shp]]), 0, Table1[[#This Row],[AVG_shp]]/Table1[[#This Row],[shp]])</f>
        <v>1.92369996100013</v>
      </c>
      <c r="AG164" s="1">
        <v>15</v>
      </c>
      <c r="AH164" s="1">
        <v>27</v>
      </c>
      <c r="AI164" s="1">
        <v>66</v>
      </c>
      <c r="AJ164" s="3">
        <v>19.128888888888799</v>
      </c>
      <c r="AK164" s="3">
        <v>19.648888888888798</v>
      </c>
      <c r="AL164" s="3">
        <v>38.7777777777777</v>
      </c>
      <c r="AM164" s="3">
        <v>124.835555555555</v>
      </c>
      <c r="AN164" s="1">
        <v>0.115385</v>
      </c>
      <c r="AO164" s="1">
        <v>6</v>
      </c>
      <c r="AP164" s="1">
        <v>104</v>
      </c>
      <c r="AQ164" s="1">
        <v>562</v>
      </c>
      <c r="AR164" s="1">
        <v>85</v>
      </c>
      <c r="AS164" s="1">
        <v>58</v>
      </c>
      <c r="AT164"/>
      <c r="AX164"/>
      <c r="AY164"/>
      <c r="AZ164"/>
    </row>
    <row r="165" spans="1:52" x14ac:dyDescent="0.3">
      <c r="A165" s="1"/>
      <c r="B165" s="1">
        <v>8480009</v>
      </c>
      <c r="C165" s="1">
        <v>26</v>
      </c>
      <c r="D165" s="1" t="s">
        <v>734</v>
      </c>
      <c r="E165" s="1" t="str">
        <f>IF(AND(ISERR(FIND("C",Table1[[#This Row],[positions]])), Table1[[#This Row],[AVG_faceoffWins]]&gt;200), "*", "")</f>
        <v/>
      </c>
      <c r="F165" s="1" t="str">
        <f>IF(AND(AND(NOT(ISERR(FIND("C",Table1[[#This Row],[positions]]))), G165&lt;&gt;"C"), Table1[[#This Row],[z faceoffWins]]&gt;0.15), "*", "")</f>
        <v/>
      </c>
      <c r="G165" s="2" t="s">
        <v>56</v>
      </c>
      <c r="H165" s="1" t="s">
        <v>751</v>
      </c>
      <c r="I165" s="1" t="s">
        <v>752</v>
      </c>
      <c r="J165" s="7">
        <f>Table1[[#This Row],[z ppp]]+Table1[[#This Row],[z blocks]]+Table1[[#This Row],[z hits]]+Table1[[#This Row],[z goals]]+Table1[[#This Row],[z assists]]+Table1[[#This Row],[z points]]+Table1[[#This Row],[z faceoffWins]]+Table1[[#This Row],[z shots]]</f>
        <v>1.4856634263549078</v>
      </c>
      <c r="K165" s="7">
        <f>Table1[[#This Row],[z goals]]+Table1[[#This Row],[z assists]]+Table1[[#This Row],[z points]]+Table1[[#This Row],[z ppp]]+Table1[[#This Row],[z hits]]+Table1[[#This Row],[z shots]]</f>
        <v>1.9932927348669955</v>
      </c>
      <c r="L165" s="7">
        <f>Table1[[#This Row],[z blocks]]+Table1[[#This Row],[z faceoffWins]]</f>
        <v>-0.50762930851208765</v>
      </c>
      <c r="M165" s="7">
        <f>Table1[[#This Row],[z goals]]+Table1[[#This Row],[z assists]]+Table1[[#This Row],[z points]]+Table1[[#This Row],[z ppp]]+Table1[[#This Row],[z hits]]+Table1[[#This Row],[z blocks]]+Table1[[#This Row],[z shots]]</f>
        <v>2.0538164827993532</v>
      </c>
      <c r="N165" s="7">
        <f>Table1[[#This Row],[z goals]]+Table1[[#This Row],[z assists]]+Table1[[#This Row],[z points]]+Table1[[#This Row],[z ppp]]</f>
        <v>-2.8733960387093346E-2</v>
      </c>
      <c r="O165" s="3">
        <f>(Table1[[#This Row],[AVG_goals]] - AT$519) / AT$516</f>
        <v>0.53076163844657809</v>
      </c>
      <c r="P165" s="3">
        <f>(Table1[[#This Row],[AVG_assists]] - P$519) / P$516</f>
        <v>-0.42230911036689173</v>
      </c>
      <c r="Q165" s="3">
        <f>(Table1[[#This Row],[AVG_points]] - AX$519) / AX$516</f>
        <v>-2.3898538925342248E-2</v>
      </c>
      <c r="R165" s="3">
        <f>(Table1[[#This Row],[AVG_faceoffWins]] - AH$519) / AH$516</f>
        <v>-0.56815305644444569</v>
      </c>
      <c r="S165" s="3">
        <f>(Table1[[#This Row],[AVG_PPP]] - AB$519) / AB$516</f>
        <v>-0.11328794954143746</v>
      </c>
      <c r="T165" s="3">
        <f>(Table1[[#This Row],[AVG_hits]] - T$519) / T$516</f>
        <v>1.8744374956678354</v>
      </c>
      <c r="U165" s="3">
        <f>(Table1[[#This Row],[AVG_blocks]] - U$519) / U$516</f>
        <v>6.052374793235802E-2</v>
      </c>
      <c r="V165" s="3">
        <f>(Table1[[#This Row],[AVG_shots]] - AO$519) / AO$516</f>
        <v>0.14758919958625341</v>
      </c>
      <c r="W165" s="6">
        <v>6.9955156950672599</v>
      </c>
      <c r="X165" s="7">
        <f>Table1[[#This Row],[r shp factor]]*Table1[[#This Row],[goals]]</f>
        <v>23.684423374179332</v>
      </c>
      <c r="Y165" s="4">
        <v>0.17287878475336299</v>
      </c>
      <c r="Z165" s="3">
        <f>(Table1[[#This Row],[AVG_shp]] - Z$519) / Z$516</f>
        <v>1.2632036073416781</v>
      </c>
      <c r="AA165" s="6">
        <v>7.3632286995515699</v>
      </c>
      <c r="AB165" s="6">
        <v>64.802690582959599</v>
      </c>
      <c r="AC165" s="6">
        <v>187.255605381165</v>
      </c>
      <c r="AD165" s="1">
        <v>81</v>
      </c>
      <c r="AE165" s="1">
        <v>23</v>
      </c>
      <c r="AF165" s="1">
        <f>IF(ISERR(Table1[[#This Row],[AVG_shp]]/Table1[[#This Row],[shp]]), 0, Table1[[#This Row],[AVG_shp]]/Table1[[#This Row],[shp]])</f>
        <v>1.029757538007797</v>
      </c>
      <c r="AG165" s="1">
        <v>12</v>
      </c>
      <c r="AH165" s="1">
        <v>35</v>
      </c>
      <c r="AI165" s="1">
        <v>93</v>
      </c>
      <c r="AJ165" s="3">
        <v>19.089686098654699</v>
      </c>
      <c r="AK165" s="3">
        <v>16.995515695067201</v>
      </c>
      <c r="AL165" s="3">
        <v>36.0852017937219</v>
      </c>
      <c r="AM165" s="3">
        <v>137.067264573991</v>
      </c>
      <c r="AN165" s="1">
        <v>0.167883</v>
      </c>
      <c r="AO165" s="1">
        <v>5</v>
      </c>
      <c r="AP165" s="1">
        <v>137</v>
      </c>
      <c r="AQ165" s="1">
        <v>5</v>
      </c>
      <c r="AR165" s="1">
        <v>65</v>
      </c>
      <c r="AS165" s="1">
        <v>237</v>
      </c>
      <c r="AT165"/>
      <c r="AX165"/>
      <c r="AY165"/>
      <c r="AZ165"/>
    </row>
    <row r="166" spans="1:52" x14ac:dyDescent="0.3">
      <c r="A166" s="1"/>
      <c r="B166" s="1">
        <v>8477479</v>
      </c>
      <c r="C166" s="1">
        <v>30</v>
      </c>
      <c r="D166" s="1" t="s">
        <v>219</v>
      </c>
      <c r="E166" s="1" t="str">
        <f>IF(AND(ISERR(FIND("C",Table1[[#This Row],[positions]])), Table1[[#This Row],[AVG_faceoffWins]]&gt;200), "*", "")</f>
        <v/>
      </c>
      <c r="F166" s="1" t="str">
        <f>IF(AND(AND(NOT(ISERR(FIND("C",Table1[[#This Row],[positions]]))), G166&lt;&gt;"C"), Table1[[#This Row],[z faceoffWins]]&gt;0.15), "*", "")</f>
        <v/>
      </c>
      <c r="G166" s="2" t="s">
        <v>56</v>
      </c>
      <c r="H166" s="1" t="s">
        <v>220</v>
      </c>
      <c r="I166" s="1" t="s">
        <v>221</v>
      </c>
      <c r="J166" s="7">
        <f>Table1[[#This Row],[z ppp]]+Table1[[#This Row],[z blocks]]+Table1[[#This Row],[z hits]]+Table1[[#This Row],[z goals]]+Table1[[#This Row],[z assists]]+Table1[[#This Row],[z points]]+Table1[[#This Row],[z faceoffWins]]+Table1[[#This Row],[z shots]]</f>
        <v>-0.33243057061875236</v>
      </c>
      <c r="K166" s="7">
        <f>Table1[[#This Row],[z goals]]+Table1[[#This Row],[z assists]]+Table1[[#This Row],[z points]]+Table1[[#This Row],[z ppp]]+Table1[[#This Row],[z hits]]+Table1[[#This Row],[z shots]]</f>
        <v>0.94803734056229694</v>
      </c>
      <c r="L166" s="7">
        <f>Table1[[#This Row],[z blocks]]+Table1[[#This Row],[z faceoffWins]]</f>
        <v>-1.2804679111810493</v>
      </c>
      <c r="M166" s="7">
        <f>Table1[[#This Row],[z goals]]+Table1[[#This Row],[z assists]]+Table1[[#This Row],[z points]]+Table1[[#This Row],[z ppp]]+Table1[[#This Row],[z hits]]+Table1[[#This Row],[z blocks]]+Table1[[#This Row],[z shots]]</f>
        <v>0.21694717512460035</v>
      </c>
      <c r="N166" s="7">
        <f>Table1[[#This Row],[z goals]]+Table1[[#This Row],[z assists]]+Table1[[#This Row],[z points]]+Table1[[#This Row],[z ppp]]</f>
        <v>1.0654056435347843</v>
      </c>
      <c r="O166" s="3">
        <f>(Table1[[#This Row],[AVG_goals]] - AT$519) / AT$516</f>
        <v>0.49284715796762257</v>
      </c>
      <c r="P166" s="3">
        <f>(Table1[[#This Row],[AVG_assists]] - P$519) / P$516</f>
        <v>-3.5202067944514151E-2</v>
      </c>
      <c r="Q166" s="3">
        <f>(Table1[[#This Row],[AVG_points]] - AX$519) / AX$516</f>
        <v>0.20111870787134142</v>
      </c>
      <c r="R166" s="3">
        <f>(Table1[[#This Row],[AVG_faceoffWins]] - AH$519) / AH$516</f>
        <v>-0.54937774574335274</v>
      </c>
      <c r="S166" s="3">
        <f>(Table1[[#This Row],[AVG_PPP]] - AB$519) / AB$516</f>
        <v>0.40664184564033451</v>
      </c>
      <c r="T166" s="3">
        <f>(Table1[[#This Row],[AVG_hits]] - T$519) / T$516</f>
        <v>-0.25207628980722779</v>
      </c>
      <c r="U166" s="3">
        <f>(Table1[[#This Row],[AVG_blocks]] - U$519) / U$516</f>
        <v>-0.73109016543769656</v>
      </c>
      <c r="V166" s="3">
        <f>(Table1[[#This Row],[AVG_shots]] - AO$519) / AO$516</f>
        <v>0.13470798683474036</v>
      </c>
      <c r="W166" s="6">
        <v>10.9622641509433</v>
      </c>
      <c r="X166" s="7">
        <f>Table1[[#This Row],[r shp factor]]*Table1[[#This Row],[goals]]</f>
        <v>20.124038821029014</v>
      </c>
      <c r="Y166" s="4">
        <v>0.15361903773584901</v>
      </c>
      <c r="Z166" s="3">
        <f>(Table1[[#This Row],[AVG_shp]] - Z$519) / Z$516</f>
        <v>0.89537018303862459</v>
      </c>
      <c r="AA166" s="6">
        <v>12.3584905660377</v>
      </c>
      <c r="AB166" s="6">
        <v>32.622641509433898</v>
      </c>
      <c r="AC166" s="6">
        <v>72.924528301886795</v>
      </c>
      <c r="AD166" s="1">
        <v>82</v>
      </c>
      <c r="AE166" s="1">
        <v>23</v>
      </c>
      <c r="AF166" s="1">
        <f>IF(ISERR(Table1[[#This Row],[AVG_shp]]/Table1[[#This Row],[shp]]), 0, Table1[[#This Row],[AVG_shp]]/Table1[[#This Row],[shp]])</f>
        <v>0.87495820960995707</v>
      </c>
      <c r="AG166" s="1">
        <v>23</v>
      </c>
      <c r="AH166" s="1">
        <v>46</v>
      </c>
      <c r="AI166" s="1">
        <v>115</v>
      </c>
      <c r="AJ166" s="3">
        <v>18.707547169811299</v>
      </c>
      <c r="AK166" s="3">
        <v>22.3867924528301</v>
      </c>
      <c r="AL166" s="3">
        <v>41.094339622641499</v>
      </c>
      <c r="AM166" s="3">
        <v>136.283018867924</v>
      </c>
      <c r="AN166" s="1">
        <v>0.17557300000000001</v>
      </c>
      <c r="AO166" s="1">
        <v>20</v>
      </c>
      <c r="AP166" s="1">
        <v>131</v>
      </c>
      <c r="AQ166" s="1">
        <v>22</v>
      </c>
      <c r="AR166" s="1">
        <v>28</v>
      </c>
      <c r="AS166" s="1">
        <v>60</v>
      </c>
      <c r="AT166"/>
      <c r="AX166"/>
      <c r="AY166"/>
      <c r="AZ166"/>
    </row>
    <row r="167" spans="1:52" hidden="1" x14ac:dyDescent="0.3">
      <c r="A167" s="1" t="s">
        <v>1085</v>
      </c>
      <c r="B167" s="1">
        <v>8480145</v>
      </c>
      <c r="C167" s="1">
        <v>30</v>
      </c>
      <c r="D167" s="1" t="s">
        <v>995</v>
      </c>
      <c r="E167" s="1" t="str">
        <f>IF(AND(ISERR(FIND("C",Table1[[#This Row],[positions]])), Table1[[#This Row],[AVG_faceoffWins]]&gt;200), "*", "")</f>
        <v/>
      </c>
      <c r="F167" s="1" t="str">
        <f>IF(AND(AND(NOT(ISERR(FIND("C",Table1[[#This Row],[positions]]))), G167&lt;&gt;"C"), Table1[[#This Row],[z faceoffWins]]&gt;0.15), "*", "")</f>
        <v/>
      </c>
      <c r="G167" s="2" t="s">
        <v>48</v>
      </c>
      <c r="H167" s="1" t="s">
        <v>1025</v>
      </c>
      <c r="I167" s="1" t="s">
        <v>1026</v>
      </c>
      <c r="J167" s="7">
        <f>Table1[[#This Row],[z ppp]]+Table1[[#This Row],[z blocks]]+Table1[[#This Row],[z hits]]+Table1[[#This Row],[z goals]]+Table1[[#This Row],[z assists]]+Table1[[#This Row],[z points]]+Table1[[#This Row],[z faceoffWins]]+Table1[[#This Row],[z shots]]</f>
        <v>1.9984614905503673</v>
      </c>
      <c r="K167" s="7">
        <f>Table1[[#This Row],[z goals]]+Table1[[#This Row],[z assists]]+Table1[[#This Row],[z points]]+Table1[[#This Row],[z ppp]]+Table1[[#This Row],[z hits]]+Table1[[#This Row],[z shots]]</f>
        <v>1.259184727354729</v>
      </c>
      <c r="L167" s="7">
        <f>Table1[[#This Row],[z blocks]]+Table1[[#This Row],[z faceoffWins]]</f>
        <v>0.73927676319563829</v>
      </c>
      <c r="M167" s="7">
        <f>Table1[[#This Row],[z goals]]+Table1[[#This Row],[z assists]]+Table1[[#This Row],[z points]]+Table1[[#This Row],[z ppp]]+Table1[[#This Row],[z hits]]+Table1[[#This Row],[z blocks]]+Table1[[#This Row],[z shots]]</f>
        <v>2.5997255400790098</v>
      </c>
      <c r="N167" s="7">
        <f>Table1[[#This Row],[z goals]]+Table1[[#This Row],[z assists]]+Table1[[#This Row],[z points]]+Table1[[#This Row],[z ppp]]</f>
        <v>-0.47245846580872403</v>
      </c>
      <c r="O167" s="3">
        <f>(Table1[[#This Row],[AVG_goals]] - AT$519) / AT$516</f>
        <v>-0.54567199051623572</v>
      </c>
      <c r="P167" s="3">
        <f>(Table1[[#This Row],[AVG_assists]] - P$519) / P$516</f>
        <v>0.26275583912702338</v>
      </c>
      <c r="Q167" s="3">
        <f>(Table1[[#This Row],[AVG_points]] - AX$519) / AX$516</f>
        <v>-8.2672637631031262E-2</v>
      </c>
      <c r="R167" s="3">
        <f>(Table1[[#This Row],[AVG_faceoffWins]] - AH$519) / AH$516</f>
        <v>-0.60126404952864232</v>
      </c>
      <c r="S167" s="3">
        <f>(Table1[[#This Row],[AVG_PPP]] - AB$519) / AB$516</f>
        <v>-0.10686967678848043</v>
      </c>
      <c r="T167" s="3">
        <f>(Table1[[#This Row],[AVG_hits]] - T$519) / T$516</f>
        <v>1.572329006787605</v>
      </c>
      <c r="U167" s="3">
        <f>(Table1[[#This Row],[AVG_blocks]] - U$519) / U$516</f>
        <v>1.3405408127242806</v>
      </c>
      <c r="V167" s="3">
        <f>(Table1[[#This Row],[AVG_shots]] - AO$519) / AO$516</f>
        <v>0.15931418637584813</v>
      </c>
      <c r="W167" s="6">
        <v>0</v>
      </c>
      <c r="X167" s="7">
        <f>Table1[[#This Row],[r shp factor]]*Table1[[#This Row],[goals]]</f>
        <v>7.4922712098363</v>
      </c>
      <c r="Y167" s="4">
        <v>6.0912914163090102E-2</v>
      </c>
      <c r="Z167" s="3">
        <f>(Table1[[#This Row],[AVG_shp]] - Z$519) / Z$516</f>
        <v>-0.87518323371292994</v>
      </c>
      <c r="AA167" s="6">
        <v>7.4248927038626604</v>
      </c>
      <c r="AB167" s="6">
        <v>116.836909871244</v>
      </c>
      <c r="AC167" s="6">
        <v>171.01287553648001</v>
      </c>
      <c r="AD167" s="1">
        <v>69</v>
      </c>
      <c r="AE167" s="1">
        <v>10</v>
      </c>
      <c r="AF167" s="1">
        <f>IF(ISERR(Table1[[#This Row],[AVG_shp]]/Table1[[#This Row],[shp]]), 0, Table1[[#This Row],[AVG_shp]]/Table1[[#This Row],[shp]])</f>
        <v>0.74922712098362998</v>
      </c>
      <c r="AG167" s="1">
        <v>29</v>
      </c>
      <c r="AH167" s="1">
        <v>39</v>
      </c>
      <c r="AI167" s="1">
        <v>88</v>
      </c>
      <c r="AJ167" s="3">
        <v>8.2403433476394792</v>
      </c>
      <c r="AK167" s="3">
        <v>26.536480686695199</v>
      </c>
      <c r="AL167" s="3">
        <v>34.776824034334702</v>
      </c>
      <c r="AM167" s="3">
        <v>137.78111587982801</v>
      </c>
      <c r="AN167" s="1">
        <v>8.1300999999999998E-2</v>
      </c>
      <c r="AO167" s="1">
        <v>12</v>
      </c>
      <c r="AP167" s="1">
        <v>123</v>
      </c>
      <c r="AQ167" s="1">
        <v>0</v>
      </c>
      <c r="AR167" s="1">
        <v>101</v>
      </c>
      <c r="AS167" s="1">
        <v>114</v>
      </c>
      <c r="AT167"/>
      <c r="AX167"/>
      <c r="AY167"/>
      <c r="AZ167"/>
    </row>
    <row r="168" spans="1:52" hidden="1" x14ac:dyDescent="0.3">
      <c r="A168" s="1" t="s">
        <v>1085</v>
      </c>
      <c r="B168" s="1">
        <v>8481581</v>
      </c>
      <c r="C168" s="1">
        <v>24</v>
      </c>
      <c r="D168" s="1" t="s">
        <v>275</v>
      </c>
      <c r="E168" s="1" t="str">
        <f>IF(AND(ISERR(FIND("C",Table1[[#This Row],[positions]])), Table1[[#This Row],[AVG_faceoffWins]]&gt;200), "*", "")</f>
        <v/>
      </c>
      <c r="F168" s="1" t="str">
        <f>IF(AND(AND(NOT(ISERR(FIND("C",Table1[[#This Row],[positions]]))), G168&lt;&gt;"C"), Table1[[#This Row],[z faceoffWins]]&gt;0.15), "*", "")</f>
        <v/>
      </c>
      <c r="G168" s="2" t="s">
        <v>48</v>
      </c>
      <c r="H168" s="1" t="s">
        <v>295</v>
      </c>
      <c r="I168" s="1" t="s">
        <v>296</v>
      </c>
      <c r="J168" s="7">
        <f>Table1[[#This Row],[z ppp]]+Table1[[#This Row],[z blocks]]+Table1[[#This Row],[z hits]]+Table1[[#This Row],[z goals]]+Table1[[#This Row],[z assists]]+Table1[[#This Row],[z points]]+Table1[[#This Row],[z faceoffWins]]+Table1[[#This Row],[z shots]]</f>
        <v>1.9982644988689426</v>
      </c>
      <c r="K168" s="7">
        <f>Table1[[#This Row],[z goals]]+Table1[[#This Row],[z assists]]+Table1[[#This Row],[z points]]+Table1[[#This Row],[z ppp]]+Table1[[#This Row],[z hits]]+Table1[[#This Row],[z shots]]</f>
        <v>1.221472148821783</v>
      </c>
      <c r="L168" s="7">
        <f>Table1[[#This Row],[z blocks]]+Table1[[#This Row],[z faceoffWins]]</f>
        <v>0.77679235004715985</v>
      </c>
      <c r="M168" s="7">
        <f>Table1[[#This Row],[z goals]]+Table1[[#This Row],[z assists]]+Table1[[#This Row],[z points]]+Table1[[#This Row],[z ppp]]+Table1[[#This Row],[z hits]]+Table1[[#This Row],[z blocks]]+Table1[[#This Row],[z shots]]</f>
        <v>2.599528548397585</v>
      </c>
      <c r="N168" s="7">
        <f>Table1[[#This Row],[z goals]]+Table1[[#This Row],[z assists]]+Table1[[#This Row],[z points]]+Table1[[#This Row],[z ppp]]</f>
        <v>1.5400955162032539</v>
      </c>
      <c r="O168" s="3">
        <f>(Table1[[#This Row],[AVG_goals]] - AT$519) / AT$516</f>
        <v>0.11769308684188626</v>
      </c>
      <c r="P168" s="3">
        <f>(Table1[[#This Row],[AVG_assists]] - P$519) / P$516</f>
        <v>0.64447793189256197</v>
      </c>
      <c r="Q168" s="3">
        <f>(Table1[[#This Row],[AVG_points]] - AX$519) / AX$516</f>
        <v>0.45648767987328487</v>
      </c>
      <c r="R168" s="3">
        <f>(Table1[[#This Row],[AVG_faceoffWins]] - AH$519) / AH$516</f>
        <v>-0.60126404952864232</v>
      </c>
      <c r="S168" s="3">
        <f>(Table1[[#This Row],[AVG_PPP]] - AB$519) / AB$516</f>
        <v>0.32143681759552101</v>
      </c>
      <c r="T168" s="3">
        <f>(Table1[[#This Row],[AVG_hits]] - T$519) / T$516</f>
        <v>-0.71007157527794695</v>
      </c>
      <c r="U168" s="3">
        <f>(Table1[[#This Row],[AVG_blocks]] - U$519) / U$516</f>
        <v>1.3780563995758022</v>
      </c>
      <c r="V168" s="3">
        <f>(Table1[[#This Row],[AVG_shots]] - AO$519) / AO$516</f>
        <v>0.39144820789647605</v>
      </c>
      <c r="W168" s="6">
        <v>0</v>
      </c>
      <c r="X168" s="7">
        <f>Table1[[#This Row],[r shp factor]]*Table1[[#This Row],[goals]]</f>
        <v>16.289544692261778</v>
      </c>
      <c r="Y168" s="4">
        <v>9.5260239263803601E-2</v>
      </c>
      <c r="Z168" s="3">
        <f>(Table1[[#This Row],[AVG_shp]] - Z$519) / Z$516</f>
        <v>-0.21919880172860684</v>
      </c>
      <c r="AA168" s="6">
        <v>11.5398773006134</v>
      </c>
      <c r="AB168" s="6">
        <v>118.361963190184</v>
      </c>
      <c r="AC168" s="6">
        <v>48.300613496932499</v>
      </c>
      <c r="AD168" s="1">
        <v>78</v>
      </c>
      <c r="AE168" s="1">
        <v>16</v>
      </c>
      <c r="AF168" s="1">
        <f>IF(ISERR(Table1[[#This Row],[AVG_shp]]/Table1[[#This Row],[shp]]), 0, Table1[[#This Row],[AVG_shp]]/Table1[[#This Row],[shp]])</f>
        <v>1.0180965432663611</v>
      </c>
      <c r="AG168" s="1">
        <v>34</v>
      </c>
      <c r="AH168" s="1">
        <v>50</v>
      </c>
      <c r="AI168" s="1">
        <v>116</v>
      </c>
      <c r="AJ168" s="3">
        <v>14.9263803680981</v>
      </c>
      <c r="AK168" s="3">
        <v>31.852760736196299</v>
      </c>
      <c r="AL168" s="3">
        <v>46.779141104294403</v>
      </c>
      <c r="AM168" s="3">
        <v>151.91411042944699</v>
      </c>
      <c r="AN168" s="1">
        <v>9.3566999999999997E-2</v>
      </c>
      <c r="AO168" s="1">
        <v>15</v>
      </c>
      <c r="AP168" s="1">
        <v>171</v>
      </c>
      <c r="AQ168" s="1">
        <v>0</v>
      </c>
      <c r="AR168" s="1">
        <v>110</v>
      </c>
      <c r="AS168" s="1">
        <v>33</v>
      </c>
      <c r="AT168"/>
      <c r="AX168"/>
      <c r="AY168"/>
      <c r="AZ168"/>
    </row>
    <row r="169" spans="1:52" x14ac:dyDescent="0.3">
      <c r="A169" s="1"/>
      <c r="B169" s="1">
        <v>8478856</v>
      </c>
      <c r="C169" s="1">
        <v>29</v>
      </c>
      <c r="D169" s="1" t="s">
        <v>934</v>
      </c>
      <c r="E169" s="1" t="str">
        <f>IF(AND(ISERR(FIND("C",Table1[[#This Row],[positions]])), Table1[[#This Row],[AVG_faceoffWins]]&gt;200), "*", "")</f>
        <v/>
      </c>
      <c r="F169" s="1" t="str">
        <f>IF(AND(AND(NOT(ISERR(FIND("C",Table1[[#This Row],[positions]]))), G169&lt;&gt;"C"), Table1[[#This Row],[z faceoffWins]]&gt;0.15), "*", "")</f>
        <v/>
      </c>
      <c r="G169" s="2" t="s">
        <v>42</v>
      </c>
      <c r="H169" s="1" t="s">
        <v>943</v>
      </c>
      <c r="I169" s="1" t="s">
        <v>944</v>
      </c>
      <c r="J169" s="7">
        <f>Table1[[#This Row],[z ppp]]+Table1[[#This Row],[z blocks]]+Table1[[#This Row],[z hits]]+Table1[[#This Row],[z goals]]+Table1[[#This Row],[z assists]]+Table1[[#This Row],[z points]]+Table1[[#This Row],[z faceoffWins]]+Table1[[#This Row],[z shots]]</f>
        <v>0.64503743343396902</v>
      </c>
      <c r="K169" s="7">
        <f>Table1[[#This Row],[z goals]]+Table1[[#This Row],[z assists]]+Table1[[#This Row],[z points]]+Table1[[#This Row],[z ppp]]+Table1[[#This Row],[z hits]]+Table1[[#This Row],[z shots]]</f>
        <v>1.8460955450436285</v>
      </c>
      <c r="L169" s="7">
        <f>Table1[[#This Row],[z blocks]]+Table1[[#This Row],[z faceoffWins]]</f>
        <v>-1.2010581116096595</v>
      </c>
      <c r="M169" s="7">
        <f>Table1[[#This Row],[z goals]]+Table1[[#This Row],[z assists]]+Table1[[#This Row],[z points]]+Table1[[#This Row],[z ppp]]+Table1[[#This Row],[z hits]]+Table1[[#This Row],[z blocks]]+Table1[[#This Row],[z shots]]</f>
        <v>1.2305501005968222</v>
      </c>
      <c r="N169" s="7">
        <f>Table1[[#This Row],[z goals]]+Table1[[#This Row],[z assists]]+Table1[[#This Row],[z points]]+Table1[[#This Row],[z ppp]]</f>
        <v>1.687305639953659</v>
      </c>
      <c r="O169" s="3">
        <f>(Table1[[#This Row],[AVG_goals]] - AT$519) / AT$516</f>
        <v>0.48933330480150455</v>
      </c>
      <c r="P169" s="3">
        <f>(Table1[[#This Row],[AVG_assists]] - P$519) / P$516</f>
        <v>0.43905409081866342</v>
      </c>
      <c r="Q169" s="3">
        <f>(Table1[[#This Row],[AVG_points]] - AX$519) / AX$516</f>
        <v>0.4962337926946343</v>
      </c>
      <c r="R169" s="3">
        <f>(Table1[[#This Row],[AVG_faceoffWins]] - AH$519) / AH$516</f>
        <v>-0.58551266716285311</v>
      </c>
      <c r="S169" s="3">
        <f>(Table1[[#This Row],[AVG_PPP]] - AB$519) / AB$516</f>
        <v>0.26268445163885668</v>
      </c>
      <c r="T169" s="3">
        <f>(Table1[[#This Row],[AVG_hits]] - T$519) / T$516</f>
        <v>-0.68440942193471122</v>
      </c>
      <c r="U169" s="3">
        <f>(Table1[[#This Row],[AVG_blocks]] - U$519) / U$516</f>
        <v>-0.61554544444680626</v>
      </c>
      <c r="V169" s="3">
        <f>(Table1[[#This Row],[AVG_shots]] - AO$519) / AO$516</f>
        <v>0.8431993270246807</v>
      </c>
      <c r="W169" s="6">
        <v>3.3278688524590101</v>
      </c>
      <c r="X169" s="7">
        <f>Table1[[#This Row],[r shp factor]]*Table1[[#This Row],[goals]]</f>
        <v>17.832701672865586</v>
      </c>
      <c r="Y169" s="4">
        <v>0.104284700819672</v>
      </c>
      <c r="Z169" s="3">
        <f>(Table1[[#This Row],[AVG_shp]] - Z$519) / Z$516</f>
        <v>-4.6844585779262905E-2</v>
      </c>
      <c r="AA169" s="6">
        <v>10.9754098360655</v>
      </c>
      <c r="AB169" s="6">
        <v>37.319672131147499</v>
      </c>
      <c r="AC169" s="6">
        <v>49.680327868852402</v>
      </c>
      <c r="AD169" s="1">
        <v>81</v>
      </c>
      <c r="AE169" s="1">
        <v>19</v>
      </c>
      <c r="AF169" s="1">
        <f>IF(ISERR(Table1[[#This Row],[AVG_shp]]/Table1[[#This Row],[shp]]), 0, Table1[[#This Row],[AVG_shp]]/Table1[[#This Row],[shp]])</f>
        <v>0.93856324594029394</v>
      </c>
      <c r="AG169" s="1">
        <v>31</v>
      </c>
      <c r="AH169" s="1">
        <v>50</v>
      </c>
      <c r="AI169" s="1">
        <v>119</v>
      </c>
      <c r="AJ169" s="3">
        <v>18.672131147540899</v>
      </c>
      <c r="AK169" s="3">
        <v>28.991803278688501</v>
      </c>
      <c r="AL169" s="3">
        <v>47.663934426229503</v>
      </c>
      <c r="AM169" s="3">
        <v>179.41803278688499</v>
      </c>
      <c r="AN169" s="1">
        <v>0.111111</v>
      </c>
      <c r="AO169" s="1">
        <v>16</v>
      </c>
      <c r="AP169" s="1">
        <v>171</v>
      </c>
      <c r="AQ169" s="1">
        <v>5</v>
      </c>
      <c r="AR169" s="1">
        <v>58</v>
      </c>
      <c r="AS169" s="1">
        <v>49</v>
      </c>
      <c r="AT169"/>
      <c r="AX169"/>
      <c r="AY169"/>
      <c r="AZ169"/>
    </row>
    <row r="170" spans="1:52" hidden="1" x14ac:dyDescent="0.3">
      <c r="A170" s="1" t="s">
        <v>1085</v>
      </c>
      <c r="B170" s="1">
        <v>8478873</v>
      </c>
      <c r="C170" s="1">
        <v>28</v>
      </c>
      <c r="D170" s="1" t="s">
        <v>22</v>
      </c>
      <c r="E170" s="1" t="str">
        <f>IF(AND(ISERR(FIND("C",Table1[[#This Row],[positions]])), Table1[[#This Row],[AVG_faceoffWins]]&gt;200), "*", "")</f>
        <v/>
      </c>
      <c r="F170" s="1" t="str">
        <f>IF(AND(AND(NOT(ISERR(FIND("C",Table1[[#This Row],[positions]]))), G170&lt;&gt;"C"), Table1[[#This Row],[z faceoffWins]]&gt;0.15), "*", "")</f>
        <v/>
      </c>
      <c r="G170" s="2" t="s">
        <v>42</v>
      </c>
      <c r="H170" s="1" t="s">
        <v>43</v>
      </c>
      <c r="I170" s="1" t="s">
        <v>44</v>
      </c>
      <c r="J170" s="7">
        <f>Table1[[#This Row],[z ppp]]+Table1[[#This Row],[z blocks]]+Table1[[#This Row],[z hits]]+Table1[[#This Row],[z goals]]+Table1[[#This Row],[z assists]]+Table1[[#This Row],[z points]]+Table1[[#This Row],[z faceoffWins]]+Table1[[#This Row],[z shots]]</f>
        <v>0.98329204401190495</v>
      </c>
      <c r="K170" s="7">
        <f>Table1[[#This Row],[z goals]]+Table1[[#This Row],[z assists]]+Table1[[#This Row],[z points]]+Table1[[#This Row],[z ppp]]+Table1[[#This Row],[z hits]]+Table1[[#This Row],[z shots]]</f>
        <v>2.4104467740867244</v>
      </c>
      <c r="L170" s="7">
        <f>Table1[[#This Row],[z blocks]]+Table1[[#This Row],[z faceoffWins]]</f>
        <v>-1.4271547300748197</v>
      </c>
      <c r="M170" s="7">
        <f>Table1[[#This Row],[z goals]]+Table1[[#This Row],[z assists]]+Table1[[#This Row],[z points]]+Table1[[#This Row],[z ppp]]+Table1[[#This Row],[z hits]]+Table1[[#This Row],[z blocks]]+Table1[[#This Row],[z shots]]</f>
        <v>1.552294100279022</v>
      </c>
      <c r="N170" s="7">
        <f>Table1[[#This Row],[z goals]]+Table1[[#This Row],[z assists]]+Table1[[#This Row],[z points]]+Table1[[#This Row],[z ppp]]</f>
        <v>2.9015188218040375</v>
      </c>
      <c r="O170" s="3">
        <f>(Table1[[#This Row],[AVG_goals]] - AT$519) / AT$516</f>
        <v>0.74877095053302023</v>
      </c>
      <c r="P170" s="3">
        <f>(Table1[[#This Row],[AVG_assists]] - P$519) / P$516</f>
        <v>0.88881061699174146</v>
      </c>
      <c r="Q170" s="3">
        <f>(Table1[[#This Row],[AVG_points]] - AX$519) / AX$516</f>
        <v>0.89507550012643278</v>
      </c>
      <c r="R170" s="3">
        <f>(Table1[[#This Row],[AVG_faceoffWins]] - AH$519) / AH$516</f>
        <v>-0.56900205626711731</v>
      </c>
      <c r="S170" s="3">
        <f>(Table1[[#This Row],[AVG_PPP]] - AB$519) / AB$516</f>
        <v>0.36886175415284322</v>
      </c>
      <c r="T170" s="3">
        <f>(Table1[[#This Row],[AVG_hits]] - T$519) / T$516</f>
        <v>-1.3856659690065909</v>
      </c>
      <c r="U170" s="3">
        <f>(Table1[[#This Row],[AVG_blocks]] - U$519) / U$516</f>
        <v>-0.85815267380770244</v>
      </c>
      <c r="V170" s="3">
        <f>(Table1[[#This Row],[AVG_shots]] - AO$519) / AO$516</f>
        <v>0.89459392128927784</v>
      </c>
      <c r="W170" s="6">
        <v>6.8161434977578397</v>
      </c>
      <c r="X170" s="7">
        <f>Table1[[#This Row],[r shp factor]]*Table1[[#This Row],[goals]]</f>
        <v>21.921042559346404</v>
      </c>
      <c r="Y170" s="4">
        <v>0.116601156950672</v>
      </c>
      <c r="Z170" s="3">
        <f>(Table1[[#This Row],[AVG_shp]] - Z$519) / Z$516</f>
        <v>0.18838198442564746</v>
      </c>
      <c r="AA170" s="6">
        <v>11.9955156950672</v>
      </c>
      <c r="AB170" s="6">
        <v>27.457399103139</v>
      </c>
      <c r="AC170" s="6">
        <v>11.977578475336299</v>
      </c>
      <c r="AD170" s="1">
        <v>77</v>
      </c>
      <c r="AE170" s="1">
        <v>21</v>
      </c>
      <c r="AF170" s="1">
        <f>IF(ISERR(Table1[[#This Row],[AVG_shp]]/Table1[[#This Row],[shp]]), 0, Table1[[#This Row],[AVG_shp]]/Table1[[#This Row],[shp]])</f>
        <v>1.043859169492686</v>
      </c>
      <c r="AG170" s="1">
        <v>34</v>
      </c>
      <c r="AH170" s="1">
        <v>55</v>
      </c>
      <c r="AI170" s="1">
        <v>131</v>
      </c>
      <c r="AJ170" s="3">
        <v>21.286995515695001</v>
      </c>
      <c r="AK170" s="3">
        <v>35.2556053811659</v>
      </c>
      <c r="AL170" s="3">
        <v>56.542600896860897</v>
      </c>
      <c r="AM170" s="3">
        <v>182.54708520179301</v>
      </c>
      <c r="AN170" s="1">
        <v>0.111702</v>
      </c>
      <c r="AO170" s="1">
        <v>11</v>
      </c>
      <c r="AP170" s="1">
        <v>188</v>
      </c>
      <c r="AQ170" s="1">
        <v>12</v>
      </c>
      <c r="AR170" s="1">
        <v>29</v>
      </c>
      <c r="AS170" s="1">
        <v>7</v>
      </c>
      <c r="AT170"/>
      <c r="AX170"/>
      <c r="AY170"/>
      <c r="AZ170"/>
    </row>
    <row r="171" spans="1:52" x14ac:dyDescent="0.3">
      <c r="A171" s="1"/>
      <c r="B171" s="1">
        <v>8478401</v>
      </c>
      <c r="C171" s="1">
        <v>28</v>
      </c>
      <c r="D171" s="1" t="s">
        <v>55</v>
      </c>
      <c r="E171" s="1" t="str">
        <f>IF(AND(ISERR(FIND("C",Table1[[#This Row],[positions]])), Table1[[#This Row],[AVG_faceoffWins]]&gt;200), "*", "")</f>
        <v/>
      </c>
      <c r="F171" s="1" t="str">
        <f>IF(AND(AND(NOT(ISERR(FIND("C",Table1[[#This Row],[positions]]))), G171&lt;&gt;"C"), Table1[[#This Row],[z faceoffWins]]&gt;0.15), "*", "")</f>
        <v>*</v>
      </c>
      <c r="G171" s="2" t="s">
        <v>45</v>
      </c>
      <c r="H171" s="1" t="s">
        <v>76</v>
      </c>
      <c r="I171" s="1" t="s">
        <v>77</v>
      </c>
      <c r="J171" s="7">
        <f>Table1[[#This Row],[z ppp]]+Table1[[#This Row],[z blocks]]+Table1[[#This Row],[z hits]]+Table1[[#This Row],[z goals]]+Table1[[#This Row],[z assists]]+Table1[[#This Row],[z points]]+Table1[[#This Row],[z faceoffWins]]+Table1[[#This Row],[z shots]]</f>
        <v>2.5994127138395018</v>
      </c>
      <c r="K171" s="7">
        <f>Table1[[#This Row],[z goals]]+Table1[[#This Row],[z assists]]+Table1[[#This Row],[z points]]+Table1[[#This Row],[z ppp]]+Table1[[#This Row],[z hits]]+Table1[[#This Row],[z shots]]</f>
        <v>2.3352658444427279</v>
      </c>
      <c r="L171" s="7">
        <f>Table1[[#This Row],[z blocks]]+Table1[[#This Row],[z faceoffWins]]</f>
        <v>0.26414686939677356</v>
      </c>
      <c r="M171" s="7">
        <f>Table1[[#This Row],[z goals]]+Table1[[#This Row],[z assists]]+Table1[[#This Row],[z points]]+Table1[[#This Row],[z ppp]]+Table1[[#This Row],[z hits]]+Table1[[#This Row],[z blocks]]+Table1[[#This Row],[z shots]]</f>
        <v>1.4630151440774108</v>
      </c>
      <c r="N171" s="7">
        <f>Table1[[#This Row],[z goals]]+Table1[[#This Row],[z assists]]+Table1[[#This Row],[z points]]+Table1[[#This Row],[z ppp]]</f>
        <v>2.3454456912929209</v>
      </c>
      <c r="O171" s="3">
        <f>(Table1[[#This Row],[AVG_goals]] - AT$519) / AT$516</f>
        <v>0.48496460720966178</v>
      </c>
      <c r="P171" s="3">
        <f>(Table1[[#This Row],[AVG_assists]] - P$519) / P$516</f>
        <v>0.91555659512842491</v>
      </c>
      <c r="Q171" s="3">
        <f>(Table1[[#This Row],[AVG_points]] - AX$519) / AX$516</f>
        <v>0.79236720492956947</v>
      </c>
      <c r="R171" s="3">
        <f>(Table1[[#This Row],[AVG_faceoffWins]] - AH$519) / AH$516</f>
        <v>1.1363975697620905</v>
      </c>
      <c r="S171" s="3">
        <f>(Table1[[#This Row],[AVG_PPP]] - AB$519) / AB$516</f>
        <v>0.15255728402526481</v>
      </c>
      <c r="T171" s="3">
        <f>(Table1[[#This Row],[AVG_hits]] - T$519) / T$516</f>
        <v>-0.15367786946792647</v>
      </c>
      <c r="U171" s="3">
        <f>(Table1[[#This Row],[AVG_blocks]] - U$519) / U$516</f>
        <v>-0.87225070036531693</v>
      </c>
      <c r="V171" s="3">
        <f>(Table1[[#This Row],[AVG_shots]] - AO$519) / AO$516</f>
        <v>0.14349802261773356</v>
      </c>
      <c r="W171" s="6">
        <v>367.123966942148</v>
      </c>
      <c r="X171" s="7">
        <f>Table1[[#This Row],[r shp factor]]*Table1[[#This Row],[goals]]</f>
        <v>17.950617689913486</v>
      </c>
      <c r="Y171" s="4">
        <v>0.13599003305785101</v>
      </c>
      <c r="Z171" s="3">
        <f>(Table1[[#This Row],[AVG_shp]] - Z$519) / Z$516</f>
        <v>0.55868158833040782</v>
      </c>
      <c r="AA171" s="6">
        <v>9.9173553719008201</v>
      </c>
      <c r="AB171" s="6">
        <v>26.8842975206611</v>
      </c>
      <c r="AC171" s="6">
        <v>78.214876033057806</v>
      </c>
      <c r="AD171" s="1">
        <v>82</v>
      </c>
      <c r="AE171" s="1">
        <v>14</v>
      </c>
      <c r="AF171" s="1">
        <f>IF(ISERR(Table1[[#This Row],[AVG_shp]]/Table1[[#This Row],[shp]]), 0, Table1[[#This Row],[AVG_shp]]/Table1[[#This Row],[shp]])</f>
        <v>1.2821869778509631</v>
      </c>
      <c r="AG171" s="1">
        <v>33</v>
      </c>
      <c r="AH171" s="1">
        <v>47</v>
      </c>
      <c r="AI171" s="1">
        <v>108</v>
      </c>
      <c r="AJ171" s="3">
        <v>18.6280991735537</v>
      </c>
      <c r="AK171" s="3">
        <v>35.6280991735537</v>
      </c>
      <c r="AL171" s="3">
        <v>54.2561983471074</v>
      </c>
      <c r="AM171" s="3">
        <v>136.81818181818099</v>
      </c>
      <c r="AN171" s="1">
        <v>0.106061</v>
      </c>
      <c r="AO171" s="1">
        <v>7</v>
      </c>
      <c r="AP171" s="1">
        <v>132</v>
      </c>
      <c r="AQ171" s="1">
        <v>393</v>
      </c>
      <c r="AR171" s="1">
        <v>26</v>
      </c>
      <c r="AS171" s="1">
        <v>63</v>
      </c>
      <c r="AT171"/>
      <c r="AX171"/>
      <c r="AY171"/>
      <c r="AZ171"/>
    </row>
    <row r="172" spans="1:52" x14ac:dyDescent="0.3">
      <c r="A172" s="1"/>
      <c r="B172" s="1">
        <v>8478874</v>
      </c>
      <c r="C172" s="1">
        <v>29</v>
      </c>
      <c r="D172" s="1" t="s">
        <v>765</v>
      </c>
      <c r="E172" s="1" t="str">
        <f>IF(AND(ISERR(FIND("C",Table1[[#This Row],[positions]])), Table1[[#This Row],[AVG_faceoffWins]]&gt;200), "*", "")</f>
        <v/>
      </c>
      <c r="F172" s="1" t="str">
        <f>IF(AND(AND(NOT(ISERR(FIND("C",Table1[[#This Row],[positions]]))), G172&lt;&gt;"C"), Table1[[#This Row],[z faceoffWins]]&gt;0.15), "*", "")</f>
        <v>*</v>
      </c>
      <c r="G172" s="2" t="s">
        <v>65</v>
      </c>
      <c r="H172" s="1" t="s">
        <v>770</v>
      </c>
      <c r="I172" s="1" t="s">
        <v>771</v>
      </c>
      <c r="J172" s="7">
        <f>Table1[[#This Row],[z ppp]]+Table1[[#This Row],[z blocks]]+Table1[[#This Row],[z hits]]+Table1[[#This Row],[z goals]]+Table1[[#This Row],[z assists]]+Table1[[#This Row],[z points]]+Table1[[#This Row],[z faceoffWins]]+Table1[[#This Row],[z shots]]</f>
        <v>-3.4382963795804145</v>
      </c>
      <c r="K172" s="7">
        <f>Table1[[#This Row],[z goals]]+Table1[[#This Row],[z assists]]+Table1[[#This Row],[z points]]+Table1[[#This Row],[z ppp]]+Table1[[#This Row],[z hits]]+Table1[[#This Row],[z shots]]</f>
        <v>-2.7891882764601013</v>
      </c>
      <c r="L172" s="7">
        <f>Table1[[#This Row],[z blocks]]+Table1[[#This Row],[z faceoffWins]]</f>
        <v>-0.64910810312031342</v>
      </c>
      <c r="M172" s="7">
        <f>Table1[[#This Row],[z goals]]+Table1[[#This Row],[z assists]]+Table1[[#This Row],[z points]]+Table1[[#This Row],[z ppp]]+Table1[[#This Row],[z hits]]+Table1[[#This Row],[z blocks]]+Table1[[#This Row],[z shots]]</f>
        <v>-3.6499977361535065</v>
      </c>
      <c r="N172" s="7">
        <f>Table1[[#This Row],[z goals]]+Table1[[#This Row],[z assists]]+Table1[[#This Row],[z points]]+Table1[[#This Row],[z ppp]]</f>
        <v>-1.7557242647738098</v>
      </c>
      <c r="O172" s="3">
        <f>(Table1[[#This Row],[AVG_goals]] - AT$519) / AT$516</f>
        <v>0.47643888534393714</v>
      </c>
      <c r="P172" s="3">
        <f>(Table1[[#This Row],[AVG_assists]] - P$519) / P$516</f>
        <v>-1.1521231894383357</v>
      </c>
      <c r="Q172" s="3">
        <f>(Table1[[#This Row],[AVG_points]] - AX$519) / AX$516</f>
        <v>-0.50508294310370738</v>
      </c>
      <c r="R172" s="3">
        <f>(Table1[[#This Row],[AVG_faceoffWins]] - AH$519) / AH$516</f>
        <v>0.21170135657309169</v>
      </c>
      <c r="S172" s="3">
        <f>(Table1[[#This Row],[AVG_PPP]] - AB$519) / AB$516</f>
        <v>-0.57495701757570383</v>
      </c>
      <c r="T172" s="3">
        <f>(Table1[[#This Row],[AVG_hits]] - T$519) / T$516</f>
        <v>-0.37235435084275664</v>
      </c>
      <c r="U172" s="3">
        <f>(Table1[[#This Row],[AVG_blocks]] - U$519) / U$516</f>
        <v>-0.86080945969340517</v>
      </c>
      <c r="V172" s="3">
        <f>(Table1[[#This Row],[AVG_shots]] - AO$519) / AO$516</f>
        <v>-0.66110966084353484</v>
      </c>
      <c r="W172" s="6">
        <v>171.759036144578</v>
      </c>
      <c r="X172" s="7">
        <f>Table1[[#This Row],[r shp factor]]*Table1[[#This Row],[goals]]</f>
        <v>18.542168674698775</v>
      </c>
      <c r="Y172" s="4">
        <v>0.20602398795180701</v>
      </c>
      <c r="Z172" s="3">
        <f>(Table1[[#This Row],[AVG_shp]] - Z$519) / Z$516</f>
        <v>1.8962292426533669</v>
      </c>
      <c r="AA172" s="6">
        <v>2.92771084337349</v>
      </c>
      <c r="AB172" s="6">
        <v>27.349397590361399</v>
      </c>
      <c r="AC172" s="6">
        <v>66.4578313253012</v>
      </c>
      <c r="AD172" s="1">
        <v>81</v>
      </c>
      <c r="AE172" s="1">
        <v>19</v>
      </c>
      <c r="AF172" s="1">
        <f>IF(ISERR(Table1[[#This Row],[AVG_shp]]/Table1[[#This Row],[shp]]), 0, Table1[[#This Row],[AVG_shp]]/Table1[[#This Row],[shp]])</f>
        <v>0.97590361445783036</v>
      </c>
      <c r="AG172" s="1">
        <v>7</v>
      </c>
      <c r="AH172" s="1">
        <v>26</v>
      </c>
      <c r="AI172" s="1">
        <v>71</v>
      </c>
      <c r="AJ172" s="3">
        <v>18.542168674698701</v>
      </c>
      <c r="AK172" s="3">
        <v>6.8313253012048101</v>
      </c>
      <c r="AL172" s="3">
        <v>25.3734939759036</v>
      </c>
      <c r="AM172" s="3">
        <v>87.831325301204799</v>
      </c>
      <c r="AN172" s="1">
        <v>0.21111099999999999</v>
      </c>
      <c r="AO172" s="1">
        <v>3</v>
      </c>
      <c r="AP172" s="1">
        <v>90</v>
      </c>
      <c r="AQ172" s="1">
        <v>176</v>
      </c>
      <c r="AR172" s="1">
        <v>28</v>
      </c>
      <c r="AS172" s="1">
        <v>68</v>
      </c>
      <c r="AT172"/>
      <c r="AX172"/>
      <c r="AY172"/>
      <c r="AZ172"/>
    </row>
    <row r="173" spans="1:52" x14ac:dyDescent="0.3">
      <c r="A173" s="1"/>
      <c r="B173" s="1">
        <v>8476448</v>
      </c>
      <c r="C173" s="1">
        <v>32</v>
      </c>
      <c r="D173" s="1" t="s">
        <v>960</v>
      </c>
      <c r="E173" s="1" t="str">
        <f>IF(AND(ISERR(FIND("C",Table1[[#This Row],[positions]])), Table1[[#This Row],[AVG_faceoffWins]]&gt;200), "*", "")</f>
        <v/>
      </c>
      <c r="F173" s="1" t="str">
        <f>IF(AND(AND(NOT(ISERR(FIND("C",Table1[[#This Row],[positions]]))), G173&lt;&gt;"C"), Table1[[#This Row],[z faceoffWins]]&gt;0.15), "*", "")</f>
        <v/>
      </c>
      <c r="G173" s="2" t="s">
        <v>26</v>
      </c>
      <c r="H173" s="1" t="s">
        <v>971</v>
      </c>
      <c r="I173" s="1" t="s">
        <v>729</v>
      </c>
      <c r="J173" s="7">
        <f>Table1[[#This Row],[z ppp]]+Table1[[#This Row],[z blocks]]+Table1[[#This Row],[z hits]]+Table1[[#This Row],[z goals]]+Table1[[#This Row],[z assists]]+Table1[[#This Row],[z points]]+Table1[[#This Row],[z faceoffWins]]+Table1[[#This Row],[z shots]]</f>
        <v>2.9128957249506202</v>
      </c>
      <c r="K173" s="7">
        <f>Table1[[#This Row],[z goals]]+Table1[[#This Row],[z assists]]+Table1[[#This Row],[z points]]+Table1[[#This Row],[z ppp]]+Table1[[#This Row],[z hits]]+Table1[[#This Row],[z shots]]</f>
        <v>1.3517255473171899</v>
      </c>
      <c r="L173" s="7">
        <f>Table1[[#This Row],[z blocks]]+Table1[[#This Row],[z faceoffWins]]</f>
        <v>1.5611701776334299</v>
      </c>
      <c r="M173" s="7">
        <f>Table1[[#This Row],[z goals]]+Table1[[#This Row],[z assists]]+Table1[[#This Row],[z points]]+Table1[[#This Row],[z ppp]]+Table1[[#This Row],[z hits]]+Table1[[#This Row],[z blocks]]+Table1[[#This Row],[z shots]]</f>
        <v>0.93183238847712468</v>
      </c>
      <c r="N173" s="7">
        <f>Table1[[#This Row],[z goals]]+Table1[[#This Row],[z assists]]+Table1[[#This Row],[z points]]+Table1[[#This Row],[z ppp]]</f>
        <v>1.778055310959564</v>
      </c>
      <c r="O173" s="3">
        <f>(Table1[[#This Row],[AVG_goals]] - AT$519) / AT$516</f>
        <v>0.439586215840781</v>
      </c>
      <c r="P173" s="3">
        <f>(Table1[[#This Row],[AVG_assists]] - P$519) / P$516</f>
        <v>0.58429836405510771</v>
      </c>
      <c r="Q173" s="3">
        <f>(Table1[[#This Row],[AVG_points]] - AX$519) / AX$516</f>
        <v>0.56457855035203375</v>
      </c>
      <c r="R173" s="3">
        <f>(Table1[[#This Row],[AVG_faceoffWins]] - AH$519) / AH$516</f>
        <v>1.9810633364734951</v>
      </c>
      <c r="S173" s="3">
        <f>(Table1[[#This Row],[AVG_PPP]] - AB$519) / AB$516</f>
        <v>0.18959218071164158</v>
      </c>
      <c r="T173" s="3">
        <f>(Table1[[#This Row],[AVG_hits]] - T$519) / T$516</f>
        <v>-0.86718166841570221</v>
      </c>
      <c r="U173" s="3">
        <f>(Table1[[#This Row],[AVG_blocks]] - U$519) / U$516</f>
        <v>-0.41989315884006506</v>
      </c>
      <c r="V173" s="3">
        <f>(Table1[[#This Row],[AVG_shots]] - AO$519) / AO$516</f>
        <v>0.44085190477332792</v>
      </c>
      <c r="W173" s="6">
        <v>545.58048780487798</v>
      </c>
      <c r="X173" s="7">
        <f>Table1[[#This Row],[r shp factor]]*Table1[[#This Row],[goals]]</f>
        <v>13.431890558334313</v>
      </c>
      <c r="Y173" s="4">
        <v>0.11287265365853601</v>
      </c>
      <c r="Z173" s="3">
        <f>(Table1[[#This Row],[AVG_shp]] - Z$519) / Z$516</f>
        <v>0.11717294246759703</v>
      </c>
      <c r="AA173" s="6">
        <v>10.2731707317073</v>
      </c>
      <c r="AB173" s="6">
        <v>45.273170731707303</v>
      </c>
      <c r="AC173" s="6">
        <v>39.8536585365853</v>
      </c>
      <c r="AD173" s="1">
        <v>53</v>
      </c>
      <c r="AE173" s="1">
        <v>9</v>
      </c>
      <c r="AF173" s="1">
        <f>IF(ISERR(Table1[[#This Row],[AVG_shp]]/Table1[[#This Row],[shp]]), 0, Table1[[#This Row],[AVG_shp]]/Table1[[#This Row],[shp]])</f>
        <v>1.492432284259368</v>
      </c>
      <c r="AG173" s="1">
        <v>20</v>
      </c>
      <c r="AH173" s="1">
        <v>29</v>
      </c>
      <c r="AI173" s="1">
        <v>67</v>
      </c>
      <c r="AJ173" s="3">
        <v>18.170731707317</v>
      </c>
      <c r="AK173" s="3">
        <v>31.0146341463414</v>
      </c>
      <c r="AL173" s="3">
        <v>49.185365853658503</v>
      </c>
      <c r="AM173" s="3">
        <v>154.92195121951201</v>
      </c>
      <c r="AN173" s="1">
        <v>7.5630000000000003E-2</v>
      </c>
      <c r="AO173" s="1">
        <v>6</v>
      </c>
      <c r="AP173" s="1">
        <v>119</v>
      </c>
      <c r="AQ173" s="1">
        <v>410</v>
      </c>
      <c r="AR173" s="1">
        <v>37</v>
      </c>
      <c r="AS173" s="1">
        <v>20</v>
      </c>
      <c r="AT173"/>
      <c r="AX173"/>
      <c r="AY173"/>
      <c r="AZ173"/>
    </row>
    <row r="174" spans="1:52" x14ac:dyDescent="0.3">
      <c r="A174" s="1"/>
      <c r="B174" s="1">
        <v>8474102</v>
      </c>
      <c r="C174" s="1">
        <v>37</v>
      </c>
      <c r="D174" s="1" t="s">
        <v>634</v>
      </c>
      <c r="E174" s="1" t="str">
        <f>IF(AND(ISERR(FIND("C",Table1[[#This Row],[positions]])), Table1[[#This Row],[AVG_faceoffWins]]&gt;200), "*", "")</f>
        <v/>
      </c>
      <c r="F174" s="1" t="str">
        <f>IF(AND(AND(NOT(ISERR(FIND("C",Table1[[#This Row],[positions]]))), G174&lt;&gt;"C"), Table1[[#This Row],[z faceoffWins]]&gt;0.15), "*", "")</f>
        <v/>
      </c>
      <c r="G174" s="2" t="s">
        <v>56</v>
      </c>
      <c r="H174" s="1" t="s">
        <v>649</v>
      </c>
      <c r="I174" s="1" t="s">
        <v>650</v>
      </c>
      <c r="J174" s="7">
        <f>Table1[[#This Row],[z ppp]]+Table1[[#This Row],[z blocks]]+Table1[[#This Row],[z hits]]+Table1[[#This Row],[z goals]]+Table1[[#This Row],[z assists]]+Table1[[#This Row],[z points]]+Table1[[#This Row],[z faceoffWins]]+Table1[[#This Row],[z shots]]</f>
        <v>0.94806732938555527</v>
      </c>
      <c r="K174" s="7">
        <f>Table1[[#This Row],[z goals]]+Table1[[#This Row],[z assists]]+Table1[[#This Row],[z points]]+Table1[[#This Row],[z ppp]]+Table1[[#This Row],[z hits]]+Table1[[#This Row],[z shots]]</f>
        <v>2.5049974264393691</v>
      </c>
      <c r="L174" s="7">
        <f>Table1[[#This Row],[z blocks]]+Table1[[#This Row],[z faceoffWins]]</f>
        <v>-1.5569300970538138</v>
      </c>
      <c r="M174" s="7">
        <f>Table1[[#This Row],[z goals]]+Table1[[#This Row],[z assists]]+Table1[[#This Row],[z points]]+Table1[[#This Row],[z ppp]]+Table1[[#This Row],[z hits]]+Table1[[#This Row],[z blocks]]+Table1[[#This Row],[z shots]]</f>
        <v>1.5107595429407414</v>
      </c>
      <c r="N174" s="7">
        <f>Table1[[#This Row],[z goals]]+Table1[[#This Row],[z assists]]+Table1[[#This Row],[z points]]+Table1[[#This Row],[z ppp]]</f>
        <v>1.8442558268435079</v>
      </c>
      <c r="O174" s="3">
        <f>(Table1[[#This Row],[AVG_goals]] - AT$519) / AT$516</f>
        <v>0.43696163226345325</v>
      </c>
      <c r="P174" s="3">
        <f>(Table1[[#This Row],[AVG_assists]] - P$519) / P$516</f>
        <v>0.21673344360752045</v>
      </c>
      <c r="Q174" s="3">
        <f>(Table1[[#This Row],[AVG_points]] - AX$519) / AX$516</f>
        <v>0.33343281684498566</v>
      </c>
      <c r="R174" s="3">
        <f>(Table1[[#This Row],[AVG_faceoffWins]] - AH$519) / AH$516</f>
        <v>-0.56269221355518628</v>
      </c>
      <c r="S174" s="3">
        <f>(Table1[[#This Row],[AVG_PPP]] - AB$519) / AB$516</f>
        <v>0.85712793412754873</v>
      </c>
      <c r="T174" s="3">
        <f>(Table1[[#This Row],[AVG_hits]] - T$519) / T$516</f>
        <v>0.27057929500099431</v>
      </c>
      <c r="U174" s="3">
        <f>(Table1[[#This Row],[AVG_blocks]] - U$519) / U$516</f>
        <v>-0.99423788349862752</v>
      </c>
      <c r="V174" s="3">
        <f>(Table1[[#This Row],[AVG_shots]] - AO$519) / AO$516</f>
        <v>0.39016230459486667</v>
      </c>
      <c r="W174" s="6">
        <v>8.1492537313432791</v>
      </c>
      <c r="X174" s="7">
        <f>Table1[[#This Row],[r shp factor]]*Table1[[#This Row],[goals]]</f>
        <v>8.51267463378902</v>
      </c>
      <c r="Y174" s="4">
        <v>0.11989723880597</v>
      </c>
      <c r="Z174" s="3">
        <f>(Table1[[#This Row],[AVG_shp]] - Z$519) / Z$516</f>
        <v>0.25133239984465139</v>
      </c>
      <c r="AA174" s="6">
        <v>16.686567164179099</v>
      </c>
      <c r="AB174" s="6">
        <v>21.9253731343283</v>
      </c>
      <c r="AC174" s="6">
        <v>101.02487562189</v>
      </c>
      <c r="AD174" s="1">
        <v>43</v>
      </c>
      <c r="AE174" s="1">
        <v>9</v>
      </c>
      <c r="AF174" s="1">
        <f>IF(ISERR(Table1[[#This Row],[AVG_shp]]/Table1[[#This Row],[shp]]), 0, Table1[[#This Row],[AVG_shp]]/Table1[[#This Row],[shp]])</f>
        <v>0.94585273708766882</v>
      </c>
      <c r="AG174" s="1">
        <v>7</v>
      </c>
      <c r="AH174" s="1">
        <v>16</v>
      </c>
      <c r="AI174" s="1">
        <v>41</v>
      </c>
      <c r="AJ174" s="3">
        <v>18.144278606965099</v>
      </c>
      <c r="AK174" s="3">
        <v>25.8955223880597</v>
      </c>
      <c r="AL174" s="3">
        <v>44.039800995024798</v>
      </c>
      <c r="AM174" s="3">
        <v>151.83582089552201</v>
      </c>
      <c r="AN174" s="1">
        <v>0.12676100000000001</v>
      </c>
      <c r="AO174" s="1">
        <v>6</v>
      </c>
      <c r="AP174" s="1">
        <v>71</v>
      </c>
      <c r="AQ174" s="1">
        <v>6</v>
      </c>
      <c r="AR174" s="1">
        <v>9</v>
      </c>
      <c r="AS174" s="1">
        <v>72</v>
      </c>
      <c r="AT174"/>
      <c r="AX174"/>
      <c r="AY174"/>
      <c r="AZ174"/>
    </row>
    <row r="175" spans="1:52" hidden="1" x14ac:dyDescent="0.3">
      <c r="A175" s="1" t="s">
        <v>1085</v>
      </c>
      <c r="B175" s="1">
        <v>8478519</v>
      </c>
      <c r="C175" s="1">
        <v>28</v>
      </c>
      <c r="D175" s="1" t="s">
        <v>826</v>
      </c>
      <c r="E175" s="1" t="str">
        <f>IF(AND(ISERR(FIND("C",Table1[[#This Row],[positions]])), Table1[[#This Row],[AVG_faceoffWins]]&gt;200), "*", "")</f>
        <v/>
      </c>
      <c r="F175" s="1" t="str">
        <f>IF(AND(AND(NOT(ISERR(FIND("C",Table1[[#This Row],[positions]]))), G175&lt;&gt;"C"), Table1[[#This Row],[z faceoffWins]]&gt;0.15), "*", "")</f>
        <v/>
      </c>
      <c r="G175" s="2" t="s">
        <v>26</v>
      </c>
      <c r="H175" s="1" t="s">
        <v>831</v>
      </c>
      <c r="I175" s="1" t="s">
        <v>832</v>
      </c>
      <c r="J175" s="7">
        <f>Table1[[#This Row],[z ppp]]+Table1[[#This Row],[z blocks]]+Table1[[#This Row],[z hits]]+Table1[[#This Row],[z goals]]+Table1[[#This Row],[z assists]]+Table1[[#This Row],[z points]]+Table1[[#This Row],[z faceoffWins]]+Table1[[#This Row],[z shots]]</f>
        <v>2.1331425523341236</v>
      </c>
      <c r="K175" s="7">
        <f>Table1[[#This Row],[z goals]]+Table1[[#This Row],[z assists]]+Table1[[#This Row],[z points]]+Table1[[#This Row],[z ppp]]+Table1[[#This Row],[z hits]]+Table1[[#This Row],[z shots]]</f>
        <v>0.18036288713477588</v>
      </c>
      <c r="L175" s="7">
        <f>Table1[[#This Row],[z blocks]]+Table1[[#This Row],[z faceoffWins]]</f>
        <v>1.9527796651993479</v>
      </c>
      <c r="M175" s="7">
        <f>Table1[[#This Row],[z goals]]+Table1[[#This Row],[z assists]]+Table1[[#This Row],[z points]]+Table1[[#This Row],[z ppp]]+Table1[[#This Row],[z hits]]+Table1[[#This Row],[z blocks]]+Table1[[#This Row],[z shots]]</f>
        <v>0.27385409551519557</v>
      </c>
      <c r="N175" s="7">
        <f>Table1[[#This Row],[z goals]]+Table1[[#This Row],[z assists]]+Table1[[#This Row],[z points]]+Table1[[#This Row],[z ppp]]</f>
        <v>0.89121766204502118</v>
      </c>
      <c r="O175" s="3">
        <f>(Table1[[#This Row],[AVG_goals]] - AT$519) / AT$516</f>
        <v>0.63845409699393074</v>
      </c>
      <c r="P175" s="3">
        <f>(Table1[[#This Row],[AVG_assists]] - P$519) / P$516</f>
        <v>0.20338931392973242</v>
      </c>
      <c r="Q175" s="3">
        <f>(Table1[[#This Row],[AVG_points]] - AX$519) / AX$516</f>
        <v>0.41631233653636956</v>
      </c>
      <c r="R175" s="3">
        <f>(Table1[[#This Row],[AVG_faceoffWins]] - AH$519) / AH$516</f>
        <v>1.8592884568189283</v>
      </c>
      <c r="S175" s="3">
        <f>(Table1[[#This Row],[AVG_PPP]] - AB$519) / AB$516</f>
        <v>-0.36693808541501166</v>
      </c>
      <c r="T175" s="3">
        <f>(Table1[[#This Row],[AVG_hits]] - T$519) / T$516</f>
        <v>-0.83463182306021777</v>
      </c>
      <c r="U175" s="3">
        <f>(Table1[[#This Row],[AVG_blocks]] - U$519) / U$516</f>
        <v>9.3491208380419674E-2</v>
      </c>
      <c r="V175" s="3">
        <f>(Table1[[#This Row],[AVG_shots]] - AO$519) / AO$516</f>
        <v>0.12377704814997249</v>
      </c>
      <c r="W175" s="6">
        <v>519.85253456221199</v>
      </c>
      <c r="X175" s="7">
        <f>Table1[[#This Row],[r shp factor]]*Table1[[#This Row],[goals]]</f>
        <v>23.222726635944639</v>
      </c>
      <c r="Y175" s="4">
        <v>0.14514204147465401</v>
      </c>
      <c r="Z175" s="3">
        <f>(Table1[[#This Row],[AVG_shp]] - Z$519) / Z$516</f>
        <v>0.73347176559191296</v>
      </c>
      <c r="AA175" s="6">
        <v>4.9262672811059902</v>
      </c>
      <c r="AB175" s="6">
        <v>66.142857142857096</v>
      </c>
      <c r="AC175" s="6">
        <v>41.603686635944698</v>
      </c>
      <c r="AD175" s="1">
        <v>80</v>
      </c>
      <c r="AE175" s="1">
        <v>27</v>
      </c>
      <c r="AF175" s="1">
        <f>IF(ISERR(Table1[[#This Row],[AVG_shp]]/Table1[[#This Row],[shp]]), 0, Table1[[#This Row],[AVG_shp]]/Table1[[#This Row],[shp]])</f>
        <v>0.86010098651646816</v>
      </c>
      <c r="AG175" s="1">
        <v>32</v>
      </c>
      <c r="AH175" s="1">
        <v>59</v>
      </c>
      <c r="AI175" s="1">
        <v>145</v>
      </c>
      <c r="AJ175" s="3">
        <v>20.175115207373199</v>
      </c>
      <c r="AK175" s="3">
        <v>25.709677419354801</v>
      </c>
      <c r="AL175" s="3">
        <v>45.8847926267281</v>
      </c>
      <c r="AM175" s="3">
        <v>135.617511520737</v>
      </c>
      <c r="AN175" s="1">
        <v>0.16875000000000001</v>
      </c>
      <c r="AO175" s="1">
        <v>5</v>
      </c>
      <c r="AP175" s="1">
        <v>160</v>
      </c>
      <c r="AQ175" s="1">
        <v>647</v>
      </c>
      <c r="AR175" s="1">
        <v>72</v>
      </c>
      <c r="AS175" s="1">
        <v>25</v>
      </c>
      <c r="AT175"/>
      <c r="AX175"/>
      <c r="AY175"/>
      <c r="AZ175"/>
    </row>
    <row r="176" spans="1:52" hidden="1" x14ac:dyDescent="0.3">
      <c r="A176" s="1" t="s">
        <v>1085</v>
      </c>
      <c r="B176" s="1">
        <v>8482149</v>
      </c>
      <c r="C176" s="1">
        <v>23</v>
      </c>
      <c r="D176" s="1" t="s">
        <v>995</v>
      </c>
      <c r="E176" s="1" t="str">
        <f>IF(AND(ISERR(FIND("C",Table1[[#This Row],[positions]])), Table1[[#This Row],[AVG_faceoffWins]]&gt;200), "*", "")</f>
        <v/>
      </c>
      <c r="F176" s="1" t="str">
        <f>IF(AND(AND(NOT(ISERR(FIND("C",Table1[[#This Row],[positions]]))), G176&lt;&gt;"C"), Table1[[#This Row],[z faceoffWins]]&gt;0.15), "*", "")</f>
        <v/>
      </c>
      <c r="G176" s="2" t="s">
        <v>23</v>
      </c>
      <c r="H176" s="1" t="s">
        <v>1012</v>
      </c>
      <c r="I176" s="1" t="s">
        <v>1013</v>
      </c>
      <c r="J176" s="7">
        <f>Table1[[#This Row],[z ppp]]+Table1[[#This Row],[z blocks]]+Table1[[#This Row],[z hits]]+Table1[[#This Row],[z goals]]+Table1[[#This Row],[z assists]]+Table1[[#This Row],[z points]]+Table1[[#This Row],[z faceoffWins]]+Table1[[#This Row],[z shots]]</f>
        <v>-1.1512298360888751</v>
      </c>
      <c r="K176" s="7">
        <f>Table1[[#This Row],[z goals]]+Table1[[#This Row],[z assists]]+Table1[[#This Row],[z points]]+Table1[[#This Row],[z ppp]]+Table1[[#This Row],[z hits]]+Table1[[#This Row],[z shots]]</f>
        <v>0.10034771016963855</v>
      </c>
      <c r="L176" s="7">
        <f>Table1[[#This Row],[z blocks]]+Table1[[#This Row],[z faceoffWins]]</f>
        <v>-1.2515775462585137</v>
      </c>
      <c r="M176" s="7">
        <f>Table1[[#This Row],[z goals]]+Table1[[#This Row],[z assists]]+Table1[[#This Row],[z points]]+Table1[[#This Row],[z ppp]]+Table1[[#This Row],[z hits]]+Table1[[#This Row],[z blocks]]+Table1[[#This Row],[z shots]]</f>
        <v>-0.65606777064899902</v>
      </c>
      <c r="N176" s="7">
        <f>Table1[[#This Row],[z goals]]+Table1[[#This Row],[z assists]]+Table1[[#This Row],[z points]]+Table1[[#This Row],[z ppp]]</f>
        <v>0.82523195118567405</v>
      </c>
      <c r="O176" s="3">
        <f>(Table1[[#This Row],[AVG_goals]] - AT$519) / AT$516</f>
        <v>0.20913683608486303</v>
      </c>
      <c r="P176" s="3">
        <f>(Table1[[#This Row],[AVG_assists]] - P$519) / P$516</f>
        <v>0.15067285039860456</v>
      </c>
      <c r="Q176" s="3">
        <f>(Table1[[#This Row],[AVG_points]] - AX$519) / AX$516</f>
        <v>0.18895354689211774</v>
      </c>
      <c r="R176" s="3">
        <f>(Table1[[#This Row],[AVG_faceoffWins]] - AH$519) / AH$516</f>
        <v>-0.49516206543987618</v>
      </c>
      <c r="S176" s="3">
        <f>(Table1[[#This Row],[AVG_PPP]] - AB$519) / AB$516</f>
        <v>0.27646871781008875</v>
      </c>
      <c r="T176" s="3">
        <f>(Table1[[#This Row],[AVG_hits]] - T$519) / T$516</f>
        <v>-0.746571050374364</v>
      </c>
      <c r="U176" s="3">
        <f>(Table1[[#This Row],[AVG_blocks]] - U$519) / U$516</f>
        <v>-0.75641548081863752</v>
      </c>
      <c r="V176" s="3">
        <f>(Table1[[#This Row],[AVG_shots]] - AO$519) / AO$516</f>
        <v>2.1686809358328497E-2</v>
      </c>
      <c r="W176" s="6">
        <v>22.4166666666666</v>
      </c>
      <c r="X176" s="7">
        <f>Table1[[#This Row],[r shp factor]]*Table1[[#This Row],[goals]]</f>
        <v>17.072408542996708</v>
      </c>
      <c r="Y176" s="4">
        <v>0.119387352941176</v>
      </c>
      <c r="Z176" s="3">
        <f>(Table1[[#This Row],[AVG_shp]] - Z$519) / Z$516</f>
        <v>0.24159431431941844</v>
      </c>
      <c r="AA176" s="6">
        <v>11.1078431372549</v>
      </c>
      <c r="AB176" s="6">
        <v>31.593137254901901</v>
      </c>
      <c r="AC176" s="6">
        <v>46.338235294117602</v>
      </c>
      <c r="AD176" s="1">
        <v>82</v>
      </c>
      <c r="AE176" s="1">
        <v>18</v>
      </c>
      <c r="AF176" s="1">
        <f>IF(ISERR(Table1[[#This Row],[AVG_shp]]/Table1[[#This Row],[shp]]), 0, Table1[[#This Row],[AVG_shp]]/Table1[[#This Row],[shp]])</f>
        <v>0.94846714127759491</v>
      </c>
      <c r="AG176" s="1">
        <v>32</v>
      </c>
      <c r="AH176" s="1">
        <v>50</v>
      </c>
      <c r="AI176" s="1">
        <v>118</v>
      </c>
      <c r="AJ176" s="3">
        <v>15.8480392156862</v>
      </c>
      <c r="AK176" s="3">
        <v>24.9754901960784</v>
      </c>
      <c r="AL176" s="3">
        <v>40.823529411764703</v>
      </c>
      <c r="AM176" s="3">
        <v>129.40196078431299</v>
      </c>
      <c r="AN176" s="1">
        <v>0.12587400000000001</v>
      </c>
      <c r="AO176" s="1">
        <v>15</v>
      </c>
      <c r="AP176" s="1">
        <v>143</v>
      </c>
      <c r="AQ176" s="1">
        <v>21</v>
      </c>
      <c r="AR176" s="1">
        <v>45</v>
      </c>
      <c r="AS176" s="1">
        <v>71</v>
      </c>
      <c r="AT176"/>
      <c r="AX176"/>
      <c r="AY176"/>
      <c r="AZ176"/>
    </row>
    <row r="177" spans="1:52" hidden="1" x14ac:dyDescent="0.3">
      <c r="A177" s="1" t="s">
        <v>1085</v>
      </c>
      <c r="B177" s="1">
        <v>8480748</v>
      </c>
      <c r="C177" s="1">
        <v>30</v>
      </c>
      <c r="D177" s="1" t="s">
        <v>934</v>
      </c>
      <c r="E177" s="1" t="str">
        <f>IF(AND(ISERR(FIND("C",Table1[[#This Row],[positions]])), Table1[[#This Row],[AVG_faceoffWins]]&gt;200), "*", "")</f>
        <v/>
      </c>
      <c r="F177" s="1" t="str">
        <f>IF(AND(AND(NOT(ISERR(FIND("C",Table1[[#This Row],[positions]]))), G177&lt;&gt;"C"), Table1[[#This Row],[z faceoffWins]]&gt;0.15), "*", "")</f>
        <v/>
      </c>
      <c r="G177" s="2" t="s">
        <v>42</v>
      </c>
      <c r="H177" s="1" t="s">
        <v>951</v>
      </c>
      <c r="I177" s="1" t="s">
        <v>952</v>
      </c>
      <c r="J177" s="7">
        <f>Table1[[#This Row],[z ppp]]+Table1[[#This Row],[z blocks]]+Table1[[#This Row],[z hits]]+Table1[[#This Row],[z goals]]+Table1[[#This Row],[z assists]]+Table1[[#This Row],[z points]]+Table1[[#This Row],[z faceoffWins]]+Table1[[#This Row],[z shots]]</f>
        <v>0.96572933221360402</v>
      </c>
      <c r="K177" s="7">
        <f>Table1[[#This Row],[z goals]]+Table1[[#This Row],[z assists]]+Table1[[#This Row],[z points]]+Table1[[#This Row],[z ppp]]+Table1[[#This Row],[z hits]]+Table1[[#This Row],[z shots]]</f>
        <v>2.4221094205551994</v>
      </c>
      <c r="L177" s="7">
        <f>Table1[[#This Row],[z blocks]]+Table1[[#This Row],[z faceoffWins]]</f>
        <v>-1.4563800883415958</v>
      </c>
      <c r="M177" s="7">
        <f>Table1[[#This Row],[z goals]]+Table1[[#This Row],[z assists]]+Table1[[#This Row],[z points]]+Table1[[#This Row],[z ppp]]+Table1[[#This Row],[z hits]]+Table1[[#This Row],[z blocks]]+Table1[[#This Row],[z shots]]</f>
        <v>1.4849871533650465</v>
      </c>
      <c r="N177" s="7">
        <f>Table1[[#This Row],[z goals]]+Table1[[#This Row],[z assists]]+Table1[[#This Row],[z points]]+Table1[[#This Row],[z ppp]]</f>
        <v>-1.5116466177783483</v>
      </c>
      <c r="O177" s="3">
        <f>(Table1[[#This Row],[AVG_goals]] - AT$519) / AT$516</f>
        <v>-3.330308799145304E-2</v>
      </c>
      <c r="P177" s="3">
        <f>(Table1[[#This Row],[AVG_assists]] - P$519) / P$516</f>
        <v>-0.43812251495035304</v>
      </c>
      <c r="Q177" s="3">
        <f>(Table1[[#This Row],[AVG_points]] - AX$519) / AX$516</f>
        <v>-0.28917828575199395</v>
      </c>
      <c r="R177" s="3">
        <f>(Table1[[#This Row],[AVG_faceoffWins]] - AH$519) / AH$516</f>
        <v>-0.51925782115144281</v>
      </c>
      <c r="S177" s="3">
        <f>(Table1[[#This Row],[AVG_PPP]] - AB$519) / AB$516</f>
        <v>-0.75104272908454817</v>
      </c>
      <c r="T177" s="3">
        <f>(Table1[[#This Row],[AVG_hits]] - T$519) / T$516</f>
        <v>4.1641232325690822</v>
      </c>
      <c r="U177" s="3">
        <f>(Table1[[#This Row],[AVG_blocks]] - U$519) / U$516</f>
        <v>-0.93712226719015301</v>
      </c>
      <c r="V177" s="3">
        <f>(Table1[[#This Row],[AVG_shots]] - AO$519) / AO$516</f>
        <v>-0.23036719423553434</v>
      </c>
      <c r="W177" s="6">
        <v>17.325842696629199</v>
      </c>
      <c r="X177" s="7">
        <f>Table1[[#This Row],[r shp factor]]*Table1[[#This Row],[goals]]</f>
        <v>16.335608285149256</v>
      </c>
      <c r="Y177" s="4">
        <v>0.115855573033707</v>
      </c>
      <c r="Z177" s="3">
        <f>(Table1[[#This Row],[AVG_shp]] - Z$519) / Z$516</f>
        <v>0.17414240562779892</v>
      </c>
      <c r="AA177" s="6">
        <v>1.2359550561797701</v>
      </c>
      <c r="AB177" s="6">
        <v>24.247191011235898</v>
      </c>
      <c r="AC177" s="6">
        <v>310.35955056179699</v>
      </c>
      <c r="AD177" s="1">
        <v>78</v>
      </c>
      <c r="AE177" s="1">
        <v>19</v>
      </c>
      <c r="AF177" s="1">
        <f>IF(ISERR(Table1[[#This Row],[AVG_shp]]/Table1[[#This Row],[shp]]), 0, Table1[[#This Row],[AVG_shp]]/Table1[[#This Row],[shp]])</f>
        <v>0.85976885711311879</v>
      </c>
      <c r="AG177" s="1">
        <v>21</v>
      </c>
      <c r="AH177" s="1">
        <v>40</v>
      </c>
      <c r="AI177" s="1">
        <v>99</v>
      </c>
      <c r="AJ177" s="3">
        <v>13.404494382022399</v>
      </c>
      <c r="AK177" s="3">
        <v>16.7752808988764</v>
      </c>
      <c r="AL177" s="3">
        <v>30.179775280898799</v>
      </c>
      <c r="AM177" s="3">
        <v>114.05617977528</v>
      </c>
      <c r="AN177" s="1">
        <v>0.13475200000000001</v>
      </c>
      <c r="AO177" s="1">
        <v>2</v>
      </c>
      <c r="AP177" s="1">
        <v>141</v>
      </c>
      <c r="AQ177" s="1">
        <v>24</v>
      </c>
      <c r="AR177" s="1">
        <v>30</v>
      </c>
      <c r="AS177" s="1">
        <v>462</v>
      </c>
      <c r="AT177"/>
      <c r="AX177"/>
      <c r="AY177"/>
      <c r="AZ177"/>
    </row>
    <row r="178" spans="1:52" x14ac:dyDescent="0.3">
      <c r="A178" s="1"/>
      <c r="B178" s="1">
        <v>8478109</v>
      </c>
      <c r="C178" s="1">
        <v>30</v>
      </c>
      <c r="D178" s="1" t="s">
        <v>244</v>
      </c>
      <c r="E178" s="1" t="str">
        <f>IF(AND(ISERR(FIND("C",Table1[[#This Row],[positions]])), Table1[[#This Row],[AVG_faceoffWins]]&gt;200), "*", "")</f>
        <v/>
      </c>
      <c r="F178" s="1" t="str">
        <f>IF(AND(AND(NOT(ISERR(FIND("C",Table1[[#This Row],[positions]]))), G178&lt;&gt;"C"), Table1[[#This Row],[z faceoffWins]]&gt;0.15), "*", "")</f>
        <v/>
      </c>
      <c r="G178" s="2" t="s">
        <v>56</v>
      </c>
      <c r="H178" s="1" t="s">
        <v>263</v>
      </c>
      <c r="I178" s="1" t="s">
        <v>264</v>
      </c>
      <c r="J178" s="7">
        <f>Table1[[#This Row],[z ppp]]+Table1[[#This Row],[z blocks]]+Table1[[#This Row],[z hits]]+Table1[[#This Row],[z goals]]+Table1[[#This Row],[z assists]]+Table1[[#This Row],[z points]]+Table1[[#This Row],[z faceoffWins]]+Table1[[#This Row],[z shots]]</f>
        <v>-3.8676114276042837</v>
      </c>
      <c r="K178" s="7">
        <f>Table1[[#This Row],[z goals]]+Table1[[#This Row],[z assists]]+Table1[[#This Row],[z points]]+Table1[[#This Row],[z ppp]]+Table1[[#This Row],[z hits]]+Table1[[#This Row],[z shots]]</f>
        <v>-2.1009654229049781</v>
      </c>
      <c r="L178" s="7">
        <f>Table1[[#This Row],[z blocks]]+Table1[[#This Row],[z faceoffWins]]</f>
        <v>-1.7666460046993055</v>
      </c>
      <c r="M178" s="7">
        <f>Table1[[#This Row],[z goals]]+Table1[[#This Row],[z assists]]+Table1[[#This Row],[z points]]+Table1[[#This Row],[z ppp]]+Table1[[#This Row],[z hits]]+Table1[[#This Row],[z blocks]]+Table1[[#This Row],[z shots]]</f>
        <v>-3.2697542231058208</v>
      </c>
      <c r="N178" s="7">
        <f>Table1[[#This Row],[z goals]]+Table1[[#This Row],[z assists]]+Table1[[#This Row],[z points]]+Table1[[#This Row],[z ppp]]</f>
        <v>-0.71925337946020229</v>
      </c>
      <c r="O178" s="3">
        <f>(Table1[[#This Row],[AVG_goals]] - AT$519) / AT$516</f>
        <v>0.43409487204341063</v>
      </c>
      <c r="P178" s="3">
        <f>(Table1[[#This Row],[AVG_assists]] - P$519) / P$516</f>
        <v>-0.81729528613844171</v>
      </c>
      <c r="Q178" s="3">
        <f>(Table1[[#This Row],[AVG_points]] - AX$519) / AX$516</f>
        <v>-0.31477829847879352</v>
      </c>
      <c r="R178" s="3">
        <f>(Table1[[#This Row],[AVG_faceoffWins]] - AH$519) / AH$516</f>
        <v>-0.59785720449846258</v>
      </c>
      <c r="S178" s="3">
        <f>(Table1[[#This Row],[AVG_PPP]] - AB$519) / AB$516</f>
        <v>-2.1274666886377636E-2</v>
      </c>
      <c r="T178" s="3">
        <f>(Table1[[#This Row],[AVG_hits]] - T$519) / T$516</f>
        <v>-1.2223490302204236</v>
      </c>
      <c r="U178" s="3">
        <f>(Table1[[#This Row],[AVG_blocks]] - U$519) / U$516</f>
        <v>-1.1687888002008431</v>
      </c>
      <c r="V178" s="3">
        <f>(Table1[[#This Row],[AVG_shots]] - AO$519) / AO$516</f>
        <v>-0.15936301322435198</v>
      </c>
      <c r="W178" s="6">
        <v>0.719780219780219</v>
      </c>
      <c r="X178" s="7">
        <f>Table1[[#This Row],[r shp factor]]*Table1[[#This Row],[goals]]</f>
        <v>15.666632862105731</v>
      </c>
      <c r="Y178" s="4">
        <v>0.143730912087912</v>
      </c>
      <c r="Z178" s="3">
        <f>(Table1[[#This Row],[AVG_shp]] - Z$519) / Z$516</f>
        <v>0.70652122704184939</v>
      </c>
      <c r="AA178" s="6">
        <v>8.2472527472527393</v>
      </c>
      <c r="AB178" s="6">
        <v>14.8296703296703</v>
      </c>
      <c r="AC178" s="6">
        <v>20.758241758241699</v>
      </c>
      <c r="AD178" s="1">
        <v>56</v>
      </c>
      <c r="AE178" s="1">
        <v>15</v>
      </c>
      <c r="AF178" s="1">
        <f>IF(ISERR(Table1[[#This Row],[AVG_shp]]/Table1[[#This Row],[shp]]), 0, Table1[[#This Row],[AVG_shp]]/Table1[[#This Row],[shp]])</f>
        <v>1.0444421908070487</v>
      </c>
      <c r="AG178" s="1">
        <v>14</v>
      </c>
      <c r="AH178" s="1">
        <v>29</v>
      </c>
      <c r="AI178" s="1">
        <v>73</v>
      </c>
      <c r="AJ178" s="3">
        <v>18.115384615384599</v>
      </c>
      <c r="AK178" s="3">
        <v>11.4945054945054</v>
      </c>
      <c r="AL178" s="3">
        <v>29.609890109890099</v>
      </c>
      <c r="AM178" s="3">
        <v>118.37912087911999</v>
      </c>
      <c r="AN178" s="1">
        <v>0.13761499999999999</v>
      </c>
      <c r="AO178" s="1">
        <v>8</v>
      </c>
      <c r="AP178" s="1">
        <v>109</v>
      </c>
      <c r="AQ178" s="1">
        <v>1</v>
      </c>
      <c r="AR178" s="1">
        <v>19</v>
      </c>
      <c r="AS178" s="1">
        <v>26</v>
      </c>
      <c r="AT178"/>
      <c r="AX178"/>
      <c r="AY178"/>
      <c r="AZ178"/>
    </row>
    <row r="179" spans="1:52" hidden="1" x14ac:dyDescent="0.3">
      <c r="A179" s="1" t="s">
        <v>1085</v>
      </c>
      <c r="B179" s="1">
        <v>8482089</v>
      </c>
      <c r="C179" s="1">
        <v>23</v>
      </c>
      <c r="D179" s="1" t="s">
        <v>792</v>
      </c>
      <c r="E179" s="1" t="str">
        <f>IF(AND(ISERR(FIND("C",Table1[[#This Row],[positions]])), Table1[[#This Row],[AVG_faceoffWins]]&gt;200), "*", "")</f>
        <v/>
      </c>
      <c r="F179" s="1" t="str">
        <f>IF(AND(AND(NOT(ISERR(FIND("C",Table1[[#This Row],[positions]]))), G179&lt;&gt;"C"), Table1[[#This Row],[z faceoffWins]]&gt;0.15), "*", "")</f>
        <v/>
      </c>
      <c r="G179" s="2" t="s">
        <v>56</v>
      </c>
      <c r="H179" s="1" t="s">
        <v>803</v>
      </c>
      <c r="I179" s="1" t="s">
        <v>804</v>
      </c>
      <c r="J179" s="7">
        <f>Table1[[#This Row],[z ppp]]+Table1[[#This Row],[z blocks]]+Table1[[#This Row],[z hits]]+Table1[[#This Row],[z goals]]+Table1[[#This Row],[z assists]]+Table1[[#This Row],[z points]]+Table1[[#This Row],[z faceoffWins]]+Table1[[#This Row],[z shots]]</f>
        <v>-2.1550151349686575E-2</v>
      </c>
      <c r="K179" s="7">
        <f>Table1[[#This Row],[z goals]]+Table1[[#This Row],[z assists]]+Table1[[#This Row],[z points]]+Table1[[#This Row],[z ppp]]+Table1[[#This Row],[z hits]]+Table1[[#This Row],[z shots]]</f>
        <v>0.98565194257181532</v>
      </c>
      <c r="L179" s="7">
        <f>Table1[[#This Row],[z blocks]]+Table1[[#This Row],[z faceoffWins]]</f>
        <v>-1.0072020939215021</v>
      </c>
      <c r="M179" s="7">
        <f>Table1[[#This Row],[z goals]]+Table1[[#This Row],[z assists]]+Table1[[#This Row],[z points]]+Table1[[#This Row],[z ppp]]+Table1[[#This Row],[z hits]]+Table1[[#This Row],[z blocks]]+Table1[[#This Row],[z shots]]</f>
        <v>0.54320753624948503</v>
      </c>
      <c r="N179" s="7">
        <f>Table1[[#This Row],[z goals]]+Table1[[#This Row],[z assists]]+Table1[[#This Row],[z points]]+Table1[[#This Row],[z ppp]]</f>
        <v>0.25717609903789818</v>
      </c>
      <c r="O179" s="3">
        <f>(Table1[[#This Row],[AVG_goals]] - AT$519) / AT$516</f>
        <v>0.67068802344900325</v>
      </c>
      <c r="P179" s="3">
        <f>(Table1[[#This Row],[AVG_assists]] - P$519) / P$516</f>
        <v>-0.58087677283590322</v>
      </c>
      <c r="Q179" s="3">
        <f>(Table1[[#This Row],[AVG_points]] - AX$519) / AX$516</f>
        <v>-5.9749061216581412E-2</v>
      </c>
      <c r="R179" s="3">
        <f>(Table1[[#This Row],[AVG_faceoffWins]] - AH$519) / AH$516</f>
        <v>-0.56475768759917166</v>
      </c>
      <c r="S179" s="3">
        <f>(Table1[[#This Row],[AVG_PPP]] - AB$519) / AB$516</f>
        <v>0.22711390964137959</v>
      </c>
      <c r="T179" s="3">
        <f>(Table1[[#This Row],[AVG_hits]] - T$519) / T$516</f>
        <v>0.9256148597341195</v>
      </c>
      <c r="U179" s="3">
        <f>(Table1[[#This Row],[AVG_blocks]] - U$519) / U$516</f>
        <v>-0.4424444063223304</v>
      </c>
      <c r="V179" s="3">
        <f>(Table1[[#This Row],[AVG_shots]] - AO$519) / AO$516</f>
        <v>-0.19713901620020219</v>
      </c>
      <c r="W179" s="6">
        <v>7.71287128712871</v>
      </c>
      <c r="X179" s="7">
        <f>Table1[[#This Row],[r shp factor]]*Table1[[#This Row],[goals]]</f>
        <v>20.530277336215843</v>
      </c>
      <c r="Y179" s="4">
        <v>0.168281084158415</v>
      </c>
      <c r="Z179" s="3">
        <f>(Table1[[#This Row],[AVG_shp]] - Z$519) / Z$516</f>
        <v>1.1753941489816067</v>
      </c>
      <c r="AA179" s="6">
        <v>10.6336633663366</v>
      </c>
      <c r="AB179" s="6">
        <v>44.356435643564303</v>
      </c>
      <c r="AC179" s="6">
        <v>136.24257425742499</v>
      </c>
      <c r="AD179" s="1">
        <v>82</v>
      </c>
      <c r="AE179" s="1">
        <v>22</v>
      </c>
      <c r="AF179" s="1">
        <f>IF(ISERR(Table1[[#This Row],[AVG_shp]]/Table1[[#This Row],[shp]]), 0, Table1[[#This Row],[AVG_shp]]/Table1[[#This Row],[shp]])</f>
        <v>0.93319442437344735</v>
      </c>
      <c r="AG179" s="1">
        <v>24</v>
      </c>
      <c r="AH179" s="1">
        <v>46</v>
      </c>
      <c r="AI179" s="1">
        <v>114</v>
      </c>
      <c r="AJ179" s="3">
        <v>20.5</v>
      </c>
      <c r="AK179" s="3">
        <v>14.787128712871199</v>
      </c>
      <c r="AL179" s="3">
        <v>35.287128712871201</v>
      </c>
      <c r="AM179" s="3">
        <v>116.079207920792</v>
      </c>
      <c r="AN179" s="1">
        <v>0.18032799999999999</v>
      </c>
      <c r="AO179" s="1">
        <v>12</v>
      </c>
      <c r="AP179" s="1">
        <v>122</v>
      </c>
      <c r="AQ179" s="1">
        <v>5</v>
      </c>
      <c r="AR179" s="1">
        <v>56</v>
      </c>
      <c r="AS179" s="1">
        <v>173</v>
      </c>
      <c r="AT179"/>
      <c r="AX179"/>
      <c r="AY179"/>
      <c r="AZ179"/>
    </row>
    <row r="180" spans="1:52" x14ac:dyDescent="0.3">
      <c r="A180" s="1"/>
      <c r="B180" s="1">
        <v>8481596</v>
      </c>
      <c r="C180" s="1">
        <v>25</v>
      </c>
      <c r="D180" s="1" t="s">
        <v>634</v>
      </c>
      <c r="E180" s="1" t="str">
        <f>IF(AND(ISERR(FIND("C",Table1[[#This Row],[positions]])), Table1[[#This Row],[AVG_faceoffWins]]&gt;200), "*", "")</f>
        <v/>
      </c>
      <c r="F180" s="1" t="str">
        <f>IF(AND(AND(NOT(ISERR(FIND("C",Table1[[#This Row],[positions]]))), G180&lt;&gt;"C"), Table1[[#This Row],[z faceoffWins]]&gt;0.15), "*", "")</f>
        <v/>
      </c>
      <c r="G180" s="2" t="s">
        <v>26</v>
      </c>
      <c r="H180" s="1" t="s">
        <v>651</v>
      </c>
      <c r="I180" s="1" t="s">
        <v>652</v>
      </c>
      <c r="J180" s="7">
        <f>Table1[[#This Row],[z ppp]]+Table1[[#This Row],[z blocks]]+Table1[[#This Row],[z hits]]+Table1[[#This Row],[z goals]]+Table1[[#This Row],[z assists]]+Table1[[#This Row],[z points]]+Table1[[#This Row],[z faceoffWins]]+Table1[[#This Row],[z shots]]</f>
        <v>0.23637479376283829</v>
      </c>
      <c r="K180" s="7">
        <f>Table1[[#This Row],[z goals]]+Table1[[#This Row],[z assists]]+Table1[[#This Row],[z points]]+Table1[[#This Row],[z ppp]]+Table1[[#This Row],[z hits]]+Table1[[#This Row],[z shots]]</f>
        <v>-0.72006053050106777</v>
      </c>
      <c r="L180" s="7">
        <f>Table1[[#This Row],[z blocks]]+Table1[[#This Row],[z faceoffWins]]</f>
        <v>0.95643532426390587</v>
      </c>
      <c r="M180" s="7">
        <f>Table1[[#This Row],[z goals]]+Table1[[#This Row],[z assists]]+Table1[[#This Row],[z points]]+Table1[[#This Row],[z ppp]]+Table1[[#This Row],[z hits]]+Table1[[#This Row],[z blocks]]+Table1[[#This Row],[z shots]]</f>
        <v>-1.0798852125476213</v>
      </c>
      <c r="N180" s="7">
        <f>Table1[[#This Row],[z goals]]+Table1[[#This Row],[z assists]]+Table1[[#This Row],[z points]]+Table1[[#This Row],[z ppp]]</f>
        <v>-0.45849247202903765</v>
      </c>
      <c r="O180" s="3">
        <f>(Table1[[#This Row],[AVG_goals]] - AT$519) / AT$516</f>
        <v>0.42521719153353227</v>
      </c>
      <c r="P180" s="3">
        <f>(Table1[[#This Row],[AVG_assists]] - P$519) / P$516</f>
        <v>-0.4937896063083449</v>
      </c>
      <c r="Q180" s="3">
        <f>(Table1[[#This Row],[AVG_points]] - AX$519) / AX$516</f>
        <v>-0.11640485839839379</v>
      </c>
      <c r="R180" s="3">
        <f>(Table1[[#This Row],[AVG_faceoffWins]] - AH$519) / AH$516</f>
        <v>1.3162600063104593</v>
      </c>
      <c r="S180" s="3">
        <f>(Table1[[#This Row],[AVG_PPP]] - AB$519) / AB$516</f>
        <v>-0.2735151988558312</v>
      </c>
      <c r="T180" s="3">
        <f>(Table1[[#This Row],[AVG_hits]] - T$519) / T$516</f>
        <v>-0.40081864401028244</v>
      </c>
      <c r="U180" s="3">
        <f>(Table1[[#This Row],[AVG_blocks]] - U$519) / U$516</f>
        <v>-0.35982468204655332</v>
      </c>
      <c r="V180" s="3">
        <f>(Table1[[#This Row],[AVG_shots]] - AO$519) / AO$516</f>
        <v>0.13925058553825229</v>
      </c>
      <c r="W180" s="6">
        <v>405.12435233160602</v>
      </c>
      <c r="X180" s="7">
        <f>Table1[[#This Row],[r shp factor]]*Table1[[#This Row],[goals]]</f>
        <v>16.654169753935356</v>
      </c>
      <c r="Y180" s="4">
        <v>0.13113493264248699</v>
      </c>
      <c r="Z180" s="3">
        <f>(Table1[[#This Row],[AVG_shp]] - Z$519) / Z$516</f>
        <v>0.46595616418571184</v>
      </c>
      <c r="AA180" s="6">
        <v>5.8238341968911902</v>
      </c>
      <c r="AB180" s="6">
        <v>47.715025906735697</v>
      </c>
      <c r="AC180" s="6">
        <v>64.927461139896295</v>
      </c>
      <c r="AD180" s="1">
        <v>70</v>
      </c>
      <c r="AE180" s="1">
        <v>21</v>
      </c>
      <c r="AF180" s="1">
        <f>IF(ISERR(Table1[[#This Row],[AVG_shp]]/Table1[[#This Row],[shp]]), 0, Table1[[#This Row],[AVG_shp]]/Table1[[#This Row],[shp]])</f>
        <v>0.79305570256835023</v>
      </c>
      <c r="AG180" s="1">
        <v>16</v>
      </c>
      <c r="AH180" s="1">
        <v>37</v>
      </c>
      <c r="AI180" s="1">
        <v>95</v>
      </c>
      <c r="AJ180" s="3">
        <v>18.0259067357512</v>
      </c>
      <c r="AK180" s="3">
        <v>16</v>
      </c>
      <c r="AL180" s="3">
        <v>34.0259067357512</v>
      </c>
      <c r="AM180" s="3">
        <v>136.559585492227</v>
      </c>
      <c r="AN180" s="1">
        <v>0.165354</v>
      </c>
      <c r="AO180" s="1">
        <v>2</v>
      </c>
      <c r="AP180" s="1">
        <v>127</v>
      </c>
      <c r="AQ180" s="1">
        <v>444</v>
      </c>
      <c r="AR180" s="1">
        <v>56</v>
      </c>
      <c r="AS180" s="1">
        <v>73</v>
      </c>
      <c r="AT180"/>
      <c r="AX180"/>
      <c r="AY180"/>
      <c r="AZ180"/>
    </row>
    <row r="181" spans="1:52" x14ac:dyDescent="0.3">
      <c r="A181" s="1"/>
      <c r="B181" s="1">
        <v>8480459</v>
      </c>
      <c r="C181" s="1">
        <v>29</v>
      </c>
      <c r="D181" s="1" t="s">
        <v>792</v>
      </c>
      <c r="E181" s="1" t="str">
        <f>IF(AND(ISERR(FIND("C",Table1[[#This Row],[positions]])), Table1[[#This Row],[AVG_faceoffWins]]&gt;200), "*", "")</f>
        <v/>
      </c>
      <c r="F181" s="1" t="str">
        <f>IF(AND(AND(NOT(ISERR(FIND("C",Table1[[#This Row],[positions]]))), G181&lt;&gt;"C"), Table1[[#This Row],[z faceoffWins]]&gt;0.15), "*", "")</f>
        <v>*</v>
      </c>
      <c r="G181" s="2" t="s">
        <v>45</v>
      </c>
      <c r="H181" s="1" t="s">
        <v>809</v>
      </c>
      <c r="I181" s="1" t="s">
        <v>810</v>
      </c>
      <c r="J181" s="7">
        <f>Table1[[#This Row],[z ppp]]+Table1[[#This Row],[z blocks]]+Table1[[#This Row],[z hits]]+Table1[[#This Row],[z goals]]+Table1[[#This Row],[z assists]]+Table1[[#This Row],[z points]]+Table1[[#This Row],[z faceoffWins]]+Table1[[#This Row],[z shots]]</f>
        <v>-1.6908040189621372</v>
      </c>
      <c r="K181" s="7">
        <f>Table1[[#This Row],[z goals]]+Table1[[#This Row],[z assists]]+Table1[[#This Row],[z points]]+Table1[[#This Row],[z ppp]]+Table1[[#This Row],[z hits]]+Table1[[#This Row],[z shots]]</f>
        <v>-1.6577821455480575</v>
      </c>
      <c r="L181" s="7">
        <f>Table1[[#This Row],[z blocks]]+Table1[[#This Row],[z faceoffWins]]</f>
        <v>-3.3021873414080027E-2</v>
      </c>
      <c r="M181" s="7">
        <f>Table1[[#This Row],[z goals]]+Table1[[#This Row],[z assists]]+Table1[[#This Row],[z points]]+Table1[[#This Row],[z ppp]]+Table1[[#This Row],[z hits]]+Table1[[#This Row],[z blocks]]+Table1[[#This Row],[z shots]]</f>
        <v>-2.3301736860766171</v>
      </c>
      <c r="N181" s="7">
        <f>Table1[[#This Row],[z goals]]+Table1[[#This Row],[z assists]]+Table1[[#This Row],[z points]]+Table1[[#This Row],[z ppp]]</f>
        <v>-0.80981734333740896</v>
      </c>
      <c r="O181" s="3">
        <f>(Table1[[#This Row],[AVG_goals]] - AT$519) / AT$516</f>
        <v>0.41521650704209045</v>
      </c>
      <c r="P181" s="3">
        <f>(Table1[[#This Row],[AVG_assists]] - P$519) / P$516</f>
        <v>-0.5368078323057377</v>
      </c>
      <c r="Q181" s="3">
        <f>(Table1[[#This Row],[AVG_points]] - AX$519) / AX$516</f>
        <v>-0.14784601146763762</v>
      </c>
      <c r="R181" s="3">
        <f>(Table1[[#This Row],[AVG_faceoffWins]] - AH$519) / AH$516</f>
        <v>0.63936966711447951</v>
      </c>
      <c r="S181" s="3">
        <f>(Table1[[#This Row],[AVG_PPP]] - AB$519) / AB$516</f>
        <v>-0.54038000660612406</v>
      </c>
      <c r="T181" s="3">
        <f>(Table1[[#This Row],[AVG_hits]] - T$519) / T$516</f>
        <v>-0.66797575651789187</v>
      </c>
      <c r="U181" s="3">
        <f>(Table1[[#This Row],[AVG_blocks]] - U$519) / U$516</f>
        <v>-0.67239154052855954</v>
      </c>
      <c r="V181" s="3">
        <f>(Table1[[#This Row],[AVG_shots]] - AO$519) / AO$516</f>
        <v>-0.17998904569275673</v>
      </c>
      <c r="W181" s="6">
        <v>262.11453744493298</v>
      </c>
      <c r="X181" s="7">
        <f>Table1[[#This Row],[r shp factor]]*Table1[[#This Row],[goals]]</f>
        <v>20.694646557835522</v>
      </c>
      <c r="Y181" s="4">
        <v>0.149960859030837</v>
      </c>
      <c r="Z181" s="3">
        <f>(Table1[[#This Row],[AVG_shp]] - Z$519) / Z$516</f>
        <v>0.82550423939183393</v>
      </c>
      <c r="AA181" s="6">
        <v>3.2599118942731198</v>
      </c>
      <c r="AB181" s="6">
        <v>35.008810572687203</v>
      </c>
      <c r="AC181" s="6">
        <v>50.563876651982298</v>
      </c>
      <c r="AD181" s="1">
        <v>81</v>
      </c>
      <c r="AE181" s="1">
        <v>25</v>
      </c>
      <c r="AF181" s="1">
        <f>IF(ISERR(Table1[[#This Row],[AVG_shp]]/Table1[[#This Row],[shp]]), 0, Table1[[#This Row],[AVG_shp]]/Table1[[#This Row],[shp]])</f>
        <v>0.82778586231342088</v>
      </c>
      <c r="AG181" s="1">
        <v>21</v>
      </c>
      <c r="AH181" s="1">
        <v>46</v>
      </c>
      <c r="AI181" s="1">
        <v>117</v>
      </c>
      <c r="AJ181" s="3">
        <v>17.925110132158501</v>
      </c>
      <c r="AK181" s="3">
        <v>15.4008810572687</v>
      </c>
      <c r="AL181" s="3">
        <v>33.325991189427299</v>
      </c>
      <c r="AM181" s="3">
        <v>117.123348017621</v>
      </c>
      <c r="AN181" s="1">
        <v>0.18115899999999999</v>
      </c>
      <c r="AO181" s="1">
        <v>5</v>
      </c>
      <c r="AP181" s="1">
        <v>138</v>
      </c>
      <c r="AQ181" s="1">
        <v>372</v>
      </c>
      <c r="AR181" s="1">
        <v>43</v>
      </c>
      <c r="AS181" s="1">
        <v>59</v>
      </c>
      <c r="AT181"/>
      <c r="AX181"/>
      <c r="AY181"/>
      <c r="AZ181"/>
    </row>
    <row r="182" spans="1:52" x14ac:dyDescent="0.3">
      <c r="A182" s="1"/>
      <c r="B182" s="1">
        <v>8475692</v>
      </c>
      <c r="C182" s="1">
        <v>38</v>
      </c>
      <c r="D182" s="1" t="s">
        <v>449</v>
      </c>
      <c r="E182" s="1" t="str">
        <f>IF(AND(ISERR(FIND("C",Table1[[#This Row],[positions]])), Table1[[#This Row],[AVG_faceoffWins]]&gt;200), "*", "")</f>
        <v/>
      </c>
      <c r="F182" s="1" t="str">
        <f>IF(AND(AND(NOT(ISERR(FIND("C",Table1[[#This Row],[positions]]))), G182&lt;&gt;"C"), Table1[[#This Row],[z faceoffWins]]&gt;0.15), "*", "")</f>
        <v/>
      </c>
      <c r="G182" s="2" t="s">
        <v>42</v>
      </c>
      <c r="H182" s="1" t="s">
        <v>469</v>
      </c>
      <c r="I182" s="1" t="s">
        <v>470</v>
      </c>
      <c r="J182" s="7">
        <f>Table1[[#This Row],[z ppp]]+Table1[[#This Row],[z blocks]]+Table1[[#This Row],[z hits]]+Table1[[#This Row],[z goals]]+Table1[[#This Row],[z assists]]+Table1[[#This Row],[z points]]+Table1[[#This Row],[z faceoffWins]]+Table1[[#This Row],[z shots]]</f>
        <v>3.9052758879641125</v>
      </c>
      <c r="K182" s="7">
        <f>Table1[[#This Row],[z goals]]+Table1[[#This Row],[z assists]]+Table1[[#This Row],[z points]]+Table1[[#This Row],[z ppp]]+Table1[[#This Row],[z hits]]+Table1[[#This Row],[z shots]]</f>
        <v>4.7139762708394803</v>
      </c>
      <c r="L182" s="7">
        <f>Table1[[#This Row],[z blocks]]+Table1[[#This Row],[z faceoffWins]]</f>
        <v>-0.8087003828753675</v>
      </c>
      <c r="M182" s="7">
        <f>Table1[[#This Row],[z goals]]+Table1[[#This Row],[z assists]]+Table1[[#This Row],[z points]]+Table1[[#This Row],[z ppp]]+Table1[[#This Row],[z hits]]+Table1[[#This Row],[z blocks]]+Table1[[#This Row],[z shots]]</f>
        <v>4.4035276642169832</v>
      </c>
      <c r="N182" s="7">
        <f>Table1[[#This Row],[z goals]]+Table1[[#This Row],[z assists]]+Table1[[#This Row],[z points]]+Table1[[#This Row],[z ppp]]</f>
        <v>4.8646349275456799</v>
      </c>
      <c r="O182" s="3">
        <f>(Table1[[#This Row],[AVG_goals]] - AT$519) / AT$516</f>
        <v>0.40748874256186735</v>
      </c>
      <c r="P182" s="3">
        <f>(Table1[[#This Row],[AVG_assists]] - P$519) / P$516</f>
        <v>1.4967347047220818</v>
      </c>
      <c r="Q182" s="3">
        <f>(Table1[[#This Row],[AVG_points]] - AX$519) / AX$516</f>
        <v>1.1208881117548259</v>
      </c>
      <c r="R182" s="3">
        <f>(Table1[[#This Row],[AVG_faceoffWins]] - AH$519) / AH$516</f>
        <v>-0.49825177625287009</v>
      </c>
      <c r="S182" s="3">
        <f>(Table1[[#This Row],[AVG_PPP]] - AB$519) / AB$516</f>
        <v>1.8395233685069043</v>
      </c>
      <c r="T182" s="3">
        <f>(Table1[[#This Row],[AVG_hits]] - T$519) / T$516</f>
        <v>-0.92129192461092879</v>
      </c>
      <c r="U182" s="3">
        <f>(Table1[[#This Row],[AVG_blocks]] - U$519) / U$516</f>
        <v>-0.3104486066224974</v>
      </c>
      <c r="V182" s="3">
        <f>(Table1[[#This Row],[AVG_shots]] - AO$519) / AO$516</f>
        <v>0.77063326790472941</v>
      </c>
      <c r="W182" s="6">
        <v>21.7638888888888</v>
      </c>
      <c r="X182" s="7">
        <f>Table1[[#This Row],[r shp factor]]*Table1[[#This Row],[goals]]</f>
        <v>15.473916113000717</v>
      </c>
      <c r="Y182" s="4">
        <v>0.102476416666666</v>
      </c>
      <c r="Z182" s="3">
        <f>(Table1[[#This Row],[AVG_shp]] - Z$519) / Z$516</f>
        <v>-8.138020826216931E-2</v>
      </c>
      <c r="AA182" s="6">
        <v>26.125</v>
      </c>
      <c r="AB182" s="6">
        <v>49.7222222222222</v>
      </c>
      <c r="AC182" s="6">
        <v>36.9444444444444</v>
      </c>
      <c r="AD182" s="1">
        <v>69</v>
      </c>
      <c r="AE182" s="1">
        <v>19</v>
      </c>
      <c r="AF182" s="1">
        <f>IF(ISERR(Table1[[#This Row],[AVG_shp]]/Table1[[#This Row],[shp]]), 0, Table1[[#This Row],[AVG_shp]]/Table1[[#This Row],[shp]])</f>
        <v>0.81441663752635352</v>
      </c>
      <c r="AG182" s="1">
        <v>35</v>
      </c>
      <c r="AH182" s="1">
        <v>54</v>
      </c>
      <c r="AI182" s="1">
        <v>127</v>
      </c>
      <c r="AJ182" s="3">
        <v>17.8472222222222</v>
      </c>
      <c r="AK182" s="3">
        <v>43.7222222222222</v>
      </c>
      <c r="AL182" s="3">
        <v>61.5694444444444</v>
      </c>
      <c r="AM182" s="3">
        <v>175</v>
      </c>
      <c r="AN182" s="1">
        <v>0.125828</v>
      </c>
      <c r="AO182" s="1">
        <v>16</v>
      </c>
      <c r="AP182" s="1">
        <v>151</v>
      </c>
      <c r="AQ182" s="1">
        <v>14</v>
      </c>
      <c r="AR182" s="1">
        <v>48</v>
      </c>
      <c r="AS182" s="1">
        <v>32</v>
      </c>
      <c r="AT182"/>
      <c r="AX182"/>
      <c r="AY182"/>
      <c r="AZ182"/>
    </row>
    <row r="183" spans="1:52" hidden="1" x14ac:dyDescent="0.3">
      <c r="A183" s="1" t="s">
        <v>1085</v>
      </c>
      <c r="B183" s="1">
        <v>8479987</v>
      </c>
      <c r="C183" s="1">
        <v>27</v>
      </c>
      <c r="D183" s="1" t="s">
        <v>55</v>
      </c>
      <c r="E183" s="1" t="str">
        <f>IF(AND(ISERR(FIND("C",Table1[[#This Row],[positions]])), Table1[[#This Row],[AVG_faceoffWins]]&gt;200), "*", "")</f>
        <v/>
      </c>
      <c r="F183" s="1" t="str">
        <f>IF(AND(AND(NOT(ISERR(FIND("C",Table1[[#This Row],[positions]]))), G183&lt;&gt;"C"), Table1[[#This Row],[z faceoffWins]]&gt;0.15), "*", "")</f>
        <v>*</v>
      </c>
      <c r="G183" s="2" t="s">
        <v>23</v>
      </c>
      <c r="H183" s="1" t="s">
        <v>61</v>
      </c>
      <c r="I183" s="1" t="s">
        <v>62</v>
      </c>
      <c r="J183" s="7">
        <f>Table1[[#This Row],[z ppp]]+Table1[[#This Row],[z blocks]]+Table1[[#This Row],[z hits]]+Table1[[#This Row],[z goals]]+Table1[[#This Row],[z assists]]+Table1[[#This Row],[z points]]+Table1[[#This Row],[z faceoffWins]]+Table1[[#This Row],[z shots]]</f>
        <v>0.84158523642497984</v>
      </c>
      <c r="K183" s="7">
        <f>Table1[[#This Row],[z goals]]+Table1[[#This Row],[z assists]]+Table1[[#This Row],[z points]]+Table1[[#This Row],[z ppp]]+Table1[[#This Row],[z hits]]+Table1[[#This Row],[z shots]]</f>
        <v>0.86151783167735774</v>
      </c>
      <c r="L183" s="7">
        <f>Table1[[#This Row],[z blocks]]+Table1[[#This Row],[z faceoffWins]]</f>
        <v>-1.9932595252377894E-2</v>
      </c>
      <c r="M183" s="7">
        <f>Table1[[#This Row],[z goals]]+Table1[[#This Row],[z assists]]+Table1[[#This Row],[z points]]+Table1[[#This Row],[z ppp]]+Table1[[#This Row],[z hits]]+Table1[[#This Row],[z blocks]]+Table1[[#This Row],[z shots]]</f>
        <v>0.24874623705187954</v>
      </c>
      <c r="N183" s="7">
        <f>Table1[[#This Row],[z goals]]+Table1[[#This Row],[z assists]]+Table1[[#This Row],[z points]]+Table1[[#This Row],[z ppp]]</f>
        <v>0.68629800764802606</v>
      </c>
      <c r="O183" s="3">
        <f>(Table1[[#This Row],[AVG_goals]] - AT$519) / AT$516</f>
        <v>0.62733667733995169</v>
      </c>
      <c r="P183" s="3">
        <f>(Table1[[#This Row],[AVG_assists]] - P$519) / P$516</f>
        <v>-8.0116758914981268E-2</v>
      </c>
      <c r="Q183" s="3">
        <f>(Table1[[#This Row],[AVG_points]] - AX$519) / AX$516</f>
        <v>0.23391060807181788</v>
      </c>
      <c r="R183" s="3">
        <f>(Table1[[#This Row],[AVG_faceoffWins]] - AH$519) / AH$516</f>
        <v>0.59283899937310036</v>
      </c>
      <c r="S183" s="3">
        <f>(Table1[[#This Row],[AVG_PPP]] - AB$519) / AB$516</f>
        <v>-9.4832518848762218E-2</v>
      </c>
      <c r="T183" s="3">
        <f>(Table1[[#This Row],[AVG_hits]] - T$519) / T$516</f>
        <v>0.27991911679484532</v>
      </c>
      <c r="U183" s="3">
        <f>(Table1[[#This Row],[AVG_blocks]] - U$519) / U$516</f>
        <v>-0.61277159462547826</v>
      </c>
      <c r="V183" s="3">
        <f>(Table1[[#This Row],[AVG_shots]] - AO$519) / AO$516</f>
        <v>-0.10469929276551365</v>
      </c>
      <c r="W183" s="6">
        <v>252.28378378378301</v>
      </c>
      <c r="X183" s="7">
        <f>Table1[[#This Row],[r shp factor]]*Table1[[#This Row],[goals]]</f>
        <v>23.341285810810795</v>
      </c>
      <c r="Y183" s="4">
        <v>0.15560857207207199</v>
      </c>
      <c r="Z183" s="3">
        <f>(Table1[[#This Row],[AVG_shp]] - Z$519) / Z$516</f>
        <v>0.93336742292946628</v>
      </c>
      <c r="AA183" s="6">
        <v>7.5405405405405403</v>
      </c>
      <c r="AB183" s="6">
        <v>37.4324324324324</v>
      </c>
      <c r="AC183" s="6">
        <v>101.527027027027</v>
      </c>
      <c r="AD183" s="1">
        <v>77</v>
      </c>
      <c r="AE183" s="1">
        <v>33</v>
      </c>
      <c r="AF183" s="1">
        <f>IF(ISERR(Table1[[#This Row],[AVG_shp]]/Table1[[#This Row],[shp]]), 0, Table1[[#This Row],[AVG_shp]]/Table1[[#This Row],[shp]])</f>
        <v>0.7073116912366908</v>
      </c>
      <c r="AG183" s="1">
        <v>24</v>
      </c>
      <c r="AH183" s="1">
        <v>57</v>
      </c>
      <c r="AI183" s="1">
        <v>147</v>
      </c>
      <c r="AJ183" s="3">
        <v>20.063063063063002</v>
      </c>
      <c r="AK183" s="3">
        <v>21.7612612612612</v>
      </c>
      <c r="AL183" s="3">
        <v>41.824324324324301</v>
      </c>
      <c r="AM183" s="3">
        <v>121.70720720720701</v>
      </c>
      <c r="AN183" s="1">
        <v>0.22</v>
      </c>
      <c r="AO183" s="1">
        <v>9</v>
      </c>
      <c r="AP183" s="1">
        <v>150</v>
      </c>
      <c r="AQ183" s="1">
        <v>174</v>
      </c>
      <c r="AR183" s="1">
        <v>29</v>
      </c>
      <c r="AS183" s="1">
        <v>110</v>
      </c>
      <c r="AT183"/>
      <c r="AX183"/>
      <c r="AY183"/>
      <c r="AZ183"/>
    </row>
    <row r="184" spans="1:52" hidden="1" x14ac:dyDescent="0.3">
      <c r="A184" s="1" t="s">
        <v>1085</v>
      </c>
      <c r="B184" s="1">
        <v>8480188</v>
      </c>
      <c r="C184" s="1">
        <v>26</v>
      </c>
      <c r="D184" s="1" t="s">
        <v>634</v>
      </c>
      <c r="E184" s="1" t="str">
        <f>IF(AND(ISERR(FIND("C",Table1[[#This Row],[positions]])), Table1[[#This Row],[AVG_faceoffWins]]&gt;200), "*", "")</f>
        <v/>
      </c>
      <c r="F184" s="1" t="str">
        <f>IF(AND(AND(NOT(ISERR(FIND("C",Table1[[#This Row],[positions]]))), G184&lt;&gt;"C"), Table1[[#This Row],[z faceoffWins]]&gt;0.15), "*", "")</f>
        <v/>
      </c>
      <c r="G184" s="2" t="s">
        <v>56</v>
      </c>
      <c r="H184" s="1" t="s">
        <v>656</v>
      </c>
      <c r="I184" s="1" t="s">
        <v>657</v>
      </c>
      <c r="J184" s="7">
        <f>Table1[[#This Row],[z ppp]]+Table1[[#This Row],[z blocks]]+Table1[[#This Row],[z hits]]+Table1[[#This Row],[z goals]]+Table1[[#This Row],[z assists]]+Table1[[#This Row],[z points]]+Table1[[#This Row],[z faceoffWins]]+Table1[[#This Row],[z shots]]</f>
        <v>0.82590614140498486</v>
      </c>
      <c r="K184" s="7">
        <f>Table1[[#This Row],[z goals]]+Table1[[#This Row],[z assists]]+Table1[[#This Row],[z points]]+Table1[[#This Row],[z ppp]]+Table1[[#This Row],[z hits]]+Table1[[#This Row],[z shots]]</f>
        <v>1.3772022890771209</v>
      </c>
      <c r="L184" s="7">
        <f>Table1[[#This Row],[z blocks]]+Table1[[#This Row],[z faceoffWins]]</f>
        <v>-0.55129614767213608</v>
      </c>
      <c r="M184" s="7">
        <f>Table1[[#This Row],[z goals]]+Table1[[#This Row],[z assists]]+Table1[[#This Row],[z points]]+Table1[[#This Row],[z ppp]]+Table1[[#This Row],[z hits]]+Table1[[#This Row],[z blocks]]+Table1[[#This Row],[z shots]]</f>
        <v>1.3181040481560367</v>
      </c>
      <c r="N184" s="7">
        <f>Table1[[#This Row],[z goals]]+Table1[[#This Row],[z assists]]+Table1[[#This Row],[z points]]+Table1[[#This Row],[z ppp]]</f>
        <v>0.17946905068132032</v>
      </c>
      <c r="O184" s="3">
        <f>(Table1[[#This Row],[AVG_goals]] - AT$519) / AT$516</f>
        <v>0.32555944255671243</v>
      </c>
      <c r="P184" s="3">
        <f>(Table1[[#This Row],[AVG_assists]] - P$519) / P$516</f>
        <v>-0.21674913565808285</v>
      </c>
      <c r="Q184" s="3">
        <f>(Table1[[#This Row],[AVG_points]] - AX$519) / AX$516</f>
        <v>1.1797159750197787E-2</v>
      </c>
      <c r="R184" s="3">
        <f>(Table1[[#This Row],[AVG_faceoffWins]] - AH$519) / AH$516</f>
        <v>-0.49219790675105185</v>
      </c>
      <c r="S184" s="3">
        <f>(Table1[[#This Row],[AVG_PPP]] - AB$519) / AB$516</f>
        <v>5.8861584032492954E-2</v>
      </c>
      <c r="T184" s="3">
        <f>(Table1[[#This Row],[AVG_hits]] - T$519) / T$516</f>
        <v>0.49315232051327879</v>
      </c>
      <c r="U184" s="3">
        <f>(Table1[[#This Row],[AVG_blocks]] - U$519) / U$516</f>
        <v>-5.9098240921084247E-2</v>
      </c>
      <c r="V184" s="3">
        <f>(Table1[[#This Row],[AVG_shots]] - AO$519) / AO$516</f>
        <v>0.70458091788252186</v>
      </c>
      <c r="W184" s="6">
        <v>23.042918454935599</v>
      </c>
      <c r="X184" s="7">
        <f>Table1[[#This Row],[r shp factor]]*Table1[[#This Row],[goals]]</f>
        <v>13.834573608835203</v>
      </c>
      <c r="Y184" s="4">
        <v>0.124195879828326</v>
      </c>
      <c r="Z184" s="3">
        <f>(Table1[[#This Row],[AVG_shp]] - Z$519) / Z$516</f>
        <v>0.33343025116455322</v>
      </c>
      <c r="AA184" s="6">
        <v>9.0171673819742395</v>
      </c>
      <c r="AB184" s="6">
        <v>59.939914163090101</v>
      </c>
      <c r="AC184" s="6">
        <v>112.991416309012</v>
      </c>
      <c r="AD184" s="1">
        <v>84</v>
      </c>
      <c r="AE184" s="1">
        <v>19</v>
      </c>
      <c r="AF184" s="1">
        <f>IF(ISERR(Table1[[#This Row],[AVG_shp]]/Table1[[#This Row],[shp]]), 0, Table1[[#This Row],[AVG_shp]]/Table1[[#This Row],[shp]])</f>
        <v>0.72813545309658967</v>
      </c>
      <c r="AG184" s="1">
        <v>22</v>
      </c>
      <c r="AH184" s="1">
        <v>41</v>
      </c>
      <c r="AI184" s="1">
        <v>101</v>
      </c>
      <c r="AJ184" s="3">
        <v>17.021459227467801</v>
      </c>
      <c r="AK184" s="3">
        <v>19.858369098712402</v>
      </c>
      <c r="AL184" s="3">
        <v>36.879828326180203</v>
      </c>
      <c r="AM184" s="3">
        <v>170.978540772532</v>
      </c>
      <c r="AN184" s="1">
        <v>0.170567</v>
      </c>
      <c r="AO184" s="1">
        <v>7</v>
      </c>
      <c r="AP184" s="1">
        <v>181</v>
      </c>
      <c r="AQ184" s="1">
        <v>31</v>
      </c>
      <c r="AR184" s="1">
        <v>81</v>
      </c>
      <c r="AS184" s="1">
        <v>154</v>
      </c>
      <c r="AT184"/>
      <c r="AX184"/>
      <c r="AY184"/>
      <c r="AZ184"/>
    </row>
    <row r="185" spans="1:52" x14ac:dyDescent="0.3">
      <c r="A185" s="1"/>
      <c r="B185" s="1">
        <v>8482679</v>
      </c>
      <c r="C185" s="1">
        <v>23</v>
      </c>
      <c r="D185" s="1" t="s">
        <v>186</v>
      </c>
      <c r="E185" s="1" t="str">
        <f>IF(AND(ISERR(FIND("C",Table1[[#This Row],[positions]])), Table1[[#This Row],[AVG_faceoffWins]]&gt;200), "*", "")</f>
        <v/>
      </c>
      <c r="F185" s="1" t="str">
        <f>IF(AND(AND(NOT(ISERR(FIND("C",Table1[[#This Row],[positions]]))), G185&lt;&gt;"C"), Table1[[#This Row],[z faceoffWins]]&gt;0.15), "*", "")</f>
        <v/>
      </c>
      <c r="G185" s="2" t="s">
        <v>42</v>
      </c>
      <c r="H185" s="1" t="s">
        <v>191</v>
      </c>
      <c r="I185" s="1" t="s">
        <v>192</v>
      </c>
      <c r="J185" s="7">
        <f>Table1[[#This Row],[z ppp]]+Table1[[#This Row],[z blocks]]+Table1[[#This Row],[z hits]]+Table1[[#This Row],[z goals]]+Table1[[#This Row],[z assists]]+Table1[[#This Row],[z points]]+Table1[[#This Row],[z faceoffWins]]+Table1[[#This Row],[z shots]]</f>
        <v>-1.8326800211006165</v>
      </c>
      <c r="K185" s="7">
        <f>Table1[[#This Row],[z goals]]+Table1[[#This Row],[z assists]]+Table1[[#This Row],[z points]]+Table1[[#This Row],[z ppp]]+Table1[[#This Row],[z hits]]+Table1[[#This Row],[z shots]]</f>
        <v>-0.60430889689125566</v>
      </c>
      <c r="L185" s="7">
        <f>Table1[[#This Row],[z blocks]]+Table1[[#This Row],[z faceoffWins]]</f>
        <v>-1.2283711242093611</v>
      </c>
      <c r="M185" s="7">
        <f>Table1[[#This Row],[z goals]]+Table1[[#This Row],[z assists]]+Table1[[#This Row],[z points]]+Table1[[#This Row],[z ppp]]+Table1[[#This Row],[z hits]]+Table1[[#This Row],[z blocks]]+Table1[[#This Row],[z shots]]</f>
        <v>-1.4598761385862618</v>
      </c>
      <c r="N185" s="7">
        <f>Table1[[#This Row],[z goals]]+Table1[[#This Row],[z assists]]+Table1[[#This Row],[z points]]+Table1[[#This Row],[z ppp]]</f>
        <v>0.28546779852291515</v>
      </c>
      <c r="O185" s="3">
        <f>(Table1[[#This Row],[AVG_goals]] - AT$519) / AT$516</f>
        <v>0.36417996036652112</v>
      </c>
      <c r="P185" s="3">
        <f>(Table1[[#This Row],[AVG_assists]] - P$519) / P$516</f>
        <v>-0.37646948247972445</v>
      </c>
      <c r="Q185" s="3">
        <f>(Table1[[#This Row],[AVG_points]] - AX$519) / AX$516</f>
        <v>-7.0641853850101716E-2</v>
      </c>
      <c r="R185" s="3">
        <f>(Table1[[#This Row],[AVG_faceoffWins]] - AH$519) / AH$516</f>
        <v>-0.37280388251435498</v>
      </c>
      <c r="S185" s="3">
        <f>(Table1[[#This Row],[AVG_PPP]] - AB$519) / AB$516</f>
        <v>0.36839917448622017</v>
      </c>
      <c r="T185" s="3">
        <f>(Table1[[#This Row],[AVG_hits]] - T$519) / T$516</f>
        <v>-1.108413626246997</v>
      </c>
      <c r="U185" s="3">
        <f>(Table1[[#This Row],[AVG_blocks]] - U$519) / U$516</f>
        <v>-0.85556724169500609</v>
      </c>
      <c r="V185" s="3">
        <f>(Table1[[#This Row],[AVG_shots]] - AO$519) / AO$516</f>
        <v>0.21863693083282623</v>
      </c>
      <c r="W185" s="6">
        <v>48.267857142857103</v>
      </c>
      <c r="X185" s="7">
        <f>Table1[[#This Row],[r shp factor]]*Table1[[#This Row],[goals]]</f>
        <v>19.326354208742561</v>
      </c>
      <c r="Y185" s="4">
        <v>0.107368366071428</v>
      </c>
      <c r="Z185" s="3">
        <f>(Table1[[#This Row],[AVG_shp]] - Z$519) / Z$516</f>
        <v>1.2048978498932592E-2</v>
      </c>
      <c r="AA185" s="6">
        <v>11.9910714285714</v>
      </c>
      <c r="AB185" s="6">
        <v>27.5625</v>
      </c>
      <c r="AC185" s="6">
        <v>26.883928571428498</v>
      </c>
      <c r="AD185" s="1">
        <v>77</v>
      </c>
      <c r="AE185" s="1">
        <v>24</v>
      </c>
      <c r="AF185" s="1">
        <f>IF(ISERR(Table1[[#This Row],[AVG_shp]]/Table1[[#This Row],[shp]]), 0, Table1[[#This Row],[AVG_shp]]/Table1[[#This Row],[shp]])</f>
        <v>0.80526475869760672</v>
      </c>
      <c r="AG185" s="1">
        <v>23</v>
      </c>
      <c r="AH185" s="1">
        <v>47</v>
      </c>
      <c r="AI185" s="1">
        <v>118</v>
      </c>
      <c r="AJ185" s="3">
        <v>17.410714285714199</v>
      </c>
      <c r="AK185" s="3">
        <v>17.633928571428498</v>
      </c>
      <c r="AL185" s="3">
        <v>35.044642857142797</v>
      </c>
      <c r="AM185" s="3">
        <v>141.392857142857</v>
      </c>
      <c r="AN185" s="1">
        <v>0.13333300000000001</v>
      </c>
      <c r="AO185" s="1">
        <v>17</v>
      </c>
      <c r="AP185" s="1">
        <v>180</v>
      </c>
      <c r="AQ185" s="1">
        <v>68</v>
      </c>
      <c r="AR185" s="1">
        <v>37</v>
      </c>
      <c r="AS185" s="1">
        <v>36</v>
      </c>
      <c r="AT185"/>
      <c r="AX185"/>
      <c r="AY185"/>
      <c r="AZ185"/>
    </row>
    <row r="186" spans="1:52" x14ac:dyDescent="0.3">
      <c r="A186" s="1"/>
      <c r="B186" s="1">
        <v>8475191</v>
      </c>
      <c r="C186" s="1">
        <v>34</v>
      </c>
      <c r="D186" s="1" t="s">
        <v>960</v>
      </c>
      <c r="E186" s="1" t="str">
        <f>IF(AND(ISERR(FIND("C",Table1[[#This Row],[positions]])), Table1[[#This Row],[AVG_faceoffWins]]&gt;200), "*", "")</f>
        <v/>
      </c>
      <c r="F186" s="1" t="str">
        <f>IF(AND(AND(NOT(ISERR(FIND("C",Table1[[#This Row],[positions]]))), G186&lt;&gt;"C"), Table1[[#This Row],[z faceoffWins]]&gt;0.15), "*", "")</f>
        <v/>
      </c>
      <c r="G186" s="2" t="s">
        <v>42</v>
      </c>
      <c r="H186" s="1" t="s">
        <v>982</v>
      </c>
      <c r="I186" s="1" t="s">
        <v>556</v>
      </c>
      <c r="J186" s="7">
        <f>Table1[[#This Row],[z ppp]]+Table1[[#This Row],[z blocks]]+Table1[[#This Row],[z hits]]+Table1[[#This Row],[z goals]]+Table1[[#This Row],[z assists]]+Table1[[#This Row],[z points]]+Table1[[#This Row],[z faceoffWins]]+Table1[[#This Row],[z shots]]</f>
        <v>-0.33677229814450821</v>
      </c>
      <c r="K186" s="7">
        <f>Table1[[#This Row],[z goals]]+Table1[[#This Row],[z assists]]+Table1[[#This Row],[z points]]+Table1[[#This Row],[z ppp]]+Table1[[#This Row],[z hits]]+Table1[[#This Row],[z shots]]</f>
        <v>0.94745205279659483</v>
      </c>
      <c r="L186" s="7">
        <f>Table1[[#This Row],[z blocks]]+Table1[[#This Row],[z faceoffWins]]</f>
        <v>-1.2842243509411029</v>
      </c>
      <c r="M186" s="7">
        <f>Table1[[#This Row],[z goals]]+Table1[[#This Row],[z assists]]+Table1[[#This Row],[z points]]+Table1[[#This Row],[z ppp]]+Table1[[#This Row],[z hits]]+Table1[[#This Row],[z blocks]]+Table1[[#This Row],[z shots]]</f>
        <v>0.24401518742067513</v>
      </c>
      <c r="N186" s="7">
        <f>Table1[[#This Row],[z goals]]+Table1[[#This Row],[z assists]]+Table1[[#This Row],[z points]]+Table1[[#This Row],[z ppp]]</f>
        <v>1.0711610266001306</v>
      </c>
      <c r="O186" s="3">
        <f>(Table1[[#This Row],[AVG_goals]] - AT$519) / AT$516</f>
        <v>0.3583477222960178</v>
      </c>
      <c r="P186" s="3">
        <f>(Table1[[#This Row],[AVG_assists]] - P$519) / P$516</f>
        <v>0.36814832073146375</v>
      </c>
      <c r="Q186" s="3">
        <f>(Table1[[#This Row],[AVG_points]] - AX$519) / AX$516</f>
        <v>0.39256828184800707</v>
      </c>
      <c r="R186" s="3">
        <f>(Table1[[#This Row],[AVG_faceoffWins]] - AH$519) / AH$516</f>
        <v>-0.58078748556518334</v>
      </c>
      <c r="S186" s="3">
        <f>(Table1[[#This Row],[AVG_PPP]] - AB$519) / AB$516</f>
        <v>-4.790329827535806E-2</v>
      </c>
      <c r="T186" s="3">
        <f>(Table1[[#This Row],[AVG_hits]] - T$519) / T$516</f>
        <v>-0.54243900658462607</v>
      </c>
      <c r="U186" s="3">
        <f>(Table1[[#This Row],[AVG_blocks]] - U$519) / U$516</f>
        <v>-0.70343686537591965</v>
      </c>
      <c r="V186" s="3">
        <f>(Table1[[#This Row],[AVG_shots]] - AO$519) / AO$516</f>
        <v>0.41873003278109028</v>
      </c>
      <c r="W186" s="6">
        <v>4.32618025751073</v>
      </c>
      <c r="X186" s="7">
        <f>Table1[[#This Row],[r shp factor]]*Table1[[#This Row],[goals]]</f>
        <v>9.6984489248395285</v>
      </c>
      <c r="Y186" s="4">
        <v>0.139777030042918</v>
      </c>
      <c r="Z186" s="3">
        <f>(Table1[[#This Row],[AVG_shp]] - Z$519) / Z$516</f>
        <v>0.63100777556307552</v>
      </c>
      <c r="AA186" s="6">
        <v>7.9914163090128696</v>
      </c>
      <c r="AB186" s="6">
        <v>33.746781115879799</v>
      </c>
      <c r="AC186" s="6">
        <v>57.313304721030001</v>
      </c>
      <c r="AD186" s="1">
        <v>79</v>
      </c>
      <c r="AE186" s="1">
        <v>13</v>
      </c>
      <c r="AF186" s="1">
        <f>IF(ISERR(Table1[[#This Row],[AVG_shp]]/Table1[[#This Row],[shp]]), 0, Table1[[#This Row],[AVG_shp]]/Table1[[#This Row],[shp]])</f>
        <v>0.74603453267996367</v>
      </c>
      <c r="AG186" s="1">
        <v>27</v>
      </c>
      <c r="AH186" s="1">
        <v>40</v>
      </c>
      <c r="AI186" s="1">
        <v>93</v>
      </c>
      <c r="AJ186" s="3">
        <v>17.351931330472102</v>
      </c>
      <c r="AK186" s="3">
        <v>28.004291845493501</v>
      </c>
      <c r="AL186" s="3">
        <v>45.356223175965603</v>
      </c>
      <c r="AM186" s="3">
        <v>153.57510729613699</v>
      </c>
      <c r="AN186" s="1">
        <v>0.18736</v>
      </c>
      <c r="AO186" s="1">
        <v>6</v>
      </c>
      <c r="AP186" s="1">
        <v>129</v>
      </c>
      <c r="AQ186" s="1">
        <v>4</v>
      </c>
      <c r="AR186" s="1">
        <v>41</v>
      </c>
      <c r="AS186" s="1">
        <v>48</v>
      </c>
      <c r="AT186"/>
      <c r="AX186"/>
      <c r="AY186"/>
      <c r="AZ186"/>
    </row>
    <row r="187" spans="1:52" x14ac:dyDescent="0.3">
      <c r="A187" s="1"/>
      <c r="B187" s="1">
        <v>8475765</v>
      </c>
      <c r="C187" s="1">
        <v>34</v>
      </c>
      <c r="D187" s="1" t="s">
        <v>449</v>
      </c>
      <c r="E187" s="1" t="str">
        <f>IF(AND(ISERR(FIND("C",Table1[[#This Row],[positions]])), Table1[[#This Row],[AVG_faceoffWins]]&gt;200), "*", "")</f>
        <v/>
      </c>
      <c r="F187" s="1" t="str">
        <f>IF(AND(AND(NOT(ISERR(FIND("C",Table1[[#This Row],[positions]]))), G187&lt;&gt;"C"), Table1[[#This Row],[z faceoffWins]]&gt;0.15), "*", "")</f>
        <v/>
      </c>
      <c r="G187" s="2" t="s">
        <v>56</v>
      </c>
      <c r="H187" s="1" t="s">
        <v>465</v>
      </c>
      <c r="I187" s="1" t="s">
        <v>466</v>
      </c>
      <c r="J187" s="7">
        <f>Table1[[#This Row],[z ppp]]+Table1[[#This Row],[z blocks]]+Table1[[#This Row],[z hits]]+Table1[[#This Row],[z goals]]+Table1[[#This Row],[z assists]]+Table1[[#This Row],[z points]]+Table1[[#This Row],[z faceoffWins]]+Table1[[#This Row],[z shots]]</f>
        <v>0.25567372589167708</v>
      </c>
      <c r="K187" s="7">
        <f>Table1[[#This Row],[z goals]]+Table1[[#This Row],[z assists]]+Table1[[#This Row],[z points]]+Table1[[#This Row],[z ppp]]+Table1[[#This Row],[z hits]]+Table1[[#This Row],[z shots]]</f>
        <v>1.4823704623915526</v>
      </c>
      <c r="L187" s="7">
        <f>Table1[[#This Row],[z blocks]]+Table1[[#This Row],[z faceoffWins]]</f>
        <v>-1.2266967364998755</v>
      </c>
      <c r="M187" s="7">
        <f>Table1[[#This Row],[z goals]]+Table1[[#This Row],[z assists]]+Table1[[#This Row],[z points]]+Table1[[#This Row],[z ppp]]+Table1[[#This Row],[z hits]]+Table1[[#This Row],[z blocks]]+Table1[[#This Row],[z shots]]</f>
        <v>0.85054273142270165</v>
      </c>
      <c r="N187" s="7">
        <f>Table1[[#This Row],[z goals]]+Table1[[#This Row],[z assists]]+Table1[[#This Row],[z points]]+Table1[[#This Row],[z ppp]]</f>
        <v>1.3282048141079641</v>
      </c>
      <c r="O187" s="3">
        <f>(Table1[[#This Row],[AVG_goals]] - AT$519) / AT$516</f>
        <v>0.34327363005223371</v>
      </c>
      <c r="P187" s="3">
        <f>(Table1[[#This Row],[AVG_assists]] - P$519) / P$516</f>
        <v>0.39975236898386823</v>
      </c>
      <c r="Q187" s="3">
        <f>(Table1[[#This Row],[AVG_points]] - AX$519) / AX$516</f>
        <v>0.40551557108547165</v>
      </c>
      <c r="R187" s="3">
        <f>(Table1[[#This Row],[AVG_faceoffWins]] - AH$519) / AH$516</f>
        <v>-0.59486900553102451</v>
      </c>
      <c r="S187" s="3">
        <f>(Table1[[#This Row],[AVG_PPP]] - AB$519) / AB$516</f>
        <v>0.17966324398639047</v>
      </c>
      <c r="T187" s="3">
        <f>(Table1[[#This Row],[AVG_hits]] - T$519) / T$516</f>
        <v>-0.23000630878471418</v>
      </c>
      <c r="U187" s="3">
        <f>(Table1[[#This Row],[AVG_blocks]] - U$519) / U$516</f>
        <v>-0.63182773096885103</v>
      </c>
      <c r="V187" s="3">
        <f>(Table1[[#This Row],[AVG_shots]] - AO$519) / AO$516</f>
        <v>0.38417195706830276</v>
      </c>
      <c r="W187" s="6">
        <v>1.35111111111111</v>
      </c>
      <c r="X187" s="7">
        <f>Table1[[#This Row],[r shp factor]]*Table1[[#This Row],[goals]]</f>
        <v>26.309949795999948</v>
      </c>
      <c r="Y187" s="4">
        <v>0.19781972888888799</v>
      </c>
      <c r="Z187" s="3">
        <f>(Table1[[#This Row],[AVG_shp]] - Z$519) / Z$516</f>
        <v>1.7395397128148593</v>
      </c>
      <c r="AA187" s="6">
        <v>10.177777777777701</v>
      </c>
      <c r="AB187" s="6">
        <v>36.657777777777703</v>
      </c>
      <c r="AC187" s="6">
        <v>74.1111111111111</v>
      </c>
      <c r="AD187" s="1">
        <v>80</v>
      </c>
      <c r="AE187" s="1">
        <v>11</v>
      </c>
      <c r="AF187" s="1">
        <f>IF(ISERR(Table1[[#This Row],[AVG_shp]]/Table1[[#This Row],[shp]]), 0, Table1[[#This Row],[AVG_shp]]/Table1[[#This Row],[shp]])</f>
        <v>2.391813617818177</v>
      </c>
      <c r="AG187" s="1">
        <v>22</v>
      </c>
      <c r="AH187" s="1">
        <v>33</v>
      </c>
      <c r="AI187" s="1">
        <v>77</v>
      </c>
      <c r="AJ187" s="3">
        <v>17.2</v>
      </c>
      <c r="AK187" s="3">
        <v>28.4444444444444</v>
      </c>
      <c r="AL187" s="3">
        <v>45.644444444444403</v>
      </c>
      <c r="AM187" s="3">
        <v>151.47111111111099</v>
      </c>
      <c r="AN187" s="1">
        <v>8.2707000000000003E-2</v>
      </c>
      <c r="AO187" s="1">
        <v>8</v>
      </c>
      <c r="AP187" s="1">
        <v>133</v>
      </c>
      <c r="AQ187" s="1">
        <v>0</v>
      </c>
      <c r="AR187" s="1">
        <v>35</v>
      </c>
      <c r="AS187" s="1">
        <v>63</v>
      </c>
      <c r="AT187"/>
      <c r="AX187"/>
      <c r="AY187"/>
      <c r="AZ187"/>
    </row>
    <row r="188" spans="1:52" hidden="1" x14ac:dyDescent="0.3">
      <c r="A188" s="1" t="s">
        <v>1085</v>
      </c>
      <c r="B188" s="1">
        <v>8478397</v>
      </c>
      <c r="C188" s="1">
        <v>29</v>
      </c>
      <c r="D188" s="1" t="s">
        <v>186</v>
      </c>
      <c r="E188" s="1" t="str">
        <f>IF(AND(ISERR(FIND("C",Table1[[#This Row],[positions]])), Table1[[#This Row],[AVG_faceoffWins]]&gt;200), "*", "")</f>
        <v/>
      </c>
      <c r="F188" s="1" t="str">
        <f>IF(AND(AND(NOT(ISERR(FIND("C",Table1[[#This Row],[positions]]))), G188&lt;&gt;"C"), Table1[[#This Row],[z faceoffWins]]&gt;0.15), "*", "")</f>
        <v/>
      </c>
      <c r="G188" s="2" t="s">
        <v>48</v>
      </c>
      <c r="H188" s="1" t="s">
        <v>205</v>
      </c>
      <c r="I188" s="1" t="s">
        <v>206</v>
      </c>
      <c r="J188" s="7">
        <f>Table1[[#This Row],[z ppp]]+Table1[[#This Row],[z blocks]]+Table1[[#This Row],[z hits]]+Table1[[#This Row],[z goals]]+Table1[[#This Row],[z assists]]+Table1[[#This Row],[z points]]+Table1[[#This Row],[z faceoffWins]]+Table1[[#This Row],[z shots]]</f>
        <v>2.522685493066227</v>
      </c>
      <c r="K188" s="7">
        <f>Table1[[#This Row],[z goals]]+Table1[[#This Row],[z assists]]+Table1[[#This Row],[z points]]+Table1[[#This Row],[z ppp]]+Table1[[#This Row],[z hits]]+Table1[[#This Row],[z shots]]</f>
        <v>0.40657793467570902</v>
      </c>
      <c r="L188" s="7">
        <f>Table1[[#This Row],[z blocks]]+Table1[[#This Row],[z faceoffWins]]</f>
        <v>2.1161075583905182</v>
      </c>
      <c r="M188" s="7">
        <f>Table1[[#This Row],[z goals]]+Table1[[#This Row],[z assists]]+Table1[[#This Row],[z points]]+Table1[[#This Row],[z ppp]]+Table1[[#This Row],[z hits]]+Table1[[#This Row],[z blocks]]+Table1[[#This Row],[z shots]]</f>
        <v>3.1239495425948691</v>
      </c>
      <c r="N188" s="7">
        <f>Table1[[#This Row],[z goals]]+Table1[[#This Row],[z assists]]+Table1[[#This Row],[z points]]+Table1[[#This Row],[z ppp]]</f>
        <v>0.69223485521975991</v>
      </c>
      <c r="O188" s="3">
        <f>(Table1[[#This Row],[AVG_goals]] - AT$519) / AT$516</f>
        <v>-0.33690121622504265</v>
      </c>
      <c r="P188" s="3">
        <f>(Table1[[#This Row],[AVG_assists]] - P$519) / P$516</f>
        <v>0.4577441013238876</v>
      </c>
      <c r="Q188" s="3">
        <f>(Table1[[#This Row],[AVG_points]] - AX$519) / AX$516</f>
        <v>0.13383995458694109</v>
      </c>
      <c r="R188" s="3">
        <f>(Table1[[#This Row],[AVG_faceoffWins]] - AH$519) / AH$516</f>
        <v>-0.60126404952864232</v>
      </c>
      <c r="S188" s="3">
        <f>(Table1[[#This Row],[AVG_PPP]] - AB$519) / AB$516</f>
        <v>0.43755201553397383</v>
      </c>
      <c r="T188" s="3">
        <f>(Table1[[#This Row],[AVG_hits]] - T$519) / T$516</f>
        <v>-0.81585070125011572</v>
      </c>
      <c r="U188" s="3">
        <f>(Table1[[#This Row],[AVG_blocks]] - U$519) / U$516</f>
        <v>2.7173716079191603</v>
      </c>
      <c r="V188" s="3">
        <f>(Table1[[#This Row],[AVG_shots]] - AO$519) / AO$516</f>
        <v>0.53019378070606482</v>
      </c>
      <c r="W188" s="6">
        <v>0</v>
      </c>
      <c r="X188" s="7">
        <f>Table1[[#This Row],[r shp factor]]*Table1[[#This Row],[goals]]</f>
        <v>10.510553854793741</v>
      </c>
      <c r="Y188" s="4">
        <v>6.44822478991596E-2</v>
      </c>
      <c r="Z188" s="3">
        <f>(Table1[[#This Row],[AVG_shp]] - Z$519) / Z$516</f>
        <v>-0.80701410099145954</v>
      </c>
      <c r="AA188" s="6">
        <v>12.655462184873899</v>
      </c>
      <c r="AB188" s="6">
        <v>172.806722689075</v>
      </c>
      <c r="AC188" s="6">
        <v>42.613445378151198</v>
      </c>
      <c r="AD188" s="1">
        <v>81</v>
      </c>
      <c r="AE188" s="1">
        <v>11</v>
      </c>
      <c r="AF188" s="1">
        <f>IF(ISERR(Table1[[#This Row],[AVG_shp]]/Table1[[#This Row],[shp]]), 0, Table1[[#This Row],[AVG_shp]]/Table1[[#This Row],[shp]])</f>
        <v>0.95550489589034004</v>
      </c>
      <c r="AG188" s="1">
        <v>20</v>
      </c>
      <c r="AH188" s="1">
        <v>31</v>
      </c>
      <c r="AI188" s="1">
        <v>73</v>
      </c>
      <c r="AJ188" s="3">
        <v>10.344537815125999</v>
      </c>
      <c r="AK188" s="3">
        <v>29.252100840336102</v>
      </c>
      <c r="AL188" s="3">
        <v>39.596638655462101</v>
      </c>
      <c r="AM188" s="3">
        <v>160.361344537815</v>
      </c>
      <c r="AN188" s="1">
        <v>6.7485000000000003E-2</v>
      </c>
      <c r="AO188" s="1">
        <v>9</v>
      </c>
      <c r="AP188" s="1">
        <v>163</v>
      </c>
      <c r="AQ188" s="1">
        <v>0</v>
      </c>
      <c r="AR188" s="1">
        <v>196</v>
      </c>
      <c r="AS188" s="1">
        <v>36</v>
      </c>
      <c r="AT188"/>
      <c r="AX188"/>
      <c r="AY188"/>
      <c r="AZ188"/>
    </row>
    <row r="189" spans="1:52" hidden="1" x14ac:dyDescent="0.3">
      <c r="A189" s="1" t="s">
        <v>1085</v>
      </c>
      <c r="B189" s="1">
        <v>8475913</v>
      </c>
      <c r="C189" s="1">
        <v>33</v>
      </c>
      <c r="D189" s="1" t="s">
        <v>960</v>
      </c>
      <c r="E189" s="1" t="str">
        <f>IF(AND(ISERR(FIND("C",Table1[[#This Row],[positions]])), Table1[[#This Row],[AVG_faceoffWins]]&gt;200), "*", "")</f>
        <v/>
      </c>
      <c r="F189" s="1" t="str">
        <f>IF(AND(AND(NOT(ISERR(FIND("C",Table1[[#This Row],[positions]]))), G189&lt;&gt;"C"), Table1[[#This Row],[z faceoffWins]]&gt;0.15), "*", "")</f>
        <v/>
      </c>
      <c r="G189" s="2" t="s">
        <v>42</v>
      </c>
      <c r="H189" s="1" t="s">
        <v>983</v>
      </c>
      <c r="I189" s="1" t="s">
        <v>984</v>
      </c>
      <c r="J189" s="7">
        <f>Table1[[#This Row],[z ppp]]+Table1[[#This Row],[z blocks]]+Table1[[#This Row],[z hits]]+Table1[[#This Row],[z goals]]+Table1[[#This Row],[z assists]]+Table1[[#This Row],[z points]]+Table1[[#This Row],[z faceoffWins]]+Table1[[#This Row],[z shots]]</f>
        <v>0.76812064046553541</v>
      </c>
      <c r="K189" s="7">
        <f>Table1[[#This Row],[z goals]]+Table1[[#This Row],[z assists]]+Table1[[#This Row],[z points]]+Table1[[#This Row],[z ppp]]+Table1[[#This Row],[z hits]]+Table1[[#This Row],[z shots]]</f>
        <v>1.9988327239062023</v>
      </c>
      <c r="L189" s="7">
        <f>Table1[[#This Row],[z blocks]]+Table1[[#This Row],[z faceoffWins]]</f>
        <v>-1.2307120834406673</v>
      </c>
      <c r="M189" s="7">
        <f>Table1[[#This Row],[z goals]]+Table1[[#This Row],[z assists]]+Table1[[#This Row],[z points]]+Table1[[#This Row],[z ppp]]+Table1[[#This Row],[z hits]]+Table1[[#This Row],[z blocks]]+Table1[[#This Row],[z shots]]</f>
        <v>1.3599183419713878</v>
      </c>
      <c r="N189" s="7">
        <f>Table1[[#This Row],[z goals]]+Table1[[#This Row],[z assists]]+Table1[[#This Row],[z points]]+Table1[[#This Row],[z ppp]]</f>
        <v>3.1114683665629226</v>
      </c>
      <c r="O189" s="3">
        <f>(Table1[[#This Row],[AVG_goals]] - AT$519) / AT$516</f>
        <v>0.36913004679430511</v>
      </c>
      <c r="P189" s="3">
        <f>(Table1[[#This Row],[AVG_assists]] - P$519) / P$516</f>
        <v>1.0305988057607927</v>
      </c>
      <c r="Q189" s="3">
        <f>(Table1[[#This Row],[AVG_points]] - AX$519) / AX$516</f>
        <v>0.81189499954493005</v>
      </c>
      <c r="R189" s="3">
        <f>(Table1[[#This Row],[AVG_faceoffWins]] - AH$519) / AH$516</f>
        <v>-0.59179770150585276</v>
      </c>
      <c r="S189" s="3">
        <f>(Table1[[#This Row],[AVG_PPP]] - AB$519) / AB$516</f>
        <v>0.89984451446289504</v>
      </c>
      <c r="T189" s="3">
        <f>(Table1[[#This Row],[AVG_hits]] - T$519) / T$516</f>
        <v>-1.0054786577137214</v>
      </c>
      <c r="U189" s="3">
        <f>(Table1[[#This Row],[AVG_blocks]] - U$519) / U$516</f>
        <v>-0.63891438193481442</v>
      </c>
      <c r="V189" s="3">
        <f>(Table1[[#This Row],[AVG_shots]] - AO$519) / AO$516</f>
        <v>-0.10715698494299888</v>
      </c>
      <c r="W189" s="6">
        <v>2</v>
      </c>
      <c r="X189" s="7">
        <f>Table1[[#This Row],[r shp factor]]*Table1[[#This Row],[goals]]</f>
        <v>18.816088490080006</v>
      </c>
      <c r="Y189" s="4">
        <v>0.14363409696969601</v>
      </c>
      <c r="Z189" s="3">
        <f>(Table1[[#This Row],[AVG_shp]] - Z$519) / Z$516</f>
        <v>0.70467219774643297</v>
      </c>
      <c r="AA189" s="6">
        <v>17.096969696969602</v>
      </c>
      <c r="AB189" s="6">
        <v>36.369696969696903</v>
      </c>
      <c r="AC189" s="6">
        <v>32.4181818181818</v>
      </c>
      <c r="AD189" s="1">
        <v>66</v>
      </c>
      <c r="AE189" s="1">
        <v>19</v>
      </c>
      <c r="AF189" s="1">
        <f>IF(ISERR(Table1[[#This Row],[AVG_shp]]/Table1[[#This Row],[shp]]), 0, Table1[[#This Row],[AVG_shp]]/Table1[[#This Row],[shp]])</f>
        <v>0.99032044684631615</v>
      </c>
      <c r="AG189" s="1">
        <v>48</v>
      </c>
      <c r="AH189" s="1">
        <v>67</v>
      </c>
      <c r="AI189" s="1">
        <v>153</v>
      </c>
      <c r="AJ189" s="3">
        <v>17.460606060606001</v>
      </c>
      <c r="AK189" s="3">
        <v>37.230303030302998</v>
      </c>
      <c r="AL189" s="3">
        <v>54.690909090909003</v>
      </c>
      <c r="AM189" s="3">
        <v>121.55757575757499</v>
      </c>
      <c r="AN189" s="1">
        <v>0.145038</v>
      </c>
      <c r="AO189" s="1">
        <v>25</v>
      </c>
      <c r="AP189" s="1">
        <v>131</v>
      </c>
      <c r="AQ189" s="1">
        <v>5</v>
      </c>
      <c r="AR189" s="1">
        <v>42</v>
      </c>
      <c r="AS189" s="1">
        <v>32</v>
      </c>
      <c r="AT189"/>
      <c r="AX189"/>
      <c r="AY189"/>
      <c r="AZ189"/>
    </row>
    <row r="190" spans="1:52" x14ac:dyDescent="0.3">
      <c r="A190" s="1"/>
      <c r="B190" s="1">
        <v>8480078</v>
      </c>
      <c r="C190" s="1">
        <v>26</v>
      </c>
      <c r="D190" s="1" t="s">
        <v>934</v>
      </c>
      <c r="E190" s="1" t="str">
        <f>IF(AND(ISERR(FIND("C",Table1[[#This Row],[positions]])), Table1[[#This Row],[AVG_faceoffWins]]&gt;200), "*", "")</f>
        <v/>
      </c>
      <c r="F190" s="1" t="str">
        <f>IF(AND(AND(NOT(ISERR(FIND("C",Table1[[#This Row],[positions]]))), G190&lt;&gt;"C"), Table1[[#This Row],[z faceoffWins]]&gt;0.15), "*", "")</f>
        <v/>
      </c>
      <c r="G190" s="2" t="s">
        <v>26</v>
      </c>
      <c r="H190" s="1" t="s">
        <v>939</v>
      </c>
      <c r="I190" s="1" t="s">
        <v>940</v>
      </c>
      <c r="J190" s="7">
        <f>Table1[[#This Row],[z ppp]]+Table1[[#This Row],[z blocks]]+Table1[[#This Row],[z hits]]+Table1[[#This Row],[z goals]]+Table1[[#This Row],[z assists]]+Table1[[#This Row],[z points]]+Table1[[#This Row],[z faceoffWins]]+Table1[[#This Row],[z shots]]</f>
        <v>-1.6816445745372202</v>
      </c>
      <c r="K190" s="7">
        <f>Table1[[#This Row],[z goals]]+Table1[[#This Row],[z assists]]+Table1[[#This Row],[z points]]+Table1[[#This Row],[z ppp]]+Table1[[#This Row],[z hits]]+Table1[[#This Row],[z shots]]</f>
        <v>-1.313418437697077</v>
      </c>
      <c r="L190" s="7">
        <f>Table1[[#This Row],[z blocks]]+Table1[[#This Row],[z faceoffWins]]</f>
        <v>-0.36822613684014327</v>
      </c>
      <c r="M190" s="7">
        <f>Table1[[#This Row],[z goals]]+Table1[[#This Row],[z assists]]+Table1[[#This Row],[z points]]+Table1[[#This Row],[z ppp]]+Table1[[#This Row],[z hits]]+Table1[[#This Row],[z blocks]]+Table1[[#This Row],[z shots]]</f>
        <v>-2.2179650902615178</v>
      </c>
      <c r="N190" s="7">
        <f>Table1[[#This Row],[z goals]]+Table1[[#This Row],[z assists]]+Table1[[#This Row],[z points]]+Table1[[#This Row],[z ppp]]</f>
        <v>-0.5381252773863533</v>
      </c>
      <c r="O190" s="3">
        <f>(Table1[[#This Row],[AVG_goals]] - AT$519) / AT$516</f>
        <v>0.30642179356601457</v>
      </c>
      <c r="P190" s="3">
        <f>(Table1[[#This Row],[AVG_assists]] - P$519) / P$516</f>
        <v>-0.36557089174154711</v>
      </c>
      <c r="Q190" s="3">
        <f>(Table1[[#This Row],[AVG_points]] - AX$519) / AX$516</f>
        <v>-8.9974078822213893E-2</v>
      </c>
      <c r="R190" s="3">
        <f>(Table1[[#This Row],[AVG_faceoffWins]] - AH$519) / AH$516</f>
        <v>0.53632051572429773</v>
      </c>
      <c r="S190" s="3">
        <f>(Table1[[#This Row],[AVG_PPP]] - AB$519) / AB$516</f>
        <v>-0.38900210038860689</v>
      </c>
      <c r="T190" s="3">
        <f>(Table1[[#This Row],[AVG_hits]] - T$519) / T$516</f>
        <v>-1.1078489951386177</v>
      </c>
      <c r="U190" s="3">
        <f>(Table1[[#This Row],[AVG_blocks]] - U$519) / U$516</f>
        <v>-0.904546652564441</v>
      </c>
      <c r="V190" s="3">
        <f>(Table1[[#This Row],[AVG_shots]] - AO$519) / AO$516</f>
        <v>0.33255583482789391</v>
      </c>
      <c r="W190" s="6">
        <v>240.34285714285701</v>
      </c>
      <c r="X190" s="7">
        <f>Table1[[#This Row],[r shp factor]]*Table1[[#This Row],[goals]]</f>
        <v>10.252187463292977</v>
      </c>
      <c r="Y190" s="4">
        <v>0.13331865714285701</v>
      </c>
      <c r="Z190" s="3">
        <f>(Table1[[#This Row],[AVG_shp]] - Z$519) / Z$516</f>
        <v>0.50766215648016633</v>
      </c>
      <c r="AA190" s="6">
        <v>4.71428571428571</v>
      </c>
      <c r="AB190" s="6">
        <v>25.571428571428498</v>
      </c>
      <c r="AC190" s="6">
        <v>26.9142857142857</v>
      </c>
      <c r="AD190" s="1">
        <v>56</v>
      </c>
      <c r="AE190" s="1">
        <v>13</v>
      </c>
      <c r="AF190" s="1">
        <f>IF(ISERR(Table1[[#This Row],[AVG_shp]]/Table1[[#This Row],[shp]]), 0, Table1[[#This Row],[AVG_shp]]/Table1[[#This Row],[shp]])</f>
        <v>0.7886298048686905</v>
      </c>
      <c r="AG190" s="1">
        <v>13</v>
      </c>
      <c r="AH190" s="1">
        <v>26</v>
      </c>
      <c r="AI190" s="1">
        <v>65</v>
      </c>
      <c r="AJ190" s="3">
        <v>16.828571428571401</v>
      </c>
      <c r="AK190" s="3">
        <v>17.785714285714199</v>
      </c>
      <c r="AL190" s="3">
        <v>34.6142857142857</v>
      </c>
      <c r="AM190" s="3">
        <v>148.328571428571</v>
      </c>
      <c r="AN190" s="1">
        <v>0.16905100000000001</v>
      </c>
      <c r="AO190" s="1">
        <v>5</v>
      </c>
      <c r="AP190" s="1">
        <v>133</v>
      </c>
      <c r="AQ190" s="1">
        <v>264</v>
      </c>
      <c r="AR190" s="1">
        <v>13</v>
      </c>
      <c r="AS190" s="1">
        <v>19</v>
      </c>
      <c r="AT190"/>
      <c r="AX190"/>
      <c r="AY190"/>
      <c r="AZ190"/>
    </row>
    <row r="191" spans="1:52" x14ac:dyDescent="0.3">
      <c r="A191" s="1"/>
      <c r="B191" s="1">
        <v>8480849</v>
      </c>
      <c r="C191" s="1">
        <v>25</v>
      </c>
      <c r="D191" s="1" t="s">
        <v>902</v>
      </c>
      <c r="E191" s="1" t="str">
        <f>IF(AND(ISERR(FIND("C",Table1[[#This Row],[positions]])), Table1[[#This Row],[AVG_faceoffWins]]&gt;200), "*", "")</f>
        <v/>
      </c>
      <c r="F191" s="1" t="str">
        <f>IF(AND(AND(NOT(ISERR(FIND("C",Table1[[#This Row],[positions]]))), G191&lt;&gt;"C"), Table1[[#This Row],[z faceoffWins]]&gt;0.15), "*", "")</f>
        <v/>
      </c>
      <c r="G191" s="2" t="s">
        <v>26</v>
      </c>
      <c r="H191" s="1" t="s">
        <v>909</v>
      </c>
      <c r="I191" s="1" t="s">
        <v>910</v>
      </c>
      <c r="J191" s="7">
        <f>Table1[[#This Row],[z ppp]]+Table1[[#This Row],[z blocks]]+Table1[[#This Row],[z hits]]+Table1[[#This Row],[z goals]]+Table1[[#This Row],[z assists]]+Table1[[#This Row],[z points]]+Table1[[#This Row],[z faceoffWins]]+Table1[[#This Row],[z shots]]</f>
        <v>1.4526672374181953</v>
      </c>
      <c r="K191" s="7">
        <f>Table1[[#This Row],[z goals]]+Table1[[#This Row],[z assists]]+Table1[[#This Row],[z points]]+Table1[[#This Row],[z ppp]]+Table1[[#This Row],[z hits]]+Table1[[#This Row],[z shots]]</f>
        <v>0.24758085967571924</v>
      </c>
      <c r="L191" s="7">
        <f>Table1[[#This Row],[z blocks]]+Table1[[#This Row],[z faceoffWins]]</f>
        <v>1.2050863777424761</v>
      </c>
      <c r="M191" s="7">
        <f>Table1[[#This Row],[z goals]]+Table1[[#This Row],[z assists]]+Table1[[#This Row],[z points]]+Table1[[#This Row],[z ppp]]+Table1[[#This Row],[z hits]]+Table1[[#This Row],[z blocks]]+Table1[[#This Row],[z shots]]</f>
        <v>-0.43576629557485352</v>
      </c>
      <c r="N191" s="7">
        <f>Table1[[#This Row],[z goals]]+Table1[[#This Row],[z assists]]+Table1[[#This Row],[z points]]+Table1[[#This Row],[z ppp]]</f>
        <v>0.56596784313129289</v>
      </c>
      <c r="O191" s="3">
        <f>(Table1[[#This Row],[AVG_goals]] - AT$519) / AT$516</f>
        <v>0.29724121110673563</v>
      </c>
      <c r="P191" s="3">
        <f>(Table1[[#This Row],[AVG_assists]] - P$519) / P$516</f>
        <v>-6.4068164148010823E-2</v>
      </c>
      <c r="Q191" s="3">
        <f>(Table1[[#This Row],[AVG_points]] - AX$519) / AX$516</f>
        <v>9.4496644761138754E-2</v>
      </c>
      <c r="R191" s="3">
        <f>(Table1[[#This Row],[AVG_faceoffWins]] - AH$519) / AH$516</f>
        <v>1.8884335329930488</v>
      </c>
      <c r="S191" s="3">
        <f>(Table1[[#This Row],[AVG_PPP]] - AB$519) / AB$516</f>
        <v>0.23829815141142935</v>
      </c>
      <c r="T191" s="3">
        <f>(Table1[[#This Row],[AVG_hits]] - T$519) / T$516</f>
        <v>-0.67289320154762411</v>
      </c>
      <c r="U191" s="3">
        <f>(Table1[[#This Row],[AVG_blocks]] - U$519) / U$516</f>
        <v>-0.68334715525057277</v>
      </c>
      <c r="V191" s="3">
        <f>(Table1[[#This Row],[AVG_shots]] - AO$519) / AO$516</f>
        <v>0.35450621809205046</v>
      </c>
      <c r="W191" s="6">
        <v>526.010152284264</v>
      </c>
      <c r="X191" s="7">
        <f>Table1[[#This Row],[r shp factor]]*Table1[[#This Row],[goals]]</f>
        <v>16.391859509607226</v>
      </c>
      <c r="Y191" s="4">
        <v>0.105753720812182</v>
      </c>
      <c r="Z191" s="3">
        <f>(Table1[[#This Row],[AVG_shp]] - Z$519) / Z$516</f>
        <v>-1.8788420050646553E-2</v>
      </c>
      <c r="AA191" s="6">
        <v>10.741116751269001</v>
      </c>
      <c r="AB191" s="6">
        <v>34.5634517766497</v>
      </c>
      <c r="AC191" s="6">
        <v>50.299492385786799</v>
      </c>
      <c r="AD191" s="1">
        <v>82</v>
      </c>
      <c r="AE191" s="1">
        <v>20</v>
      </c>
      <c r="AF191" s="1">
        <f>IF(ISERR(Table1[[#This Row],[AVG_shp]]/Table1[[#This Row],[shp]]), 0, Table1[[#This Row],[AVG_shp]]/Table1[[#This Row],[shp]])</f>
        <v>0.81959297548036136</v>
      </c>
      <c r="AG191" s="1">
        <v>26</v>
      </c>
      <c r="AH191" s="1">
        <v>46</v>
      </c>
      <c r="AI191" s="1">
        <v>112</v>
      </c>
      <c r="AJ191" s="3">
        <v>16.736040609137</v>
      </c>
      <c r="AK191" s="3">
        <v>21.984771573604</v>
      </c>
      <c r="AL191" s="3">
        <v>38.720812182741099</v>
      </c>
      <c r="AM191" s="3">
        <v>149.66497461928901</v>
      </c>
      <c r="AN191" s="1">
        <v>0.12903200000000001</v>
      </c>
      <c r="AO191" s="1">
        <v>15</v>
      </c>
      <c r="AP191" s="1">
        <v>155</v>
      </c>
      <c r="AQ191" s="1">
        <v>552</v>
      </c>
      <c r="AR191" s="1">
        <v>44</v>
      </c>
      <c r="AS191" s="1">
        <v>31</v>
      </c>
      <c r="AT191"/>
      <c r="AX191"/>
      <c r="AY191"/>
      <c r="AZ191"/>
    </row>
    <row r="192" spans="1:52" x14ac:dyDescent="0.3">
      <c r="A192" s="1"/>
      <c r="B192" s="1">
        <v>8475848</v>
      </c>
      <c r="C192" s="1">
        <v>33</v>
      </c>
      <c r="D192" s="1" t="s">
        <v>481</v>
      </c>
      <c r="E192" s="1" t="str">
        <f>IF(AND(ISERR(FIND("C",Table1[[#This Row],[positions]])), Table1[[#This Row],[AVG_faceoffWins]]&gt;200), "*", "")</f>
        <v/>
      </c>
      <c r="F192" s="1" t="str">
        <f>IF(AND(AND(NOT(ISERR(FIND("C",Table1[[#This Row],[positions]]))), G192&lt;&gt;"C"), Table1[[#This Row],[z faceoffWins]]&gt;0.15), "*", "")</f>
        <v/>
      </c>
      <c r="G192" s="2" t="s">
        <v>42</v>
      </c>
      <c r="H192" s="1" t="s">
        <v>489</v>
      </c>
      <c r="I192" s="1" t="s">
        <v>490</v>
      </c>
      <c r="J192" s="7">
        <f>Table1[[#This Row],[z ppp]]+Table1[[#This Row],[z blocks]]+Table1[[#This Row],[z hits]]+Table1[[#This Row],[z goals]]+Table1[[#This Row],[z assists]]+Table1[[#This Row],[z points]]+Table1[[#This Row],[z faceoffWins]]+Table1[[#This Row],[z shots]]</f>
        <v>-2.4699636659530282</v>
      </c>
      <c r="K192" s="7">
        <f>Table1[[#This Row],[z goals]]+Table1[[#This Row],[z assists]]+Table1[[#This Row],[z points]]+Table1[[#This Row],[z ppp]]+Table1[[#This Row],[z hits]]+Table1[[#This Row],[z shots]]</f>
        <v>-1.1561964224520866</v>
      </c>
      <c r="L192" s="7">
        <f>Table1[[#This Row],[z blocks]]+Table1[[#This Row],[z faceoffWins]]</f>
        <v>-1.313767243500942</v>
      </c>
      <c r="M192" s="7">
        <f>Table1[[#This Row],[z goals]]+Table1[[#This Row],[z assists]]+Table1[[#This Row],[z points]]+Table1[[#This Row],[z ppp]]+Table1[[#This Row],[z hits]]+Table1[[#This Row],[z blocks]]+Table1[[#This Row],[z shots]]</f>
        <v>-1.9000931175203721</v>
      </c>
      <c r="N192" s="7">
        <f>Table1[[#This Row],[z goals]]+Table1[[#This Row],[z assists]]+Table1[[#This Row],[z points]]+Table1[[#This Row],[z ppp]]</f>
        <v>-0.9825288729264019</v>
      </c>
      <c r="O192" s="3">
        <f>(Table1[[#This Row],[AVG_goals]] - AT$519) / AT$516</f>
        <v>0.28192139678122252</v>
      </c>
      <c r="P192" s="3">
        <f>(Table1[[#This Row],[AVG_assists]] - P$519) / P$516</f>
        <v>-0.62750340864229881</v>
      </c>
      <c r="Q192" s="3">
        <f>(Table1[[#This Row],[AVG_points]] - AX$519) / AX$516</f>
        <v>-0.26493816351352478</v>
      </c>
      <c r="R192" s="3">
        <f>(Table1[[#This Row],[AVG_faceoffWins]] - AH$519) / AH$516</f>
        <v>-0.5698705484326565</v>
      </c>
      <c r="S192" s="3">
        <f>(Table1[[#This Row],[AVG_PPP]] - AB$519) / AB$516</f>
        <v>-0.37200869755180083</v>
      </c>
      <c r="T192" s="3">
        <f>(Table1[[#This Row],[AVG_hits]] - T$519) / T$516</f>
        <v>-0.3690078382291635</v>
      </c>
      <c r="U192" s="3">
        <f>(Table1[[#This Row],[AVG_blocks]] - U$519) / U$516</f>
        <v>-0.74389669506828537</v>
      </c>
      <c r="V192" s="3">
        <f>(Table1[[#This Row],[AVG_shots]] - AO$519) / AO$516</f>
        <v>0.19534028870347875</v>
      </c>
      <c r="W192" s="6">
        <v>6.6326530612244898</v>
      </c>
      <c r="X192" s="7">
        <f>Table1[[#This Row],[r shp factor]]*Table1[[#This Row],[goals]]</f>
        <v>17.229867484726675</v>
      </c>
      <c r="Y192" s="4">
        <v>0.116418112244897</v>
      </c>
      <c r="Z192" s="3">
        <f>(Table1[[#This Row],[AVG_shp]] - Z$519) / Z$516</f>
        <v>0.18488609422186977</v>
      </c>
      <c r="AA192" s="6">
        <v>4.87755102040816</v>
      </c>
      <c r="AB192" s="6">
        <v>32.1020408163265</v>
      </c>
      <c r="AC192" s="6">
        <v>66.637755102040799</v>
      </c>
      <c r="AD192" s="1">
        <v>82</v>
      </c>
      <c r="AE192" s="1">
        <v>21</v>
      </c>
      <c r="AF192" s="1">
        <f>IF(ISERR(Table1[[#This Row],[AVG_shp]]/Table1[[#This Row],[shp]]), 0, Table1[[#This Row],[AVG_shp]]/Table1[[#This Row],[shp]])</f>
        <v>0.82046988022507972</v>
      </c>
      <c r="AG192" s="1">
        <v>17</v>
      </c>
      <c r="AH192" s="1">
        <v>38</v>
      </c>
      <c r="AI192" s="1">
        <v>97</v>
      </c>
      <c r="AJ192" s="3">
        <v>16.581632653061199</v>
      </c>
      <c r="AK192" s="3">
        <v>14.137755102040799</v>
      </c>
      <c r="AL192" s="3">
        <v>30.719387755102002</v>
      </c>
      <c r="AM192" s="3">
        <v>139.974489795918</v>
      </c>
      <c r="AN192" s="1">
        <v>0.14189199999999999</v>
      </c>
      <c r="AO192" s="1">
        <v>7</v>
      </c>
      <c r="AP192" s="1">
        <v>148</v>
      </c>
      <c r="AQ192" s="1">
        <v>0</v>
      </c>
      <c r="AR192" s="1">
        <v>38</v>
      </c>
      <c r="AS192" s="1">
        <v>92</v>
      </c>
      <c r="AT192"/>
      <c r="AX192"/>
      <c r="AY192"/>
      <c r="AZ192"/>
    </row>
    <row r="193" spans="1:52" hidden="1" x14ac:dyDescent="0.3">
      <c r="A193" s="1" t="s">
        <v>1085</v>
      </c>
      <c r="B193" s="1">
        <v>8482079</v>
      </c>
      <c r="C193" s="1">
        <v>24</v>
      </c>
      <c r="D193" s="1" t="s">
        <v>449</v>
      </c>
      <c r="E193" s="1" t="str">
        <f>IF(AND(ISERR(FIND("C",Table1[[#This Row],[positions]])), Table1[[#This Row],[AVG_faceoffWins]]&gt;200), "*", "")</f>
        <v/>
      </c>
      <c r="F193" s="1" t="str">
        <f>IF(AND(AND(NOT(ISERR(FIND("C",Table1[[#This Row],[positions]]))), G193&lt;&gt;"C"), Table1[[#This Row],[z faceoffWins]]&gt;0.15), "*", "")</f>
        <v/>
      </c>
      <c r="G193" s="2" t="s">
        <v>26</v>
      </c>
      <c r="H193" s="1" t="s">
        <v>461</v>
      </c>
      <c r="I193" s="1" t="s">
        <v>462</v>
      </c>
      <c r="J193" s="7">
        <f>Table1[[#This Row],[z ppp]]+Table1[[#This Row],[z blocks]]+Table1[[#This Row],[z hits]]+Table1[[#This Row],[z goals]]+Table1[[#This Row],[z assists]]+Table1[[#This Row],[z points]]+Table1[[#This Row],[z faceoffWins]]+Table1[[#This Row],[z shots]]</f>
        <v>1.1271548755486649</v>
      </c>
      <c r="K193" s="7">
        <f>Table1[[#This Row],[z goals]]+Table1[[#This Row],[z assists]]+Table1[[#This Row],[z points]]+Table1[[#This Row],[z ppp]]+Table1[[#This Row],[z hits]]+Table1[[#This Row],[z shots]]</f>
        <v>0.65076267136656318</v>
      </c>
      <c r="L193" s="7">
        <f>Table1[[#This Row],[z blocks]]+Table1[[#This Row],[z faceoffWins]]</f>
        <v>0.47639220418210182</v>
      </c>
      <c r="M193" s="7">
        <f>Table1[[#This Row],[z goals]]+Table1[[#This Row],[z assists]]+Table1[[#This Row],[z points]]+Table1[[#This Row],[z ppp]]+Table1[[#This Row],[z hits]]+Table1[[#This Row],[z blocks]]+Table1[[#This Row],[z shots]]</f>
        <v>-6.8976603028098049E-5</v>
      </c>
      <c r="N193" s="7">
        <f>Table1[[#This Row],[z goals]]+Table1[[#This Row],[z assists]]+Table1[[#This Row],[z points]]+Table1[[#This Row],[z ppp]]</f>
        <v>1.2907388300301801</v>
      </c>
      <c r="O193" s="3">
        <f>(Table1[[#This Row],[AVG_goals]] - AT$519) / AT$516</f>
        <v>0.63734477921336508</v>
      </c>
      <c r="P193" s="3">
        <f>(Table1[[#This Row],[AVG_assists]] - P$519) / P$516</f>
        <v>0.13438400424910613</v>
      </c>
      <c r="Q193" s="3">
        <f>(Table1[[#This Row],[AVG_points]] - AX$519) / AX$516</f>
        <v>0.37263870498773516</v>
      </c>
      <c r="R193" s="3">
        <f>(Table1[[#This Row],[AVG_faceoffWins]] - AH$519) / AH$516</f>
        <v>1.1272238521516931</v>
      </c>
      <c r="S193" s="3">
        <f>(Table1[[#This Row],[AVG_PPP]] - AB$519) / AB$516</f>
        <v>0.14637134157997367</v>
      </c>
      <c r="T193" s="3">
        <f>(Table1[[#This Row],[AVG_hits]] - T$519) / T$516</f>
        <v>-0.78843512623495848</v>
      </c>
      <c r="U193" s="3">
        <f>(Table1[[#This Row],[AVG_blocks]] - U$519) / U$516</f>
        <v>-0.65083164796959125</v>
      </c>
      <c r="V193" s="3">
        <f>(Table1[[#This Row],[AVG_shots]] - AO$519) / AO$516</f>
        <v>0.14845896757134155</v>
      </c>
      <c r="W193" s="6">
        <v>365.185792349726</v>
      </c>
      <c r="X193" s="7">
        <f>Table1[[#This Row],[r shp factor]]*Table1[[#This Row],[goals]]</f>
        <v>18.417210796999893</v>
      </c>
      <c r="Y193" s="4">
        <v>0.13542098360655699</v>
      </c>
      <c r="Z193" s="3">
        <f>(Table1[[#This Row],[AVG_shp]] - Z$519) / Z$516</f>
        <v>0.54781356352837329</v>
      </c>
      <c r="AA193" s="6">
        <v>9.8579234972677501</v>
      </c>
      <c r="AB193" s="6">
        <v>35.885245901639301</v>
      </c>
      <c r="AC193" s="6">
        <v>44.087431693988997</v>
      </c>
      <c r="AD193" s="1">
        <v>82</v>
      </c>
      <c r="AE193" s="1">
        <v>24</v>
      </c>
      <c r="AF193" s="1">
        <f>IF(ISERR(Table1[[#This Row],[AVG_shp]]/Table1[[#This Row],[shp]]), 0, Table1[[#This Row],[AVG_shp]]/Table1[[#This Row],[shp]])</f>
        <v>0.7673837832083289</v>
      </c>
      <c r="AG193" s="1">
        <v>36</v>
      </c>
      <c r="AH193" s="1">
        <v>60</v>
      </c>
      <c r="AI193" s="1">
        <v>144</v>
      </c>
      <c r="AJ193" s="3">
        <v>20.163934426229499</v>
      </c>
      <c r="AK193" s="3">
        <v>24.748633879781401</v>
      </c>
      <c r="AL193" s="3">
        <v>44.912568306010897</v>
      </c>
      <c r="AM193" s="3">
        <v>137.12021857923401</v>
      </c>
      <c r="AN193" s="1">
        <v>0.17647099999999999</v>
      </c>
      <c r="AO193" s="1">
        <v>16</v>
      </c>
      <c r="AP193" s="1">
        <v>136</v>
      </c>
      <c r="AQ193" s="1">
        <v>464</v>
      </c>
      <c r="AR193" s="1">
        <v>41</v>
      </c>
      <c r="AS193" s="1">
        <v>62</v>
      </c>
      <c r="AT193"/>
      <c r="AX193"/>
      <c r="AY193"/>
      <c r="AZ193"/>
    </row>
    <row r="194" spans="1:52" hidden="1" x14ac:dyDescent="0.3">
      <c r="A194" s="1" t="s">
        <v>1085</v>
      </c>
      <c r="B194" s="1">
        <v>8478469</v>
      </c>
      <c r="C194" s="1">
        <v>28</v>
      </c>
      <c r="D194" s="1" t="s">
        <v>634</v>
      </c>
      <c r="E194" s="1" t="str">
        <f>IF(AND(ISERR(FIND("C",Table1[[#This Row],[positions]])), Table1[[#This Row],[AVG_faceoffWins]]&gt;200), "*", "")</f>
        <v/>
      </c>
      <c r="F194" s="1" t="str">
        <f>IF(AND(AND(NOT(ISERR(FIND("C",Table1[[#This Row],[positions]]))), G194&lt;&gt;"C"), Table1[[#This Row],[z faceoffWins]]&gt;0.15), "*", "")</f>
        <v/>
      </c>
      <c r="G194" s="2" t="s">
        <v>48</v>
      </c>
      <c r="H194" s="1" t="s">
        <v>658</v>
      </c>
      <c r="I194" s="1" t="s">
        <v>659</v>
      </c>
      <c r="J194" s="7">
        <f>Table1[[#This Row],[z ppp]]+Table1[[#This Row],[z blocks]]+Table1[[#This Row],[z hits]]+Table1[[#This Row],[z goals]]+Table1[[#This Row],[z assists]]+Table1[[#This Row],[z points]]+Table1[[#This Row],[z faceoffWins]]+Table1[[#This Row],[z shots]]</f>
        <v>1.5379660230434964</v>
      </c>
      <c r="K194" s="7">
        <f>Table1[[#This Row],[z goals]]+Table1[[#This Row],[z assists]]+Table1[[#This Row],[z points]]+Table1[[#This Row],[z ppp]]+Table1[[#This Row],[z hits]]+Table1[[#This Row],[z shots]]</f>
        <v>0.65017056429631181</v>
      </c>
      <c r="L194" s="7">
        <f>Table1[[#This Row],[z blocks]]+Table1[[#This Row],[z faceoffWins]]</f>
        <v>0.8877954587471848</v>
      </c>
      <c r="M194" s="7">
        <f>Table1[[#This Row],[z goals]]+Table1[[#This Row],[z assists]]+Table1[[#This Row],[z points]]+Table1[[#This Row],[z ppp]]+Table1[[#This Row],[z hits]]+Table1[[#This Row],[z blocks]]+Table1[[#This Row],[z shots]]</f>
        <v>2.1392300725721389</v>
      </c>
      <c r="N194" s="7">
        <f>Table1[[#This Row],[z goals]]+Table1[[#This Row],[z assists]]+Table1[[#This Row],[z points]]+Table1[[#This Row],[z ppp]]</f>
        <v>0.61211989403922606</v>
      </c>
      <c r="O194" s="3">
        <f>(Table1[[#This Row],[AVG_goals]] - AT$519) / AT$516</f>
        <v>-0.40249528976334104</v>
      </c>
      <c r="P194" s="3">
        <f>(Table1[[#This Row],[AVG_assists]] - P$519) / P$516</f>
        <v>0.51902226204265889</v>
      </c>
      <c r="Q194" s="3">
        <f>(Table1[[#This Row],[AVG_points]] - AX$519) / AX$516</f>
        <v>0.14247860328790315</v>
      </c>
      <c r="R194" s="3">
        <f>(Table1[[#This Row],[AVG_faceoffWins]] - AH$519) / AH$516</f>
        <v>-0.60126404952864232</v>
      </c>
      <c r="S194" s="3">
        <f>(Table1[[#This Row],[AVG_PPP]] - AB$519) / AB$516</f>
        <v>0.35311431847200497</v>
      </c>
      <c r="T194" s="3">
        <f>(Table1[[#This Row],[AVG_hits]] - T$519) / T$516</f>
        <v>-0.46293245036505565</v>
      </c>
      <c r="U194" s="3">
        <f>(Table1[[#This Row],[AVG_blocks]] - U$519) / U$516</f>
        <v>1.4890595082758271</v>
      </c>
      <c r="V194" s="3">
        <f>(Table1[[#This Row],[AVG_shots]] - AO$519) / AO$516</f>
        <v>0.50098312062214145</v>
      </c>
      <c r="W194" s="6">
        <v>0</v>
      </c>
      <c r="X194" s="7">
        <f>Table1[[#This Row],[r shp factor]]*Table1[[#This Row],[goals]]</f>
        <v>11.194766669321861</v>
      </c>
      <c r="Y194" s="4">
        <v>6.2540185929648204E-2</v>
      </c>
      <c r="Z194" s="3">
        <f>(Table1[[#This Row],[AVG_shp]] - Z$519) / Z$516</f>
        <v>-0.84410468706221664</v>
      </c>
      <c r="AA194" s="6">
        <v>11.8442211055276</v>
      </c>
      <c r="AB194" s="6">
        <v>122.87437185929601</v>
      </c>
      <c r="AC194" s="6">
        <v>61.587939698492399</v>
      </c>
      <c r="AD194" s="1">
        <v>80</v>
      </c>
      <c r="AE194" s="1">
        <v>9</v>
      </c>
      <c r="AF194" s="1">
        <f>IF(ISERR(Table1[[#This Row],[AVG_shp]]/Table1[[#This Row],[shp]]), 0, Table1[[#This Row],[AVG_shp]]/Table1[[#This Row],[shp]])</f>
        <v>1.2438629632579845</v>
      </c>
      <c r="AG194" s="1">
        <v>36</v>
      </c>
      <c r="AH194" s="1">
        <v>45</v>
      </c>
      <c r="AI194" s="1">
        <v>99</v>
      </c>
      <c r="AJ194" s="3">
        <v>9.6834170854271306</v>
      </c>
      <c r="AK194" s="3">
        <v>30.1055276381909</v>
      </c>
      <c r="AL194" s="3">
        <v>39.788944723618002</v>
      </c>
      <c r="AM194" s="3">
        <v>158.58291457286401</v>
      </c>
      <c r="AN194" s="1">
        <v>5.0278999999999997E-2</v>
      </c>
      <c r="AO194" s="1">
        <v>8</v>
      </c>
      <c r="AP194" s="1">
        <v>179</v>
      </c>
      <c r="AQ194" s="1">
        <v>0</v>
      </c>
      <c r="AR194" s="1">
        <v>145</v>
      </c>
      <c r="AS194" s="1">
        <v>58</v>
      </c>
      <c r="AT194"/>
      <c r="AX194"/>
      <c r="AY194"/>
      <c r="AZ194"/>
    </row>
    <row r="195" spans="1:52" x14ac:dyDescent="0.3">
      <c r="A195" s="1"/>
      <c r="B195" s="1">
        <v>8482259</v>
      </c>
      <c r="C195" s="1">
        <v>29</v>
      </c>
      <c r="D195" s="1" t="s">
        <v>860</v>
      </c>
      <c r="E195" s="1" t="str">
        <f>IF(AND(ISERR(FIND("C",Table1[[#This Row],[positions]])), Table1[[#This Row],[AVG_faceoffWins]]&gt;200), "*", "")</f>
        <v/>
      </c>
      <c r="F195" s="1" t="str">
        <f>IF(AND(AND(NOT(ISERR(FIND("C",Table1[[#This Row],[positions]]))), G195&lt;&gt;"C"), Table1[[#This Row],[z faceoffWins]]&gt;0.15), "*", "")</f>
        <v/>
      </c>
      <c r="G195" s="2" t="s">
        <v>29</v>
      </c>
      <c r="H195" s="1" t="s">
        <v>877</v>
      </c>
      <c r="I195" s="1" t="s">
        <v>878</v>
      </c>
      <c r="J195" s="7">
        <f>Table1[[#This Row],[z ppp]]+Table1[[#This Row],[z blocks]]+Table1[[#This Row],[z hits]]+Table1[[#This Row],[z goals]]+Table1[[#This Row],[z assists]]+Table1[[#This Row],[z points]]+Table1[[#This Row],[z faceoffWins]]+Table1[[#This Row],[z shots]]</f>
        <v>-2.3333261653366928</v>
      </c>
      <c r="K195" s="7">
        <f>Table1[[#This Row],[z goals]]+Table1[[#This Row],[z assists]]+Table1[[#This Row],[z points]]+Table1[[#This Row],[z ppp]]+Table1[[#This Row],[z hits]]+Table1[[#This Row],[z shots]]</f>
        <v>-0.69635197174450014</v>
      </c>
      <c r="L195" s="7">
        <f>Table1[[#This Row],[z blocks]]+Table1[[#This Row],[z faceoffWins]]</f>
        <v>-1.6369741935921929</v>
      </c>
      <c r="M195" s="7">
        <f>Table1[[#This Row],[z goals]]+Table1[[#This Row],[z assists]]+Table1[[#This Row],[z points]]+Table1[[#This Row],[z ppp]]+Table1[[#This Row],[z hits]]+Table1[[#This Row],[z blocks]]+Table1[[#This Row],[z shots]]</f>
        <v>-1.7537670994888754</v>
      </c>
      <c r="N195" s="7">
        <f>Table1[[#This Row],[z goals]]+Table1[[#This Row],[z assists]]+Table1[[#This Row],[z points]]+Table1[[#This Row],[z ppp]]</f>
        <v>-1.4778602750982799</v>
      </c>
      <c r="O195" s="3">
        <f>(Table1[[#This Row],[AVG_goals]] - AT$519) / AT$516</f>
        <v>0.28090898369093714</v>
      </c>
      <c r="P195" s="3">
        <f>(Table1[[#This Row],[AVG_assists]] - P$519) / P$516</f>
        <v>-0.84767325851272901</v>
      </c>
      <c r="Q195" s="3">
        <f>(Table1[[#This Row],[AVG_points]] - AX$519) / AX$516</f>
        <v>-0.40314008003023938</v>
      </c>
      <c r="R195" s="3">
        <f>(Table1[[#This Row],[AVG_faceoffWins]] - AH$519) / AH$516</f>
        <v>-0.57955906584781769</v>
      </c>
      <c r="S195" s="3">
        <f>(Table1[[#This Row],[AVG_PPP]] - AB$519) / AB$516</f>
        <v>-0.50795592024624858</v>
      </c>
      <c r="T195" s="3">
        <f>(Table1[[#This Row],[AVG_hits]] - T$519) / T$516</f>
        <v>0.6216493034185232</v>
      </c>
      <c r="U195" s="3">
        <f>(Table1[[#This Row],[AVG_blocks]] - U$519) / U$516</f>
        <v>-1.0574151277443751</v>
      </c>
      <c r="V195" s="3">
        <f>(Table1[[#This Row],[AVG_shots]] - AO$519) / AO$516</f>
        <v>0.15985899993525648</v>
      </c>
      <c r="W195" s="6">
        <v>4.5857142857142801</v>
      </c>
      <c r="X195" s="7">
        <f>Table1[[#This Row],[r shp factor]]*Table1[[#This Row],[goals]]</f>
        <v>19.164687150305127</v>
      </c>
      <c r="Y195" s="4">
        <v>0.113400328571428</v>
      </c>
      <c r="Z195" s="3">
        <f>(Table1[[#This Row],[AVG_shp]] - Z$519) / Z$516</f>
        <v>0.12725077318631692</v>
      </c>
      <c r="AA195" s="6">
        <v>3.5714285714285698</v>
      </c>
      <c r="AB195" s="6">
        <v>19.357142857142801</v>
      </c>
      <c r="AC195" s="6">
        <v>119.9</v>
      </c>
      <c r="AD195" s="1">
        <v>74</v>
      </c>
      <c r="AE195" s="1">
        <v>20</v>
      </c>
      <c r="AF195" s="1">
        <f>IF(ISERR(Table1[[#This Row],[AVG_shp]]/Table1[[#This Row],[shp]]), 0, Table1[[#This Row],[AVG_shp]]/Table1[[#This Row],[shp]])</f>
        <v>0.95823435751525643</v>
      </c>
      <c r="AG195" s="1">
        <v>14</v>
      </c>
      <c r="AH195" s="1">
        <v>34</v>
      </c>
      <c r="AI195" s="1">
        <v>88</v>
      </c>
      <c r="AJ195" s="3">
        <v>16.571428571428498</v>
      </c>
      <c r="AK195" s="3">
        <v>11.0714285714285</v>
      </c>
      <c r="AL195" s="3">
        <v>27.6428571428571</v>
      </c>
      <c r="AM195" s="3">
        <v>137.81428571428501</v>
      </c>
      <c r="AN195" s="1">
        <v>0.118343</v>
      </c>
      <c r="AO195" s="1">
        <v>6</v>
      </c>
      <c r="AP195" s="1">
        <v>169</v>
      </c>
      <c r="AQ195" s="1">
        <v>4</v>
      </c>
      <c r="AR195" s="1">
        <v>23</v>
      </c>
      <c r="AS195" s="1">
        <v>136</v>
      </c>
      <c r="AT195"/>
      <c r="AX195"/>
      <c r="AY195"/>
      <c r="AZ195"/>
    </row>
    <row r="196" spans="1:52" hidden="1" x14ac:dyDescent="0.3">
      <c r="A196" s="1" t="s">
        <v>1085</v>
      </c>
      <c r="B196" s="1">
        <v>8482122</v>
      </c>
      <c r="C196" s="1">
        <v>23</v>
      </c>
      <c r="D196" s="1" t="s">
        <v>449</v>
      </c>
      <c r="E196" s="1" t="str">
        <f>IF(AND(ISERR(FIND("C",Table1[[#This Row],[positions]])), Table1[[#This Row],[AVG_faceoffWins]]&gt;200), "*", "")</f>
        <v/>
      </c>
      <c r="F196" s="1" t="str">
        <f>IF(AND(AND(NOT(ISERR(FIND("C",Table1[[#This Row],[positions]]))), G196&lt;&gt;"C"), Table1[[#This Row],[z faceoffWins]]&gt;0.15), "*", "")</f>
        <v/>
      </c>
      <c r="G196" s="2" t="s">
        <v>48</v>
      </c>
      <c r="H196" s="1" t="s">
        <v>475</v>
      </c>
      <c r="I196" s="1" t="s">
        <v>476</v>
      </c>
      <c r="J196" s="7">
        <f>Table1[[#This Row],[z ppp]]+Table1[[#This Row],[z blocks]]+Table1[[#This Row],[z hits]]+Table1[[#This Row],[z goals]]+Table1[[#This Row],[z assists]]+Table1[[#This Row],[z points]]+Table1[[#This Row],[z faceoffWins]]+Table1[[#This Row],[z shots]]</f>
        <v>0.89472036732468829</v>
      </c>
      <c r="K196" s="7">
        <f>Table1[[#This Row],[z goals]]+Table1[[#This Row],[z assists]]+Table1[[#This Row],[z points]]+Table1[[#This Row],[z ppp]]+Table1[[#This Row],[z hits]]+Table1[[#This Row],[z shots]]</f>
        <v>-0.20298371050919409</v>
      </c>
      <c r="L196" s="7">
        <f>Table1[[#This Row],[z blocks]]+Table1[[#This Row],[z faceoffWins]]</f>
        <v>1.0977040778338822</v>
      </c>
      <c r="M196" s="7">
        <f>Table1[[#This Row],[z goals]]+Table1[[#This Row],[z assists]]+Table1[[#This Row],[z points]]+Table1[[#This Row],[z ppp]]+Table1[[#This Row],[z hits]]+Table1[[#This Row],[z blocks]]+Table1[[#This Row],[z shots]]</f>
        <v>1.4959844168533305</v>
      </c>
      <c r="N196" s="7">
        <f>Table1[[#This Row],[z goals]]+Table1[[#This Row],[z assists]]+Table1[[#This Row],[z points]]+Table1[[#This Row],[z ppp]]</f>
        <v>0.46333243305687555</v>
      </c>
      <c r="O196" s="3">
        <f>(Table1[[#This Row],[AVG_goals]] - AT$519) / AT$516</f>
        <v>-0.4837753726469764</v>
      </c>
      <c r="P196" s="3">
        <f>(Table1[[#This Row],[AVG_assists]] - P$519) / P$516</f>
        <v>0.43166458238715849</v>
      </c>
      <c r="Q196" s="3">
        <f>(Table1[[#This Row],[AVG_points]] - AX$519) / AX$516</f>
        <v>5.1025094510590029E-2</v>
      </c>
      <c r="R196" s="3">
        <f>(Table1[[#This Row],[AVG_faceoffWins]] - AH$519) / AH$516</f>
        <v>-0.60126404952864232</v>
      </c>
      <c r="S196" s="3">
        <f>(Table1[[#This Row],[AVG_PPP]] - AB$519) / AB$516</f>
        <v>0.46441812880610345</v>
      </c>
      <c r="T196" s="3">
        <f>(Table1[[#This Row],[AVG_hits]] - T$519) / T$516</f>
        <v>-0.67410077183334438</v>
      </c>
      <c r="U196" s="3">
        <f>(Table1[[#This Row],[AVG_blocks]] - U$519) / U$516</f>
        <v>1.6989681273625246</v>
      </c>
      <c r="V196" s="3">
        <f>(Table1[[#This Row],[AVG_shots]] - AO$519) / AO$516</f>
        <v>7.7846282672747536E-3</v>
      </c>
      <c r="W196" s="6">
        <v>0</v>
      </c>
      <c r="X196" s="7">
        <f>Table1[[#This Row],[r shp factor]]*Table1[[#This Row],[goals]]</f>
        <v>8.5069359768349067</v>
      </c>
      <c r="Y196" s="4">
        <v>6.8604185185185101E-2</v>
      </c>
      <c r="Z196" s="3">
        <f>(Table1[[#This Row],[AVG_shp]] - Z$519) / Z$516</f>
        <v>-0.72829103649313354</v>
      </c>
      <c r="AA196" s="6">
        <v>12.913580246913501</v>
      </c>
      <c r="AB196" s="6">
        <v>131.40740740740699</v>
      </c>
      <c r="AC196" s="6">
        <v>50.234567901234499</v>
      </c>
      <c r="AD196" s="1">
        <v>78</v>
      </c>
      <c r="AE196" s="1">
        <v>10</v>
      </c>
      <c r="AF196" s="1">
        <f>IF(ISERR(Table1[[#This Row],[AVG_shp]]/Table1[[#This Row],[shp]]), 0, Table1[[#This Row],[AVG_shp]]/Table1[[#This Row],[shp]])</f>
        <v>0.85069359768349073</v>
      </c>
      <c r="AG196" s="1">
        <v>19</v>
      </c>
      <c r="AH196" s="1">
        <v>29</v>
      </c>
      <c r="AI196" s="1">
        <v>68</v>
      </c>
      <c r="AJ196" s="3">
        <v>8.8641975308641907</v>
      </c>
      <c r="AK196" s="3">
        <v>28.8888888888888</v>
      </c>
      <c r="AL196" s="3">
        <v>37.753086419752997</v>
      </c>
      <c r="AM196" s="3">
        <v>128.555555555555</v>
      </c>
      <c r="AN196" s="1">
        <v>8.0644999999999994E-2</v>
      </c>
      <c r="AO196" s="1">
        <v>10</v>
      </c>
      <c r="AP196" s="1">
        <v>124</v>
      </c>
      <c r="AQ196" s="1">
        <v>0</v>
      </c>
      <c r="AR196" s="1">
        <v>115</v>
      </c>
      <c r="AS196" s="1">
        <v>36</v>
      </c>
      <c r="AT196"/>
      <c r="AX196"/>
      <c r="AY196"/>
      <c r="AZ196"/>
    </row>
    <row r="197" spans="1:52" x14ac:dyDescent="0.3">
      <c r="A197" s="1"/>
      <c r="B197" s="1">
        <v>8474586</v>
      </c>
      <c r="C197" s="1">
        <v>35</v>
      </c>
      <c r="D197" s="1" t="s">
        <v>734</v>
      </c>
      <c r="E197" s="1" t="str">
        <f>IF(AND(ISERR(FIND("C",Table1[[#This Row],[positions]])), Table1[[#This Row],[AVG_faceoffWins]]&gt;200), "*", "")</f>
        <v/>
      </c>
      <c r="F197" s="1" t="str">
        <f>IF(AND(AND(NOT(ISERR(FIND("C",Table1[[#This Row],[positions]]))), G197&lt;&gt;"C"), Table1[[#This Row],[z faceoffWins]]&gt;0.15), "*", "")</f>
        <v/>
      </c>
      <c r="G197" s="2" t="s">
        <v>42</v>
      </c>
      <c r="H197" s="1" t="s">
        <v>737</v>
      </c>
      <c r="I197" s="1" t="s">
        <v>738</v>
      </c>
      <c r="J197" s="7">
        <f>Table1[[#This Row],[z ppp]]+Table1[[#This Row],[z blocks]]+Table1[[#This Row],[z hits]]+Table1[[#This Row],[z goals]]+Table1[[#This Row],[z assists]]+Table1[[#This Row],[z points]]+Table1[[#This Row],[z faceoffWins]]+Table1[[#This Row],[z shots]]</f>
        <v>-0.30623641186104222</v>
      </c>
      <c r="K197" s="7">
        <f>Table1[[#This Row],[z goals]]+Table1[[#This Row],[z assists]]+Table1[[#This Row],[z points]]+Table1[[#This Row],[z ppp]]+Table1[[#This Row],[z hits]]+Table1[[#This Row],[z shots]]</f>
        <v>1.1037552644684885</v>
      </c>
      <c r="L197" s="7">
        <f>Table1[[#This Row],[z blocks]]+Table1[[#This Row],[z faceoffWins]]</f>
        <v>-1.4099916763295308</v>
      </c>
      <c r="M197" s="7">
        <f>Table1[[#This Row],[z goals]]+Table1[[#This Row],[z assists]]+Table1[[#This Row],[z points]]+Table1[[#This Row],[z ppp]]+Table1[[#This Row],[z hits]]+Table1[[#This Row],[z blocks]]+Table1[[#This Row],[z shots]]</f>
        <v>0.16615408785239538</v>
      </c>
      <c r="N197" s="7">
        <f>Table1[[#This Row],[z goals]]+Table1[[#This Row],[z assists]]+Table1[[#This Row],[z points]]+Table1[[#This Row],[z ppp]]</f>
        <v>1.746922566982585</v>
      </c>
      <c r="O197" s="3">
        <f>(Table1[[#This Row],[AVG_goals]] - AT$519) / AT$516</f>
        <v>0.27922496983779904</v>
      </c>
      <c r="P197" s="3">
        <f>(Table1[[#This Row],[AVG_assists]] - P$519) / P$516</f>
        <v>0.61310605314796829</v>
      </c>
      <c r="Q197" s="3">
        <f>(Table1[[#This Row],[AVG_points]] - AX$519) / AX$516</f>
        <v>0.50999601523861171</v>
      </c>
      <c r="R197" s="3">
        <f>(Table1[[#This Row],[AVG_faceoffWins]] - AH$519) / AH$516</f>
        <v>-0.47239049971343788</v>
      </c>
      <c r="S197" s="3">
        <f>(Table1[[#This Row],[AVG_PPP]] - AB$519) / AB$516</f>
        <v>0.34459552875820609</v>
      </c>
      <c r="T197" s="3">
        <f>(Table1[[#This Row],[AVG_hits]] - T$519) / T$516</f>
        <v>-1.0104943589282749</v>
      </c>
      <c r="U197" s="3">
        <f>(Table1[[#This Row],[AVG_blocks]] - U$519) / U$516</f>
        <v>-0.93760117661609299</v>
      </c>
      <c r="V197" s="3">
        <f>(Table1[[#This Row],[AVG_shots]] - AO$519) / AO$516</f>
        <v>0.36732705641417829</v>
      </c>
      <c r="W197" s="6">
        <v>27.2277227722772</v>
      </c>
      <c r="X197" s="7">
        <f>Table1[[#This Row],[r shp factor]]*Table1[[#This Row],[goals]]</f>
        <v>7.4774585551600046</v>
      </c>
      <c r="Y197" s="4">
        <v>0.11329512871287099</v>
      </c>
      <c r="Z197" s="3">
        <f>(Table1[[#This Row],[AVG_shp]] - Z$519) / Z$516</f>
        <v>0.12524160742863427</v>
      </c>
      <c r="AA197" s="6">
        <v>11.7623762376237</v>
      </c>
      <c r="AB197" s="6">
        <v>24.2277227722772</v>
      </c>
      <c r="AC197" s="6">
        <v>32.148514851485103</v>
      </c>
      <c r="AD197" s="1">
        <v>42</v>
      </c>
      <c r="AE197" s="1">
        <v>9</v>
      </c>
      <c r="AF197" s="1">
        <f>IF(ISERR(Table1[[#This Row],[AVG_shp]]/Table1[[#This Row],[shp]]), 0, Table1[[#This Row],[AVG_shp]]/Table1[[#This Row],[shp]])</f>
        <v>0.83082872835111166</v>
      </c>
      <c r="AG197" s="1">
        <v>17</v>
      </c>
      <c r="AH197" s="1">
        <v>26</v>
      </c>
      <c r="AI197" s="1">
        <v>61</v>
      </c>
      <c r="AJ197" s="3">
        <v>16.554455445544502</v>
      </c>
      <c r="AK197" s="3">
        <v>31.4158415841584</v>
      </c>
      <c r="AL197" s="3">
        <v>47.970297029702898</v>
      </c>
      <c r="AM197" s="3">
        <v>150.44554455445501</v>
      </c>
      <c r="AN197" s="1">
        <v>0.13636400000000001</v>
      </c>
      <c r="AO197" s="1">
        <v>5</v>
      </c>
      <c r="AP197" s="1">
        <v>66</v>
      </c>
      <c r="AQ197" s="1">
        <v>7</v>
      </c>
      <c r="AR197" s="1">
        <v>25</v>
      </c>
      <c r="AS197" s="1">
        <v>13</v>
      </c>
      <c r="AT197"/>
      <c r="AX197"/>
      <c r="AY197"/>
      <c r="AZ197"/>
    </row>
    <row r="198" spans="1:52" x14ac:dyDescent="0.3">
      <c r="A198" s="1"/>
      <c r="B198" s="1">
        <v>8474150</v>
      </c>
      <c r="C198" s="1">
        <v>36</v>
      </c>
      <c r="D198" s="1" t="s">
        <v>186</v>
      </c>
      <c r="E198" s="1" t="str">
        <f>IF(AND(ISERR(FIND("C",Table1[[#This Row],[positions]])), Table1[[#This Row],[AVG_faceoffWins]]&gt;200), "*", "")</f>
        <v/>
      </c>
      <c r="F198" s="1" t="str">
        <f>IF(AND(AND(NOT(ISERR(FIND("C",Table1[[#This Row],[positions]]))), G198&lt;&gt;"C"), Table1[[#This Row],[z faceoffWins]]&gt;0.15), "*", "")</f>
        <v/>
      </c>
      <c r="G198" s="2" t="s">
        <v>26</v>
      </c>
      <c r="H198" s="1" t="s">
        <v>187</v>
      </c>
      <c r="I198" s="1" t="s">
        <v>188</v>
      </c>
      <c r="J198" s="7">
        <f>Table1[[#This Row],[z ppp]]+Table1[[#This Row],[z blocks]]+Table1[[#This Row],[z hits]]+Table1[[#This Row],[z goals]]+Table1[[#This Row],[z assists]]+Table1[[#This Row],[z points]]+Table1[[#This Row],[z faceoffWins]]+Table1[[#This Row],[z shots]]</f>
        <v>4.0059005906265543</v>
      </c>
      <c r="K198" s="7">
        <f>Table1[[#This Row],[z goals]]+Table1[[#This Row],[z assists]]+Table1[[#This Row],[z points]]+Table1[[#This Row],[z ppp]]+Table1[[#This Row],[z hits]]+Table1[[#This Row],[z shots]]</f>
        <v>1.7536211006537648</v>
      </c>
      <c r="L198" s="7">
        <f>Table1[[#This Row],[z blocks]]+Table1[[#This Row],[z faceoffWins]]</f>
        <v>2.2522794899727892</v>
      </c>
      <c r="M198" s="7">
        <f>Table1[[#This Row],[z goals]]+Table1[[#This Row],[z assists]]+Table1[[#This Row],[z points]]+Table1[[#This Row],[z ppp]]+Table1[[#This Row],[z hits]]+Table1[[#This Row],[z blocks]]+Table1[[#This Row],[z shots]]</f>
        <v>1.1552213905282198</v>
      </c>
      <c r="N198" s="7">
        <f>Table1[[#This Row],[z goals]]+Table1[[#This Row],[z assists]]+Table1[[#This Row],[z points]]+Table1[[#This Row],[z ppp]]</f>
        <v>0.62087229913841391</v>
      </c>
      <c r="O198" s="3">
        <f>(Table1[[#This Row],[AVG_goals]] - AT$519) / AT$516</f>
        <v>0.26059322767930559</v>
      </c>
      <c r="P198" s="3">
        <f>(Table1[[#This Row],[AVG_assists]] - P$519) / P$516</f>
        <v>0.24039075330117488</v>
      </c>
      <c r="Q198" s="3">
        <f>(Table1[[#This Row],[AVG_points]] - AX$519) / AX$516</f>
        <v>0.26838066402187011</v>
      </c>
      <c r="R198" s="3">
        <f>(Table1[[#This Row],[AVG_faceoffWins]] - AH$519) / AH$516</f>
        <v>2.8506792000983343</v>
      </c>
      <c r="S198" s="3">
        <f>(Table1[[#This Row],[AVG_PPP]] - AB$519) / AB$516</f>
        <v>-0.14849234586393661</v>
      </c>
      <c r="T198" s="3">
        <f>(Table1[[#This Row],[AVG_hits]] - T$519) / T$516</f>
        <v>-0.30569640050260788</v>
      </c>
      <c r="U198" s="3">
        <f>(Table1[[#This Row],[AVG_blocks]] - U$519) / U$516</f>
        <v>-0.59839971012554505</v>
      </c>
      <c r="V198" s="3">
        <f>(Table1[[#This Row],[AVG_shots]] - AO$519) / AO$516</f>
        <v>1.4384452020179588</v>
      </c>
      <c r="W198" s="6">
        <v>729.30833333333305</v>
      </c>
      <c r="X198" s="7">
        <f>Table1[[#This Row],[r shp factor]]*Table1[[#This Row],[goals]]</f>
        <v>13.410672410574696</v>
      </c>
      <c r="Y198" s="4">
        <v>7.6632158333333297E-2</v>
      </c>
      <c r="Z198" s="3">
        <f>(Table1[[#This Row],[AVG_shp]] - Z$519) / Z$516</f>
        <v>-0.57496831368628543</v>
      </c>
      <c r="AA198" s="6">
        <v>7.0250000000000004</v>
      </c>
      <c r="AB198" s="6">
        <v>38.016666666666602</v>
      </c>
      <c r="AC198" s="6">
        <v>70.0416666666666</v>
      </c>
      <c r="AD198" s="1">
        <v>76</v>
      </c>
      <c r="AE198" s="1">
        <v>15</v>
      </c>
      <c r="AF198" s="1">
        <f>IF(ISERR(Table1[[#This Row],[AVG_shp]]/Table1[[#This Row],[shp]]), 0, Table1[[#This Row],[AVG_shp]]/Table1[[#This Row],[shp]])</f>
        <v>0.89404482737164637</v>
      </c>
      <c r="AG198" s="1">
        <v>17</v>
      </c>
      <c r="AH198" s="1">
        <v>32</v>
      </c>
      <c r="AI198" s="1">
        <v>79</v>
      </c>
      <c r="AJ198" s="3">
        <v>16.3666666666666</v>
      </c>
      <c r="AK198" s="3">
        <v>26.225000000000001</v>
      </c>
      <c r="AL198" s="3">
        <v>42.591666666666598</v>
      </c>
      <c r="AM198" s="3">
        <v>215.65833333333299</v>
      </c>
      <c r="AN198" s="1">
        <v>8.5713999999999999E-2</v>
      </c>
      <c r="AO198" s="1">
        <v>6</v>
      </c>
      <c r="AP198" s="1">
        <v>175</v>
      </c>
      <c r="AQ198" s="1">
        <v>703</v>
      </c>
      <c r="AR198" s="1">
        <v>51</v>
      </c>
      <c r="AS198" s="1">
        <v>41</v>
      </c>
      <c r="AT198"/>
      <c r="AX198"/>
      <c r="AY198"/>
      <c r="AZ198"/>
    </row>
    <row r="199" spans="1:52" x14ac:dyDescent="0.3">
      <c r="A199" s="1"/>
      <c r="B199" s="1">
        <v>8479525</v>
      </c>
      <c r="C199" s="1">
        <v>29</v>
      </c>
      <c r="D199" s="1" t="s">
        <v>244</v>
      </c>
      <c r="E199" s="1" t="str">
        <f>IF(AND(ISERR(FIND("C",Table1[[#This Row],[positions]])), Table1[[#This Row],[AVG_faceoffWins]]&gt;200), "*", "")</f>
        <v/>
      </c>
      <c r="F199" s="1" t="str">
        <f>IF(AND(AND(NOT(ISERR(FIND("C",Table1[[#This Row],[positions]]))), G199&lt;&gt;"C"), Table1[[#This Row],[z faceoffWins]]&gt;0.15), "*", "")</f>
        <v>*</v>
      </c>
      <c r="G199" s="2" t="s">
        <v>45</v>
      </c>
      <c r="H199" s="1" t="s">
        <v>245</v>
      </c>
      <c r="I199" s="1" t="s">
        <v>246</v>
      </c>
      <c r="J199" s="7">
        <f>Table1[[#This Row],[z ppp]]+Table1[[#This Row],[z blocks]]+Table1[[#This Row],[z hits]]+Table1[[#This Row],[z goals]]+Table1[[#This Row],[z assists]]+Table1[[#This Row],[z points]]+Table1[[#This Row],[z faceoffWins]]+Table1[[#This Row],[z shots]]</f>
        <v>0.98139869828515958</v>
      </c>
      <c r="K199" s="7">
        <f>Table1[[#This Row],[z goals]]+Table1[[#This Row],[z assists]]+Table1[[#This Row],[z points]]+Table1[[#This Row],[z ppp]]+Table1[[#This Row],[z hits]]+Table1[[#This Row],[z shots]]</f>
        <v>1.2180029616786374</v>
      </c>
      <c r="L199" s="7">
        <f>Table1[[#This Row],[z blocks]]+Table1[[#This Row],[z faceoffWins]]</f>
        <v>-0.23660426339347768</v>
      </c>
      <c r="M199" s="7">
        <f>Table1[[#This Row],[z goals]]+Table1[[#This Row],[z assists]]+Table1[[#This Row],[z points]]+Table1[[#This Row],[z ppp]]+Table1[[#This Row],[z hits]]+Table1[[#This Row],[z blocks]]+Table1[[#This Row],[z shots]]</f>
        <v>0.62739310105459933</v>
      </c>
      <c r="N199" s="7">
        <f>Table1[[#This Row],[z goals]]+Table1[[#This Row],[z assists]]+Table1[[#This Row],[z points]]+Table1[[#This Row],[z ppp]]</f>
        <v>-0.37698208172592729</v>
      </c>
      <c r="O199" s="3">
        <f>(Table1[[#This Row],[AVG_goals]] - AT$519) / AT$516</f>
        <v>0.25996753814783546</v>
      </c>
      <c r="P199" s="3">
        <f>(Table1[[#This Row],[AVG_assists]] - P$519) / P$516</f>
        <v>-0.3718547638788689</v>
      </c>
      <c r="Q199" s="3">
        <f>(Table1[[#This Row],[AVG_points]] - AX$519) / AX$516</f>
        <v>-0.11493809435197962</v>
      </c>
      <c r="R199" s="3">
        <f>(Table1[[#This Row],[AVG_faceoffWins]] - AH$519) / AH$516</f>
        <v>0.3540055972305603</v>
      </c>
      <c r="S199" s="3">
        <f>(Table1[[#This Row],[AVG_PPP]] - AB$519) / AB$516</f>
        <v>-0.15015676164291422</v>
      </c>
      <c r="T199" s="3">
        <f>(Table1[[#This Row],[AVG_hits]] - T$519) / T$516</f>
        <v>1.353502183234913</v>
      </c>
      <c r="U199" s="3">
        <f>(Table1[[#This Row],[AVG_blocks]] - U$519) / U$516</f>
        <v>-0.59060986062403797</v>
      </c>
      <c r="V199" s="3">
        <f>(Table1[[#This Row],[AVG_shots]] - AO$519) / AO$516</f>
        <v>0.24148286016965159</v>
      </c>
      <c r="W199" s="6">
        <v>201.82432432432401</v>
      </c>
      <c r="X199" s="7">
        <f>Table1[[#This Row],[r shp factor]]*Table1[[#This Row],[goals]]</f>
        <v>14.410819256756749</v>
      </c>
      <c r="Y199" s="4">
        <v>0.115286554054054</v>
      </c>
      <c r="Z199" s="3">
        <f>(Table1[[#This Row],[AVG_shp]] - Z$519) / Z$516</f>
        <v>0.16327496279021331</v>
      </c>
      <c r="AA199" s="6">
        <v>7.0090090090089996</v>
      </c>
      <c r="AB199" s="6">
        <v>38.3333333333333</v>
      </c>
      <c r="AC199" s="6">
        <v>159.24774774774701</v>
      </c>
      <c r="AD199" s="1">
        <v>61</v>
      </c>
      <c r="AE199" s="1">
        <v>16</v>
      </c>
      <c r="AF199" s="1">
        <f>IF(ISERR(Table1[[#This Row],[AVG_shp]]/Table1[[#This Row],[shp]]), 0, Table1[[#This Row],[AVG_shp]]/Table1[[#This Row],[shp]])</f>
        <v>0.90067620354729683</v>
      </c>
      <c r="AG199" s="1">
        <v>13</v>
      </c>
      <c r="AH199" s="1">
        <v>29</v>
      </c>
      <c r="AI199" s="1">
        <v>74</v>
      </c>
      <c r="AJ199" s="3">
        <v>16.3603603603603</v>
      </c>
      <c r="AK199" s="3">
        <v>17.698198198198199</v>
      </c>
      <c r="AL199" s="3">
        <v>34.058558558558502</v>
      </c>
      <c r="AM199" s="3">
        <v>142.78378378378301</v>
      </c>
      <c r="AN199" s="1">
        <v>0.128</v>
      </c>
      <c r="AO199" s="1">
        <v>7</v>
      </c>
      <c r="AP199" s="1">
        <v>125</v>
      </c>
      <c r="AQ199" s="1">
        <v>39</v>
      </c>
      <c r="AR199" s="1">
        <v>42</v>
      </c>
      <c r="AS199" s="1">
        <v>145</v>
      </c>
      <c r="AT199"/>
      <c r="AX199"/>
      <c r="AY199"/>
      <c r="AZ199"/>
    </row>
    <row r="200" spans="1:52" x14ac:dyDescent="0.3">
      <c r="A200" s="1"/>
      <c r="B200" s="1">
        <v>8476474</v>
      </c>
      <c r="C200" s="1">
        <v>32</v>
      </c>
      <c r="D200" s="1" t="s">
        <v>510</v>
      </c>
      <c r="E200" s="1" t="str">
        <f>IF(AND(ISERR(FIND("C",Table1[[#This Row],[positions]])), Table1[[#This Row],[AVG_faceoffWins]]&gt;200), "*", "")</f>
        <v/>
      </c>
      <c r="F200" s="1" t="str">
        <f>IF(AND(AND(NOT(ISERR(FIND("C",Table1[[#This Row],[positions]]))), G200&lt;&gt;"C"), Table1[[#This Row],[z faceoffWins]]&gt;0.15), "*", "")</f>
        <v/>
      </c>
      <c r="G200" s="2" t="s">
        <v>56</v>
      </c>
      <c r="H200" s="1" t="s">
        <v>529</v>
      </c>
      <c r="I200" s="1" t="s">
        <v>530</v>
      </c>
      <c r="J200" s="7">
        <f>Table1[[#This Row],[z ppp]]+Table1[[#This Row],[z blocks]]+Table1[[#This Row],[z hits]]+Table1[[#This Row],[z goals]]+Table1[[#This Row],[z assists]]+Table1[[#This Row],[z points]]+Table1[[#This Row],[z faceoffWins]]+Table1[[#This Row],[z shots]]</f>
        <v>0.23569769956123149</v>
      </c>
      <c r="K200" s="7">
        <f>Table1[[#This Row],[z goals]]+Table1[[#This Row],[z assists]]+Table1[[#This Row],[z points]]+Table1[[#This Row],[z ppp]]+Table1[[#This Row],[z hits]]+Table1[[#This Row],[z shots]]</f>
        <v>1.5833000381717866</v>
      </c>
      <c r="L200" s="7">
        <f>Table1[[#This Row],[z blocks]]+Table1[[#This Row],[z faceoffWins]]</f>
        <v>-1.3476023386105551</v>
      </c>
      <c r="M200" s="7">
        <f>Table1[[#This Row],[z goals]]+Table1[[#This Row],[z assists]]+Table1[[#This Row],[z points]]+Table1[[#This Row],[z ppp]]+Table1[[#This Row],[z hits]]+Table1[[#This Row],[z blocks]]+Table1[[#This Row],[z shots]]</f>
        <v>0.6161202376215047</v>
      </c>
      <c r="N200" s="7">
        <f>Table1[[#This Row],[z goals]]+Table1[[#This Row],[z assists]]+Table1[[#This Row],[z points]]+Table1[[#This Row],[z ppp]]</f>
        <v>0.76949611740140333</v>
      </c>
      <c r="O200" s="3">
        <f>(Table1[[#This Row],[AVG_goals]] - AT$519) / AT$516</f>
        <v>0.25435556694332678</v>
      </c>
      <c r="P200" s="3">
        <f>(Table1[[#This Row],[AVG_assists]] - P$519) / P$516</f>
        <v>-8.569702921117002E-2</v>
      </c>
      <c r="Q200" s="3">
        <f>(Table1[[#This Row],[AVG_points]] - AX$519) / AX$516</f>
        <v>6.1548161801704554E-2</v>
      </c>
      <c r="R200" s="3">
        <f>(Table1[[#This Row],[AVG_faceoffWins]] - AH$519) / AH$516</f>
        <v>-0.38042253806027337</v>
      </c>
      <c r="S200" s="3">
        <f>(Table1[[#This Row],[AVG_PPP]] - AB$519) / AB$516</f>
        <v>0.53928941786754203</v>
      </c>
      <c r="T200" s="3">
        <f>(Table1[[#This Row],[AVG_hits]] - T$519) / T$516</f>
        <v>0.67813091296725958</v>
      </c>
      <c r="U200" s="3">
        <f>(Table1[[#This Row],[AVG_blocks]] - U$519) / U$516</f>
        <v>-0.96717980055028174</v>
      </c>
      <c r="V200" s="3">
        <f>(Table1[[#This Row],[AVG_shots]] - AO$519) / AO$516</f>
        <v>0.13567300780312358</v>
      </c>
      <c r="W200" s="6">
        <v>46.658227848101198</v>
      </c>
      <c r="X200" s="7">
        <f>Table1[[#This Row],[r shp factor]]*Table1[[#This Row],[goals]]</f>
        <v>19.621368673674692</v>
      </c>
      <c r="Y200" s="4">
        <v>0.11891708860759399</v>
      </c>
      <c r="Z200" s="3">
        <f>(Table1[[#This Row],[AVG_shp]] - Z$519) / Z$516</f>
        <v>0.23261294296538332</v>
      </c>
      <c r="AA200" s="6">
        <v>13.632911392404999</v>
      </c>
      <c r="AB200" s="6">
        <v>23.025316455696199</v>
      </c>
      <c r="AC200" s="6">
        <v>122.936708860759</v>
      </c>
      <c r="AD200" s="1">
        <v>78</v>
      </c>
      <c r="AE200" s="1">
        <v>22</v>
      </c>
      <c r="AF200" s="1">
        <f>IF(ISERR(Table1[[#This Row],[AVG_shp]]/Table1[[#This Row],[shp]]), 0, Table1[[#This Row],[AVG_shp]]/Table1[[#This Row],[shp]])</f>
        <v>0.89188039425794052</v>
      </c>
      <c r="AG200" s="1">
        <v>19</v>
      </c>
      <c r="AH200" s="1">
        <v>41</v>
      </c>
      <c r="AI200" s="1">
        <v>104</v>
      </c>
      <c r="AJ200" s="3">
        <v>16.3037974683544</v>
      </c>
      <c r="AK200" s="3">
        <v>21.683544303797401</v>
      </c>
      <c r="AL200" s="3">
        <v>37.9873417721519</v>
      </c>
      <c r="AM200" s="3">
        <v>136.341772151898</v>
      </c>
      <c r="AN200" s="1">
        <v>0.13333300000000001</v>
      </c>
      <c r="AO200" s="1">
        <v>15</v>
      </c>
      <c r="AP200" s="1">
        <v>165</v>
      </c>
      <c r="AQ200" s="1">
        <v>41</v>
      </c>
      <c r="AR200" s="1">
        <v>26</v>
      </c>
      <c r="AS200" s="1">
        <v>152</v>
      </c>
      <c r="AT200"/>
      <c r="AX200"/>
      <c r="AY200"/>
      <c r="AZ200"/>
    </row>
    <row r="201" spans="1:52" x14ac:dyDescent="0.3">
      <c r="A201" s="1"/>
      <c r="B201" s="1">
        <v>8483524</v>
      </c>
      <c r="C201" s="1">
        <v>21</v>
      </c>
      <c r="D201" s="1" t="s">
        <v>734</v>
      </c>
      <c r="E201" s="1" t="str">
        <f>IF(AND(ISERR(FIND("C",Table1[[#This Row],[positions]])), Table1[[#This Row],[AVG_faceoffWins]]&gt;200), "*", "")</f>
        <v/>
      </c>
      <c r="F201" s="1" t="str">
        <f>IF(AND(AND(NOT(ISERR(FIND("C",Table1[[#This Row],[positions]]))), G201&lt;&gt;"C"), Table1[[#This Row],[z faceoffWins]]&gt;0.15), "*", "")</f>
        <v/>
      </c>
      <c r="G201" s="2" t="s">
        <v>26</v>
      </c>
      <c r="H201" s="1" t="s">
        <v>753</v>
      </c>
      <c r="I201" s="1" t="s">
        <v>754</v>
      </c>
      <c r="J201" s="7">
        <f>Table1[[#This Row],[z ppp]]+Table1[[#This Row],[z blocks]]+Table1[[#This Row],[z hits]]+Table1[[#This Row],[z goals]]+Table1[[#This Row],[z assists]]+Table1[[#This Row],[z points]]+Table1[[#This Row],[z faceoffWins]]+Table1[[#This Row],[z shots]]</f>
        <v>-0.58987508851820136</v>
      </c>
      <c r="K201" s="7">
        <f>Table1[[#This Row],[z goals]]+Table1[[#This Row],[z assists]]+Table1[[#This Row],[z points]]+Table1[[#This Row],[z ppp]]+Table1[[#This Row],[z hits]]+Table1[[#This Row],[z shots]]</f>
        <v>-1.2208922088396261</v>
      </c>
      <c r="L201" s="7">
        <f>Table1[[#This Row],[z blocks]]+Table1[[#This Row],[z faceoffWins]]</f>
        <v>0.63101712032142476</v>
      </c>
      <c r="M201" s="7">
        <f>Table1[[#This Row],[z goals]]+Table1[[#This Row],[z assists]]+Table1[[#This Row],[z points]]+Table1[[#This Row],[z ppp]]+Table1[[#This Row],[z hits]]+Table1[[#This Row],[z blocks]]+Table1[[#This Row],[z shots]]</f>
        <v>-1.4613256769139609</v>
      </c>
      <c r="N201" s="7">
        <f>Table1[[#This Row],[z goals]]+Table1[[#This Row],[z assists]]+Table1[[#This Row],[z points]]+Table1[[#This Row],[z ppp]]</f>
        <v>0.38786707509348406</v>
      </c>
      <c r="O201" s="3">
        <f>(Table1[[#This Row],[AVG_goals]] - AT$519) / AT$516</f>
        <v>0.24614591526467067</v>
      </c>
      <c r="P201" s="3">
        <f>(Table1[[#This Row],[AVG_assists]] - P$519) / P$516</f>
        <v>-0.13780046784371136</v>
      </c>
      <c r="Q201" s="3">
        <f>(Table1[[#This Row],[AVG_points]] - AX$519) / AX$516</f>
        <v>2.5233991725732024E-2</v>
      </c>
      <c r="R201" s="3">
        <f>(Table1[[#This Row],[AVG_faceoffWins]] - AH$519) / AH$516</f>
        <v>0.8714505883957594</v>
      </c>
      <c r="S201" s="3">
        <f>(Table1[[#This Row],[AVG_PPP]] - AB$519) / AB$516</f>
        <v>0.25428763594679271</v>
      </c>
      <c r="T201" s="3">
        <f>(Table1[[#This Row],[AVG_hits]] - T$519) / T$516</f>
        <v>-0.77009121112496803</v>
      </c>
      <c r="U201" s="3">
        <f>(Table1[[#This Row],[AVG_blocks]] - U$519) / U$516</f>
        <v>-0.24043346807433469</v>
      </c>
      <c r="V201" s="3">
        <f>(Table1[[#This Row],[AVG_shots]] - AO$519) / AO$516</f>
        <v>-0.83866807280814204</v>
      </c>
      <c r="W201" s="6">
        <v>311.14736842105202</v>
      </c>
      <c r="X201" s="7">
        <f>Table1[[#This Row],[r shp factor]]*Table1[[#This Row],[goals]]</f>
        <v>20.270177354387844</v>
      </c>
      <c r="Y201" s="4">
        <v>0.222748978947368</v>
      </c>
      <c r="Z201" s="3">
        <f>(Table1[[#This Row],[AVG_shp]] - Z$519) / Z$516</f>
        <v>2.215652478261839</v>
      </c>
      <c r="AA201" s="6">
        <v>10.8947368421052</v>
      </c>
      <c r="AB201" s="6">
        <v>52.5684210526315</v>
      </c>
      <c r="AC201" s="6">
        <v>45.073684210526302</v>
      </c>
      <c r="AD201" s="1">
        <v>79</v>
      </c>
      <c r="AE201" s="1">
        <v>19</v>
      </c>
      <c r="AF201" s="1">
        <f>IF(ISERR(Table1[[#This Row],[AVG_shp]]/Table1[[#This Row],[shp]]), 0, Table1[[#This Row],[AVG_shp]]/Table1[[#This Row],[shp]])</f>
        <v>1.0668514397046234</v>
      </c>
      <c r="AG201" s="1">
        <v>25</v>
      </c>
      <c r="AH201" s="1">
        <v>44</v>
      </c>
      <c r="AI201" s="1">
        <v>107</v>
      </c>
      <c r="AJ201" s="3">
        <v>16.2210526315789</v>
      </c>
      <c r="AK201" s="3">
        <v>20.9578947368421</v>
      </c>
      <c r="AL201" s="3">
        <v>37.178947368420999</v>
      </c>
      <c r="AM201" s="3">
        <v>77.021052631578897</v>
      </c>
      <c r="AN201" s="1">
        <v>0.208791</v>
      </c>
      <c r="AO201" s="1">
        <v>13</v>
      </c>
      <c r="AP201" s="1">
        <v>91</v>
      </c>
      <c r="AQ201" s="1">
        <v>369</v>
      </c>
      <c r="AR201" s="1">
        <v>62</v>
      </c>
      <c r="AS201" s="1">
        <v>54</v>
      </c>
      <c r="AT201"/>
      <c r="AX201"/>
      <c r="AY201"/>
      <c r="AZ201"/>
    </row>
    <row r="202" spans="1:52" hidden="1" x14ac:dyDescent="0.3">
      <c r="A202" s="1" t="s">
        <v>1085</v>
      </c>
      <c r="B202" s="1">
        <v>8482124</v>
      </c>
      <c r="C202" s="1">
        <v>23</v>
      </c>
      <c r="D202" s="1" t="s">
        <v>416</v>
      </c>
      <c r="E202" s="1" t="str">
        <f>IF(AND(ISERR(FIND("C",Table1[[#This Row],[positions]])), Table1[[#This Row],[AVG_faceoffWins]]&gt;200), "*", "")</f>
        <v/>
      </c>
      <c r="F202" s="1" t="str">
        <f>IF(AND(AND(NOT(ISERR(FIND("C",Table1[[#This Row],[positions]]))), G202&lt;&gt;"C"), Table1[[#This Row],[z faceoffWins]]&gt;0.15), "*", "")</f>
        <v>*</v>
      </c>
      <c r="G202" s="2" t="s">
        <v>45</v>
      </c>
      <c r="H202" s="1" t="s">
        <v>419</v>
      </c>
      <c r="I202" s="1" t="s">
        <v>420</v>
      </c>
      <c r="J202" s="7">
        <f>Table1[[#This Row],[z ppp]]+Table1[[#This Row],[z blocks]]+Table1[[#This Row],[z hits]]+Table1[[#This Row],[z goals]]+Table1[[#This Row],[z assists]]+Table1[[#This Row],[z points]]+Table1[[#This Row],[z faceoffWins]]+Table1[[#This Row],[z shots]]</f>
        <v>0.34162688881065073</v>
      </c>
      <c r="K202" s="7">
        <f>Table1[[#This Row],[z goals]]+Table1[[#This Row],[z assists]]+Table1[[#This Row],[z points]]+Table1[[#This Row],[z ppp]]+Table1[[#This Row],[z hits]]+Table1[[#This Row],[z shots]]</f>
        <v>1.0212002035021392</v>
      </c>
      <c r="L202" s="7">
        <f>Table1[[#This Row],[z blocks]]+Table1[[#This Row],[z faceoffWins]]</f>
        <v>-0.67957331469148841</v>
      </c>
      <c r="M202" s="7">
        <f>Table1[[#This Row],[z goals]]+Table1[[#This Row],[z assists]]+Table1[[#This Row],[z points]]+Table1[[#This Row],[z ppp]]+Table1[[#This Row],[z hits]]+Table1[[#This Row],[z blocks]]+Table1[[#This Row],[z shots]]</f>
        <v>6.7076805146720236E-2</v>
      </c>
      <c r="N202" s="7">
        <f>Table1[[#This Row],[z goals]]+Table1[[#This Row],[z assists]]+Table1[[#This Row],[z points]]+Table1[[#This Row],[z ppp]]</f>
        <v>1.2014817014497083</v>
      </c>
      <c r="O202" s="3">
        <f>(Table1[[#This Row],[AVG_goals]] - AT$519) / AT$516</f>
        <v>0.31601227869039461</v>
      </c>
      <c r="P202" s="3">
        <f>(Table1[[#This Row],[AVG_assists]] - P$519) / P$516</f>
        <v>0.47722150385775375</v>
      </c>
      <c r="Q202" s="3">
        <f>(Table1[[#This Row],[AVG_points]] - AX$519) / AX$516</f>
        <v>0.44163924240266045</v>
      </c>
      <c r="R202" s="3">
        <f>(Table1[[#This Row],[AVG_faceoffWins]] - AH$519) / AH$516</f>
        <v>0.27455008366393047</v>
      </c>
      <c r="S202" s="3">
        <f>(Table1[[#This Row],[AVG_PPP]] - AB$519) / AB$516</f>
        <v>-3.3391323501100439E-2</v>
      </c>
      <c r="T202" s="3">
        <f>(Table1[[#This Row],[AVG_hits]] - T$519) / T$516</f>
        <v>-0.34219307099156748</v>
      </c>
      <c r="U202" s="3">
        <f>(Table1[[#This Row],[AVG_blocks]] - U$519) / U$516</f>
        <v>-0.95412339835541893</v>
      </c>
      <c r="V202" s="3">
        <f>(Table1[[#This Row],[AVG_shots]] - AO$519) / AO$516</f>
        <v>0.16191157304399831</v>
      </c>
      <c r="W202" s="6">
        <v>185.03738317757001</v>
      </c>
      <c r="X202" s="7">
        <f>Table1[[#This Row],[r shp factor]]*Table1[[#This Row],[goals]]</f>
        <v>17.572863123285448</v>
      </c>
      <c r="Y202" s="4">
        <v>0.111929205607476</v>
      </c>
      <c r="Z202" s="3">
        <f>(Table1[[#This Row],[AVG_shp]] - Z$519) / Z$516</f>
        <v>9.915444373249592E-2</v>
      </c>
      <c r="AA202" s="6">
        <v>8.1308411214953207</v>
      </c>
      <c r="AB202" s="6">
        <v>23.556074766355099</v>
      </c>
      <c r="AC202" s="6">
        <v>68.0794392523364</v>
      </c>
      <c r="AD202" s="1">
        <v>81</v>
      </c>
      <c r="AE202" s="1">
        <v>23</v>
      </c>
      <c r="AF202" s="1">
        <f>IF(ISERR(Table1[[#This Row],[AVG_shp]]/Table1[[#This Row],[shp]]), 0, Table1[[#This Row],[AVG_shp]]/Table1[[#This Row],[shp]])</f>
        <v>0.76403752709936734</v>
      </c>
      <c r="AG202" s="1">
        <v>31</v>
      </c>
      <c r="AH202" s="1">
        <v>54</v>
      </c>
      <c r="AI202" s="1">
        <v>131</v>
      </c>
      <c r="AJ202" s="3">
        <v>16.925233644859802</v>
      </c>
      <c r="AK202" s="3">
        <v>29.5233644859813</v>
      </c>
      <c r="AL202" s="3">
        <v>46.448598130841098</v>
      </c>
      <c r="AM202" s="3">
        <v>137.93925233644799</v>
      </c>
      <c r="AN202" s="1">
        <v>0.14649699999999999</v>
      </c>
      <c r="AO202" s="1">
        <v>7</v>
      </c>
      <c r="AP202" s="1">
        <v>157</v>
      </c>
      <c r="AQ202" s="1">
        <v>415</v>
      </c>
      <c r="AR202" s="1">
        <v>33</v>
      </c>
      <c r="AS202" s="1">
        <v>80</v>
      </c>
      <c r="AT202"/>
      <c r="AX202"/>
      <c r="AY202"/>
      <c r="AZ202"/>
    </row>
    <row r="203" spans="1:52" x14ac:dyDescent="0.3">
      <c r="A203" s="1"/>
      <c r="B203" s="1">
        <v>8481533</v>
      </c>
      <c r="C203" s="1">
        <v>24</v>
      </c>
      <c r="D203" s="1" t="s">
        <v>670</v>
      </c>
      <c r="E203" s="1" t="str">
        <f>IF(AND(ISERR(FIND("C",Table1[[#This Row],[positions]])), Table1[[#This Row],[AVG_faceoffWins]]&gt;200), "*", "")</f>
        <v/>
      </c>
      <c r="F203" s="1" t="str">
        <f>IF(AND(AND(NOT(ISERR(FIND("C",Table1[[#This Row],[positions]]))), G203&lt;&gt;"C"), Table1[[#This Row],[z faceoffWins]]&gt;0.15), "*", "")</f>
        <v/>
      </c>
      <c r="G203" s="2" t="s">
        <v>26</v>
      </c>
      <c r="H203" s="1" t="s">
        <v>687</v>
      </c>
      <c r="I203" s="1" t="s">
        <v>688</v>
      </c>
      <c r="J203" s="7">
        <f>Table1[[#This Row],[z ppp]]+Table1[[#This Row],[z blocks]]+Table1[[#This Row],[z hits]]+Table1[[#This Row],[z goals]]+Table1[[#This Row],[z assists]]+Table1[[#This Row],[z points]]+Table1[[#This Row],[z faceoffWins]]+Table1[[#This Row],[z shots]]</f>
        <v>-0.39372551432758335</v>
      </c>
      <c r="K203" s="7">
        <f>Table1[[#This Row],[z goals]]+Table1[[#This Row],[z assists]]+Table1[[#This Row],[z points]]+Table1[[#This Row],[z ppp]]+Table1[[#This Row],[z hits]]+Table1[[#This Row],[z shots]]</f>
        <v>0.41529076891293354</v>
      </c>
      <c r="L203" s="7">
        <f>Table1[[#This Row],[z blocks]]+Table1[[#This Row],[z faceoffWins]]</f>
        <v>-0.80901628324051689</v>
      </c>
      <c r="M203" s="7">
        <f>Table1[[#This Row],[z goals]]+Table1[[#This Row],[z assists]]+Table1[[#This Row],[z points]]+Table1[[#This Row],[z ppp]]+Table1[[#This Row],[z hits]]+Table1[[#This Row],[z blocks]]+Table1[[#This Row],[z shots]]</f>
        <v>-0.4846811622287242</v>
      </c>
      <c r="N203" s="7">
        <f>Table1[[#This Row],[z goals]]+Table1[[#This Row],[z assists]]+Table1[[#This Row],[z points]]+Table1[[#This Row],[z ppp]]</f>
        <v>1.1378040850931228</v>
      </c>
      <c r="O203" s="3">
        <f>(Table1[[#This Row],[AVG_goals]] - AT$519) / AT$516</f>
        <v>0.24123916425993719</v>
      </c>
      <c r="P203" s="3">
        <f>(Table1[[#This Row],[AVG_assists]] - P$519) / P$516</f>
        <v>0.40565329601850336</v>
      </c>
      <c r="Q203" s="3">
        <f>(Table1[[#This Row],[AVG_points]] - AX$519) / AX$516</f>
        <v>0.36301010710887621</v>
      </c>
      <c r="R203" s="3">
        <f>(Table1[[#This Row],[AVG_faceoffWins]] - AH$519) / AH$516</f>
        <v>9.0955647901140885E-2</v>
      </c>
      <c r="S203" s="3">
        <f>(Table1[[#This Row],[AVG_PPP]] - AB$519) / AB$516</f>
        <v>0.12790151770580607</v>
      </c>
      <c r="T203" s="3">
        <f>(Table1[[#This Row],[AVG_hits]] - T$519) / T$516</f>
        <v>-0.83012202678953451</v>
      </c>
      <c r="U203" s="3">
        <f>(Table1[[#This Row],[AVG_blocks]] - U$519) / U$516</f>
        <v>-0.89997193114165774</v>
      </c>
      <c r="V203" s="3">
        <f>(Table1[[#This Row],[AVG_shots]] - AO$519) / AO$516</f>
        <v>0.10760871060934524</v>
      </c>
      <c r="W203" s="6">
        <v>146.24852071005901</v>
      </c>
      <c r="X203" s="7">
        <f>Table1[[#This Row],[r shp factor]]*Table1[[#This Row],[goals]]</f>
        <v>11.396148455671504</v>
      </c>
      <c r="Y203" s="4">
        <v>0.11628724852071</v>
      </c>
      <c r="Z203" s="3">
        <f>(Table1[[#This Row],[AVG_shp]] - Z$519) / Z$516</f>
        <v>0.1823867855995405</v>
      </c>
      <c r="AA203" s="6">
        <v>9.6804733727810603</v>
      </c>
      <c r="AB203" s="6">
        <v>25.7573964497041</v>
      </c>
      <c r="AC203" s="6">
        <v>41.846153846153797</v>
      </c>
      <c r="AD203" s="1">
        <v>57</v>
      </c>
      <c r="AE203" s="1">
        <v>12</v>
      </c>
      <c r="AF203" s="1">
        <f>IF(ISERR(Table1[[#This Row],[AVG_shp]]/Table1[[#This Row],[shp]]), 0, Table1[[#This Row],[AVG_shp]]/Table1[[#This Row],[shp]])</f>
        <v>0.94967903797262532</v>
      </c>
      <c r="AG203" s="1">
        <v>20</v>
      </c>
      <c r="AH203" s="1">
        <v>32</v>
      </c>
      <c r="AI203" s="1">
        <v>76</v>
      </c>
      <c r="AJ203" s="3">
        <v>16.171597633135999</v>
      </c>
      <c r="AK203" s="3">
        <v>28.526627218934902</v>
      </c>
      <c r="AL203" s="3">
        <v>44.698224852071</v>
      </c>
      <c r="AM203" s="3">
        <v>134.633136094674</v>
      </c>
      <c r="AN203" s="1">
        <v>0.122449</v>
      </c>
      <c r="AO203" s="1">
        <v>4</v>
      </c>
      <c r="AP203" s="1">
        <v>98</v>
      </c>
      <c r="AQ203" s="1">
        <v>68</v>
      </c>
      <c r="AR203" s="1">
        <v>27</v>
      </c>
      <c r="AS203" s="1">
        <v>50</v>
      </c>
      <c r="AT203"/>
      <c r="AX203"/>
      <c r="AY203"/>
      <c r="AZ203"/>
    </row>
    <row r="204" spans="1:52" x14ac:dyDescent="0.3">
      <c r="A204" s="1"/>
      <c r="B204" s="1">
        <v>8482157</v>
      </c>
      <c r="C204" s="1">
        <v>23</v>
      </c>
      <c r="D204" s="1" t="s">
        <v>600</v>
      </c>
      <c r="E204" s="1" t="str">
        <f>IF(AND(ISERR(FIND("C",Table1[[#This Row],[positions]])), Table1[[#This Row],[AVG_faceoffWins]]&gt;200), "*", "")</f>
        <v/>
      </c>
      <c r="F204" s="1" t="str">
        <f>IF(AND(AND(NOT(ISERR(FIND("C",Table1[[#This Row],[positions]]))), G204&lt;&gt;"C"), Table1[[#This Row],[z faceoffWins]]&gt;0.15), "*", "")</f>
        <v/>
      </c>
      <c r="G204" s="2" t="s">
        <v>56</v>
      </c>
      <c r="H204" s="1" t="s">
        <v>605</v>
      </c>
      <c r="I204" s="1" t="s">
        <v>606</v>
      </c>
      <c r="J204" s="7">
        <f>Table1[[#This Row],[z ppp]]+Table1[[#This Row],[z blocks]]+Table1[[#This Row],[z hits]]+Table1[[#This Row],[z goals]]+Table1[[#This Row],[z assists]]+Table1[[#This Row],[z points]]+Table1[[#This Row],[z faceoffWins]]+Table1[[#This Row],[z shots]]</f>
        <v>1.2043270369418824</v>
      </c>
      <c r="K204" s="7">
        <f>Table1[[#This Row],[z goals]]+Table1[[#This Row],[z assists]]+Table1[[#This Row],[z points]]+Table1[[#This Row],[z ppp]]+Table1[[#This Row],[z hits]]+Table1[[#This Row],[z shots]]</f>
        <v>2.3948668743978496</v>
      </c>
      <c r="L204" s="7">
        <f>Table1[[#This Row],[z blocks]]+Table1[[#This Row],[z faceoffWins]]</f>
        <v>-1.1905398374559675</v>
      </c>
      <c r="M204" s="7">
        <f>Table1[[#This Row],[z goals]]+Table1[[#This Row],[z assists]]+Table1[[#This Row],[z points]]+Table1[[#This Row],[z ppp]]+Table1[[#This Row],[z hits]]+Table1[[#This Row],[z blocks]]+Table1[[#This Row],[z shots]]</f>
        <v>1.7754348161224764</v>
      </c>
      <c r="N204" s="7">
        <f>Table1[[#This Row],[z goals]]+Table1[[#This Row],[z assists]]+Table1[[#This Row],[z points]]+Table1[[#This Row],[z ppp]]</f>
        <v>-1.0660855013108863</v>
      </c>
      <c r="O204" s="3">
        <f>(Table1[[#This Row],[AVG_goals]] - AT$519) / AT$516</f>
        <v>0.23669017482563048</v>
      </c>
      <c r="P204" s="3">
        <f>(Table1[[#This Row],[AVG_assists]] - P$519) / P$516</f>
        <v>-0.4826107770622875</v>
      </c>
      <c r="Q204" s="3">
        <f>(Table1[[#This Row],[AVG_points]] - AX$519) / AX$516</f>
        <v>-0.19476879290565322</v>
      </c>
      <c r="R204" s="3">
        <f>(Table1[[#This Row],[AVG_faceoffWins]] - AH$519) / AH$516</f>
        <v>-0.57110777918059408</v>
      </c>
      <c r="S204" s="3">
        <f>(Table1[[#This Row],[AVG_PPP]] - AB$519) / AB$516</f>
        <v>-0.62539610616857599</v>
      </c>
      <c r="T204" s="3">
        <f>(Table1[[#This Row],[AVG_hits]] - T$519) / T$516</f>
        <v>3.3903966018941145</v>
      </c>
      <c r="U204" s="3">
        <f>(Table1[[#This Row],[AVG_blocks]] - U$519) / U$516</f>
        <v>-0.6194320582753734</v>
      </c>
      <c r="V204" s="3">
        <f>(Table1[[#This Row],[AVG_shots]] - AO$519) / AO$516</f>
        <v>7.0555773814621622E-2</v>
      </c>
      <c r="W204" s="6">
        <v>6.3712574850299397</v>
      </c>
      <c r="X204" s="7">
        <f>Table1[[#This Row],[r shp factor]]*Table1[[#This Row],[goals]]</f>
        <v>17.874320898175696</v>
      </c>
      <c r="Y204" s="4">
        <v>0.117594263473053</v>
      </c>
      <c r="Z204" s="3">
        <f>(Table1[[#This Row],[AVG_shp]] - Z$519) / Z$516</f>
        <v>0.20734888842978194</v>
      </c>
      <c r="AA204" s="6">
        <v>2.44311377245509</v>
      </c>
      <c r="AB204" s="6">
        <v>37.161676646706503</v>
      </c>
      <c r="AC204" s="6">
        <v>268.76047904191603</v>
      </c>
      <c r="AD204" s="1">
        <v>82</v>
      </c>
      <c r="AE204" s="1">
        <v>20</v>
      </c>
      <c r="AF204" s="1">
        <f>IF(ISERR(Table1[[#This Row],[AVG_shp]]/Table1[[#This Row],[shp]]), 0, Table1[[#This Row],[AVG_shp]]/Table1[[#This Row],[shp]])</f>
        <v>0.89371604490878487</v>
      </c>
      <c r="AG204" s="1">
        <v>25</v>
      </c>
      <c r="AH204" s="1">
        <v>45</v>
      </c>
      <c r="AI204" s="1">
        <v>110</v>
      </c>
      <c r="AJ204" s="3">
        <v>16.125748502994</v>
      </c>
      <c r="AK204" s="3">
        <v>16.155688622754401</v>
      </c>
      <c r="AL204" s="3">
        <v>32.281437125748504</v>
      </c>
      <c r="AM204" s="3">
        <v>132.37724550898201</v>
      </c>
      <c r="AN204" s="1">
        <v>0.131579</v>
      </c>
      <c r="AO204" s="1">
        <v>3</v>
      </c>
      <c r="AP204" s="1">
        <v>152</v>
      </c>
      <c r="AQ204" s="1">
        <v>11</v>
      </c>
      <c r="AR204" s="1">
        <v>50</v>
      </c>
      <c r="AS204" s="1">
        <v>301</v>
      </c>
      <c r="AT204"/>
      <c r="AX204"/>
      <c r="AY204"/>
      <c r="AZ204"/>
    </row>
    <row r="205" spans="1:52" x14ac:dyDescent="0.3">
      <c r="A205" s="1"/>
      <c r="B205" s="1">
        <v>8475791</v>
      </c>
      <c r="C205" s="1">
        <v>34</v>
      </c>
      <c r="D205" s="1" t="s">
        <v>119</v>
      </c>
      <c r="E205" s="1" t="str">
        <f>IF(AND(ISERR(FIND("C",Table1[[#This Row],[positions]])), Table1[[#This Row],[AVG_faceoffWins]]&gt;200), "*", "")</f>
        <v/>
      </c>
      <c r="F205" s="1" t="str">
        <f>IF(AND(AND(NOT(ISERR(FIND("C",Table1[[#This Row],[positions]]))), G205&lt;&gt;"C"), Table1[[#This Row],[z faceoffWins]]&gt;0.15), "*", "")</f>
        <v/>
      </c>
      <c r="G205" s="2" t="s">
        <v>29</v>
      </c>
      <c r="H205" s="1" t="s">
        <v>126</v>
      </c>
      <c r="I205" s="1" t="s">
        <v>127</v>
      </c>
      <c r="J205" s="7">
        <f>Table1[[#This Row],[z ppp]]+Table1[[#This Row],[z blocks]]+Table1[[#This Row],[z hits]]+Table1[[#This Row],[z goals]]+Table1[[#This Row],[z assists]]+Table1[[#This Row],[z points]]+Table1[[#This Row],[z faceoffWins]]+Table1[[#This Row],[z shots]]</f>
        <v>-1.8305010166127342</v>
      </c>
      <c r="K205" s="7">
        <f>Table1[[#This Row],[z goals]]+Table1[[#This Row],[z assists]]+Table1[[#This Row],[z points]]+Table1[[#This Row],[z ppp]]+Table1[[#This Row],[z hits]]+Table1[[#This Row],[z shots]]</f>
        <v>-0.68836232545963871</v>
      </c>
      <c r="L205" s="7">
        <f>Table1[[#This Row],[z blocks]]+Table1[[#This Row],[z faceoffWins]]</f>
        <v>-1.1421386911530951</v>
      </c>
      <c r="M205" s="7">
        <f>Table1[[#This Row],[z goals]]+Table1[[#This Row],[z assists]]+Table1[[#This Row],[z points]]+Table1[[#This Row],[z ppp]]+Table1[[#This Row],[z hits]]+Table1[[#This Row],[z blocks]]+Table1[[#This Row],[z shots]]</f>
        <v>-1.3448479404029572</v>
      </c>
      <c r="N205" s="7">
        <f>Table1[[#This Row],[z goals]]+Table1[[#This Row],[z assists]]+Table1[[#This Row],[z points]]+Table1[[#This Row],[z ppp]]</f>
        <v>6.2406299807375519E-2</v>
      </c>
      <c r="O205" s="3">
        <f>(Table1[[#This Row],[AVG_goals]] - AT$519) / AT$516</f>
        <v>0.23359919360727879</v>
      </c>
      <c r="P205" s="3">
        <f>(Table1[[#This Row],[AVG_assists]] - P$519) / P$516</f>
        <v>-0.14448024338040791</v>
      </c>
      <c r="Q205" s="3">
        <f>(Table1[[#This Row],[AVG_points]] - AX$519) / AX$516</f>
        <v>1.53742979687423E-2</v>
      </c>
      <c r="R205" s="3">
        <f>(Table1[[#This Row],[AVG_faceoffWins]] - AH$519) / AH$516</f>
        <v>-0.48565307620977677</v>
      </c>
      <c r="S205" s="3">
        <f>(Table1[[#This Row],[AVG_PPP]] - AB$519) / AB$516</f>
        <v>-4.208694838823767E-2</v>
      </c>
      <c r="T205" s="3">
        <f>(Table1[[#This Row],[AVG_hits]] - T$519) / T$516</f>
        <v>-0.91523169035107033</v>
      </c>
      <c r="U205" s="3">
        <f>(Table1[[#This Row],[AVG_blocks]] - U$519) / U$516</f>
        <v>-0.65648561494331836</v>
      </c>
      <c r="V205" s="3">
        <f>(Table1[[#This Row],[AVG_shots]] - AO$519) / AO$516</f>
        <v>0.164463065084056</v>
      </c>
      <c r="W205" s="6">
        <v>24.425675675675599</v>
      </c>
      <c r="X205" s="7">
        <f>Table1[[#This Row],[r shp factor]]*Table1[[#This Row],[goals]]</f>
        <v>12.946326461956998</v>
      </c>
      <c r="Y205" s="4">
        <v>0.18334659459459399</v>
      </c>
      <c r="Z205" s="3">
        <f>(Table1[[#This Row],[AVG_shp]] - Z$519) / Z$516</f>
        <v>1.4631236963933052</v>
      </c>
      <c r="AA205" s="6">
        <v>8.0472972972972894</v>
      </c>
      <c r="AB205" s="6">
        <v>35.655405405405403</v>
      </c>
      <c r="AC205" s="6">
        <v>37.270270270270203</v>
      </c>
      <c r="AD205" s="1">
        <v>77</v>
      </c>
      <c r="AE205" s="1">
        <v>18</v>
      </c>
      <c r="AF205" s="1">
        <f>IF(ISERR(Table1[[#This Row],[AVG_shp]]/Table1[[#This Row],[shp]]), 0, Table1[[#This Row],[AVG_shp]]/Table1[[#This Row],[shp]])</f>
        <v>0.71924035899761096</v>
      </c>
      <c r="AG205" s="1">
        <v>24</v>
      </c>
      <c r="AH205" s="1">
        <v>42</v>
      </c>
      <c r="AI205" s="1">
        <v>102</v>
      </c>
      <c r="AJ205" s="3">
        <v>16.094594594594501</v>
      </c>
      <c r="AK205" s="3">
        <v>20.864864864864799</v>
      </c>
      <c r="AL205" s="3">
        <v>36.959459459459403</v>
      </c>
      <c r="AM205" s="3">
        <v>138.09459459459401</v>
      </c>
      <c r="AN205" s="1">
        <v>0.254917</v>
      </c>
      <c r="AO205" s="1">
        <v>9</v>
      </c>
      <c r="AP205" s="1">
        <v>144</v>
      </c>
      <c r="AQ205" s="1">
        <v>43</v>
      </c>
      <c r="AR205" s="1">
        <v>42</v>
      </c>
      <c r="AS205" s="1">
        <v>43</v>
      </c>
      <c r="AT205"/>
      <c r="AX205"/>
      <c r="AY205"/>
      <c r="AZ205"/>
    </row>
    <row r="206" spans="1:52" x14ac:dyDescent="0.3">
      <c r="A206" s="1"/>
      <c r="B206" s="1">
        <v>8475760</v>
      </c>
      <c r="C206" s="1">
        <v>33</v>
      </c>
      <c r="D206" s="1" t="s">
        <v>792</v>
      </c>
      <c r="E206" s="1" t="str">
        <f>IF(AND(ISERR(FIND("C",Table1[[#This Row],[positions]])), Table1[[#This Row],[AVG_faceoffWins]]&gt;200), "*", "")</f>
        <v/>
      </c>
      <c r="F206" s="1" t="str">
        <f>IF(AND(AND(NOT(ISERR(FIND("C",Table1[[#This Row],[positions]]))), G206&lt;&gt;"C"), Table1[[#This Row],[z faceoffWins]]&gt;0.15), "*", "")</f>
        <v/>
      </c>
      <c r="G206" s="2" t="s">
        <v>26</v>
      </c>
      <c r="H206" s="1" t="s">
        <v>793</v>
      </c>
      <c r="I206" s="1" t="s">
        <v>794</v>
      </c>
      <c r="J206" s="7">
        <f>Table1[[#This Row],[z ppp]]+Table1[[#This Row],[z blocks]]+Table1[[#This Row],[z hits]]+Table1[[#This Row],[z goals]]+Table1[[#This Row],[z assists]]+Table1[[#This Row],[z points]]+Table1[[#This Row],[z faceoffWins]]+Table1[[#This Row],[z shots]]</f>
        <v>1.0172242592960061</v>
      </c>
      <c r="K206" s="7">
        <f>Table1[[#This Row],[z goals]]+Table1[[#This Row],[z assists]]+Table1[[#This Row],[z points]]+Table1[[#This Row],[z ppp]]+Table1[[#This Row],[z hits]]+Table1[[#This Row],[z shots]]</f>
        <v>-4.5784404440020993E-2</v>
      </c>
      <c r="L206" s="7">
        <f>Table1[[#This Row],[z blocks]]+Table1[[#This Row],[z faceoffWins]]</f>
        <v>1.0630086637360272</v>
      </c>
      <c r="M206" s="7">
        <f>Table1[[#This Row],[z goals]]+Table1[[#This Row],[z assists]]+Table1[[#This Row],[z points]]+Table1[[#This Row],[z ppp]]+Table1[[#This Row],[z hits]]+Table1[[#This Row],[z blocks]]+Table1[[#This Row],[z shots]]</f>
        <v>-0.57370274898016793</v>
      </c>
      <c r="N206" s="7">
        <f>Table1[[#This Row],[z goals]]+Table1[[#This Row],[z assists]]+Table1[[#This Row],[z points]]+Table1[[#This Row],[z ppp]]</f>
        <v>-1.1272375066530298</v>
      </c>
      <c r="O206" s="3">
        <f>(Table1[[#This Row],[AVG_goals]] - AT$519) / AT$516</f>
        <v>0.22691975471288317</v>
      </c>
      <c r="P206" s="3">
        <f>(Table1[[#This Row],[AVG_assists]] - P$519) / P$516</f>
        <v>-0.52969084638705</v>
      </c>
      <c r="Q206" s="3">
        <f>(Table1[[#This Row],[AVG_points]] - AX$519) / AX$516</f>
        <v>-0.22864687779231016</v>
      </c>
      <c r="R206" s="3">
        <f>(Table1[[#This Row],[AVG_faceoffWins]] - AH$519) / AH$516</f>
        <v>1.5909270082761742</v>
      </c>
      <c r="S206" s="3">
        <f>(Table1[[#This Row],[AVG_PPP]] - AB$519) / AB$516</f>
        <v>-0.59581953718655289</v>
      </c>
      <c r="T206" s="3">
        <f>(Table1[[#This Row],[AVG_hits]] - T$519) / T$516</f>
        <v>0.8379120761804485</v>
      </c>
      <c r="U206" s="3">
        <f>(Table1[[#This Row],[AVG_blocks]] - U$519) / U$516</f>
        <v>-0.52791834454014697</v>
      </c>
      <c r="V206" s="3">
        <f>(Table1[[#This Row],[AVG_shots]] - AO$519) / AO$516</f>
        <v>0.24354102603256031</v>
      </c>
      <c r="W206" s="6">
        <v>463.15454545454497</v>
      </c>
      <c r="X206" s="7">
        <f>Table1[[#This Row],[r shp factor]]*Table1[[#This Row],[goals]]</f>
        <v>17.268971465535831</v>
      </c>
      <c r="Y206" s="4">
        <v>0.15016450000000001</v>
      </c>
      <c r="Z206" s="3">
        <f>(Table1[[#This Row],[AVG_shp]] - Z$519) / Z$516</f>
        <v>0.82939348855733463</v>
      </c>
      <c r="AA206" s="6">
        <v>2.72727272727272</v>
      </c>
      <c r="AB206" s="6">
        <v>40.881818181818097</v>
      </c>
      <c r="AC206" s="6">
        <v>131.52727272727199</v>
      </c>
      <c r="AD206" s="1">
        <v>66</v>
      </c>
      <c r="AE206" s="1">
        <v>8</v>
      </c>
      <c r="AF206" s="1">
        <f>IF(ISERR(Table1[[#This Row],[AVG_shp]]/Table1[[#This Row],[shp]]), 0, Table1[[#This Row],[AVG_shp]]/Table1[[#This Row],[shp]])</f>
        <v>2.1586214331919789</v>
      </c>
      <c r="AG206" s="1">
        <v>11</v>
      </c>
      <c r="AH206" s="1">
        <v>19</v>
      </c>
      <c r="AI206" s="1">
        <v>46</v>
      </c>
      <c r="AJ206" s="3">
        <v>16.027272727272699</v>
      </c>
      <c r="AK206" s="3">
        <v>15.5</v>
      </c>
      <c r="AL206" s="3">
        <v>31.527272727272699</v>
      </c>
      <c r="AM206" s="3">
        <v>142.90909090909</v>
      </c>
      <c r="AN206" s="1">
        <v>6.9565000000000002E-2</v>
      </c>
      <c r="AO206" s="1">
        <v>1</v>
      </c>
      <c r="AP206" s="1">
        <v>115</v>
      </c>
      <c r="AQ206" s="1">
        <v>207</v>
      </c>
      <c r="AR206" s="1">
        <v>29</v>
      </c>
      <c r="AS206" s="1">
        <v>104</v>
      </c>
      <c r="AT206"/>
      <c r="AX206"/>
      <c r="AY206"/>
      <c r="AZ206"/>
    </row>
    <row r="207" spans="1:52" x14ac:dyDescent="0.3">
      <c r="A207" s="1"/>
      <c r="B207" s="1">
        <v>8480797</v>
      </c>
      <c r="C207" s="1">
        <v>25</v>
      </c>
      <c r="D207" s="1" t="s">
        <v>186</v>
      </c>
      <c r="E207" s="1" t="str">
        <f>IF(AND(ISERR(FIND("C",Table1[[#This Row],[positions]])), Table1[[#This Row],[AVG_faceoffWins]]&gt;200), "*", "")</f>
        <v/>
      </c>
      <c r="F207" s="1" t="str">
        <f>IF(AND(AND(NOT(ISERR(FIND("C",Table1[[#This Row],[positions]]))), G207&lt;&gt;"C"), Table1[[#This Row],[z faceoffWins]]&gt;0.15), "*", "")</f>
        <v/>
      </c>
      <c r="G207" s="2" t="s">
        <v>56</v>
      </c>
      <c r="H207" s="1" t="s">
        <v>193</v>
      </c>
      <c r="I207" s="1" t="s">
        <v>194</v>
      </c>
      <c r="J207" s="7">
        <f>Table1[[#This Row],[z ppp]]+Table1[[#This Row],[z blocks]]+Table1[[#This Row],[z hits]]+Table1[[#This Row],[z goals]]+Table1[[#This Row],[z assists]]+Table1[[#This Row],[z points]]+Table1[[#This Row],[z faceoffWins]]+Table1[[#This Row],[z shots]]</f>
        <v>-0.71333255809205842</v>
      </c>
      <c r="K207" s="7">
        <f>Table1[[#This Row],[z goals]]+Table1[[#This Row],[z assists]]+Table1[[#This Row],[z points]]+Table1[[#This Row],[z ppp]]+Table1[[#This Row],[z hits]]+Table1[[#This Row],[z shots]]</f>
        <v>0.13167467251528164</v>
      </c>
      <c r="L207" s="7">
        <f>Table1[[#This Row],[z blocks]]+Table1[[#This Row],[z faceoffWins]]</f>
        <v>-0.84500723060733995</v>
      </c>
      <c r="M207" s="7">
        <f>Table1[[#This Row],[z goals]]+Table1[[#This Row],[z assists]]+Table1[[#This Row],[z points]]+Table1[[#This Row],[z ppp]]+Table1[[#This Row],[z hits]]+Table1[[#This Row],[z blocks]]+Table1[[#This Row],[z shots]]</f>
        <v>-0.21310728439849647</v>
      </c>
      <c r="N207" s="7">
        <f>Table1[[#This Row],[z goals]]+Table1[[#This Row],[z assists]]+Table1[[#This Row],[z points]]+Table1[[#This Row],[z ppp]]</f>
        <v>-0.19840287125665998</v>
      </c>
      <c r="O207" s="3">
        <f>(Table1[[#This Row],[AVG_goals]] - AT$519) / AT$516</f>
        <v>0.22623867681578763</v>
      </c>
      <c r="P207" s="3">
        <f>(Table1[[#This Row],[AVG_assists]] - P$519) / P$516</f>
        <v>-6.0630154583239684E-2</v>
      </c>
      <c r="Q207" s="3">
        <f>(Table1[[#This Row],[AVG_points]] - AX$519) / AX$516</f>
        <v>6.450036849497251E-2</v>
      </c>
      <c r="R207" s="3">
        <f>(Table1[[#This Row],[AVG_faceoffWins]] - AH$519) / AH$516</f>
        <v>-0.50022527369356184</v>
      </c>
      <c r="S207" s="3">
        <f>(Table1[[#This Row],[AVG_PPP]] - AB$519) / AB$516</f>
        <v>-0.42851176198418045</v>
      </c>
      <c r="T207" s="3">
        <f>(Table1[[#This Row],[AVG_hits]] - T$519) / T$516</f>
        <v>-0.18378985548418303</v>
      </c>
      <c r="U207" s="3">
        <f>(Table1[[#This Row],[AVG_blocks]] - U$519) / U$516</f>
        <v>-0.34478195691377811</v>
      </c>
      <c r="V207" s="3">
        <f>(Table1[[#This Row],[AVG_shots]] - AO$519) / AO$516</f>
        <v>0.51386739925612468</v>
      </c>
      <c r="W207" s="6">
        <v>21.3469387755102</v>
      </c>
      <c r="X207" s="7">
        <f>Table1[[#This Row],[r shp factor]]*Table1[[#This Row],[goals]]</f>
        <v>9.5998365578722371</v>
      </c>
      <c r="Y207" s="4">
        <v>0.12087066938775499</v>
      </c>
      <c r="Z207" s="3">
        <f>(Table1[[#This Row],[AVG_shp]] - Z$519) / Z$516</f>
        <v>0.26992352172666173</v>
      </c>
      <c r="AA207" s="6">
        <v>4.33469387755102</v>
      </c>
      <c r="AB207" s="6">
        <v>48.326530612244802</v>
      </c>
      <c r="AC207" s="6">
        <v>76.595918367346897</v>
      </c>
      <c r="AD207" s="1">
        <v>81</v>
      </c>
      <c r="AE207" s="1">
        <v>11</v>
      </c>
      <c r="AF207" s="1">
        <f>IF(ISERR(Table1[[#This Row],[AVG_shp]]/Table1[[#This Row],[shp]]), 0, Table1[[#This Row],[AVG_shp]]/Table1[[#This Row],[shp]])</f>
        <v>0.87271241435202151</v>
      </c>
      <c r="AG207" s="1">
        <v>14</v>
      </c>
      <c r="AH207" s="1">
        <v>25</v>
      </c>
      <c r="AI207" s="1">
        <v>61</v>
      </c>
      <c r="AJ207" s="3">
        <v>16.020408163265301</v>
      </c>
      <c r="AK207" s="3">
        <v>22.032653061224401</v>
      </c>
      <c r="AL207" s="3">
        <v>38.053061224489703</v>
      </c>
      <c r="AM207" s="3">
        <v>159.367346938775</v>
      </c>
      <c r="AN207" s="1">
        <v>0.13850000000000001</v>
      </c>
      <c r="AO207" s="1">
        <v>4</v>
      </c>
      <c r="AP207" s="1">
        <v>151</v>
      </c>
      <c r="AQ207" s="1">
        <v>18</v>
      </c>
      <c r="AR207" s="1">
        <v>50</v>
      </c>
      <c r="AS207" s="1">
        <v>94</v>
      </c>
      <c r="AT207"/>
      <c r="AX207"/>
      <c r="AY207"/>
      <c r="AZ207"/>
    </row>
    <row r="208" spans="1:52" x14ac:dyDescent="0.3">
      <c r="A208" s="1"/>
      <c r="B208" s="1">
        <v>8479999</v>
      </c>
      <c r="C208" s="1">
        <v>27</v>
      </c>
      <c r="D208" s="1" t="s">
        <v>55</v>
      </c>
      <c r="E208" s="1" t="str">
        <f>IF(AND(ISERR(FIND("C",Table1[[#This Row],[positions]])), Table1[[#This Row],[AVG_faceoffWins]]&gt;200), "*", "")</f>
        <v/>
      </c>
      <c r="F208" s="1" t="str">
        <f>IF(AND(AND(NOT(ISERR(FIND("C",Table1[[#This Row],[positions]]))), G208&lt;&gt;"C"), Table1[[#This Row],[z faceoffWins]]&gt;0.15), "*", "")</f>
        <v/>
      </c>
      <c r="G208" s="2" t="s">
        <v>26</v>
      </c>
      <c r="H208" s="1" t="s">
        <v>72</v>
      </c>
      <c r="I208" s="1" t="s">
        <v>73</v>
      </c>
      <c r="J208" s="7">
        <f>Table1[[#This Row],[z ppp]]+Table1[[#This Row],[z blocks]]+Table1[[#This Row],[z hits]]+Table1[[#This Row],[z goals]]+Table1[[#This Row],[z assists]]+Table1[[#This Row],[z points]]+Table1[[#This Row],[z faceoffWins]]+Table1[[#This Row],[z shots]]</f>
        <v>1.7137168464567745</v>
      </c>
      <c r="K208" s="7">
        <f>Table1[[#This Row],[z goals]]+Table1[[#This Row],[z assists]]+Table1[[#This Row],[z points]]+Table1[[#This Row],[z ppp]]+Table1[[#This Row],[z hits]]+Table1[[#This Row],[z shots]]</f>
        <v>1.1310046965297513</v>
      </c>
      <c r="L208" s="7">
        <f>Table1[[#This Row],[z blocks]]+Table1[[#This Row],[z faceoffWins]]</f>
        <v>0.58271214992702325</v>
      </c>
      <c r="M208" s="7">
        <f>Table1[[#This Row],[z goals]]+Table1[[#This Row],[z assists]]+Table1[[#This Row],[z points]]+Table1[[#This Row],[z ppp]]+Table1[[#This Row],[z hits]]+Table1[[#This Row],[z blocks]]+Table1[[#This Row],[z shots]]</f>
        <v>0.25188189140548195</v>
      </c>
      <c r="N208" s="7">
        <f>Table1[[#This Row],[z goals]]+Table1[[#This Row],[z assists]]+Table1[[#This Row],[z points]]+Table1[[#This Row],[z ppp]]</f>
        <v>2.2998283673951887</v>
      </c>
      <c r="O208" s="3">
        <f>(Table1[[#This Row],[AVG_goals]] - AT$519) / AT$516</f>
        <v>0.22298895578525216</v>
      </c>
      <c r="P208" s="3">
        <f>(Table1[[#This Row],[AVG_assists]] - P$519) / P$516</f>
        <v>0.94373741412704626</v>
      </c>
      <c r="Q208" s="3">
        <f>(Table1[[#This Row],[AVG_points]] - AX$519) / AX$516</f>
        <v>0.69138544643767696</v>
      </c>
      <c r="R208" s="3">
        <f>(Table1[[#This Row],[AVG_faceoffWins]] - AH$519) / AH$516</f>
        <v>1.4618349550512926</v>
      </c>
      <c r="S208" s="3">
        <f>(Table1[[#This Row],[AVG_PPP]] - AB$519) / AB$516</f>
        <v>0.44171655104521323</v>
      </c>
      <c r="T208" s="3">
        <f>(Table1[[#This Row],[AVG_hits]] - T$519) / T$516</f>
        <v>-1.0749492211586924</v>
      </c>
      <c r="U208" s="3">
        <f>(Table1[[#This Row],[AVG_blocks]] - U$519) / U$516</f>
        <v>-0.87912280512426932</v>
      </c>
      <c r="V208" s="3">
        <f>(Table1[[#This Row],[AVG_shots]] - AO$519) / AO$516</f>
        <v>-9.3874449706745036E-2</v>
      </c>
      <c r="W208" s="6">
        <v>435.88065843621399</v>
      </c>
      <c r="X208" s="7">
        <f>Table1[[#This Row],[r shp factor]]*Table1[[#This Row],[goals]]</f>
        <v>11.590749270852781</v>
      </c>
      <c r="Y208" s="4">
        <v>0.23804230864197501</v>
      </c>
      <c r="Z208" s="3">
        <f>(Table1[[#This Row],[AVG_shp]] - Z$519) / Z$516</f>
        <v>2.5077330453350912</v>
      </c>
      <c r="AA208" s="6">
        <v>12.695473251028799</v>
      </c>
      <c r="AB208" s="6">
        <v>26.604938271604901</v>
      </c>
      <c r="AC208" s="6">
        <v>28.683127572016399</v>
      </c>
      <c r="AD208" s="1">
        <v>81</v>
      </c>
      <c r="AE208" s="1">
        <v>15</v>
      </c>
      <c r="AF208" s="1">
        <f>IF(ISERR(Table1[[#This Row],[AVG_shp]]/Table1[[#This Row],[shp]]), 0, Table1[[#This Row],[AVG_shp]]/Table1[[#This Row],[shp]])</f>
        <v>0.7727166180568521</v>
      </c>
      <c r="AG208" s="1">
        <v>25</v>
      </c>
      <c r="AH208" s="1">
        <v>40</v>
      </c>
      <c r="AI208" s="1">
        <v>95</v>
      </c>
      <c r="AJ208" s="3">
        <v>15.9876543209876</v>
      </c>
      <c r="AK208" s="3">
        <v>36.0205761316872</v>
      </c>
      <c r="AL208" s="3">
        <v>52.008230452674802</v>
      </c>
      <c r="AM208" s="3">
        <v>122.366255144032</v>
      </c>
      <c r="AN208" s="1">
        <v>0.30805899999999897</v>
      </c>
      <c r="AO208" s="1">
        <v>13</v>
      </c>
      <c r="AP208" s="1">
        <v>105</v>
      </c>
      <c r="AQ208" s="1">
        <v>443</v>
      </c>
      <c r="AR208" s="1">
        <v>33</v>
      </c>
      <c r="AS208" s="1">
        <v>30</v>
      </c>
      <c r="AT208"/>
      <c r="AX208"/>
      <c r="AY208"/>
      <c r="AZ208"/>
    </row>
    <row r="209" spans="1:52" x14ac:dyDescent="0.3">
      <c r="A209" s="1"/>
      <c r="B209" s="1">
        <v>8477451</v>
      </c>
      <c r="C209" s="1">
        <v>31</v>
      </c>
      <c r="D209" s="1" t="s">
        <v>449</v>
      </c>
      <c r="E209" s="1" t="str">
        <f>IF(AND(ISERR(FIND("C",Table1[[#This Row],[positions]])), Table1[[#This Row],[AVG_faceoffWins]]&gt;200), "*", "")</f>
        <v/>
      </c>
      <c r="F209" s="1" t="str">
        <f>IF(AND(AND(NOT(ISERR(FIND("C",Table1[[#This Row],[positions]]))), G209&lt;&gt;"C"), Table1[[#This Row],[z faceoffWins]]&gt;0.15), "*", "")</f>
        <v>*</v>
      </c>
      <c r="G209" s="2" t="s">
        <v>65</v>
      </c>
      <c r="H209" s="1" t="s">
        <v>455</v>
      </c>
      <c r="I209" s="1" t="s">
        <v>456</v>
      </c>
      <c r="J209" s="7">
        <f>Table1[[#This Row],[z ppp]]+Table1[[#This Row],[z blocks]]+Table1[[#This Row],[z hits]]+Table1[[#This Row],[z goals]]+Table1[[#This Row],[z assists]]+Table1[[#This Row],[z points]]+Table1[[#This Row],[z faceoffWins]]+Table1[[#This Row],[z shots]]</f>
        <v>0.69337380896264023</v>
      </c>
      <c r="K209" s="7">
        <f>Table1[[#This Row],[z goals]]+Table1[[#This Row],[z assists]]+Table1[[#This Row],[z points]]+Table1[[#This Row],[z ppp]]+Table1[[#This Row],[z hits]]+Table1[[#This Row],[z shots]]</f>
        <v>0.11929612797301081</v>
      </c>
      <c r="L209" s="7">
        <f>Table1[[#This Row],[z blocks]]+Table1[[#This Row],[z faceoffWins]]</f>
        <v>0.5740776809896293</v>
      </c>
      <c r="M209" s="7">
        <f>Table1[[#This Row],[z goals]]+Table1[[#This Row],[z assists]]+Table1[[#This Row],[z points]]+Table1[[#This Row],[z ppp]]+Table1[[#This Row],[z hits]]+Table1[[#This Row],[z blocks]]+Table1[[#This Row],[z shots]]</f>
        <v>-0.139138962089143</v>
      </c>
      <c r="N209" s="7">
        <f>Table1[[#This Row],[z goals]]+Table1[[#This Row],[z assists]]+Table1[[#This Row],[z points]]+Table1[[#This Row],[z ppp]]</f>
        <v>-0.12238886439812871</v>
      </c>
      <c r="O209" s="3">
        <f>(Table1[[#This Row],[AVG_goals]] - AT$519) / AT$516</f>
        <v>0.20751404659158404</v>
      </c>
      <c r="P209" s="3">
        <f>(Table1[[#This Row],[AVG_assists]] - P$519) / P$516</f>
        <v>-0.18205309592196786</v>
      </c>
      <c r="Q209" s="3">
        <f>(Table1[[#This Row],[AVG_points]] - AX$519) / AX$516</f>
        <v>-1.9942516062217312E-2</v>
      </c>
      <c r="R209" s="3">
        <f>(Table1[[#This Row],[AVG_faceoffWins]] - AH$519) / AH$516</f>
        <v>0.83251277105178323</v>
      </c>
      <c r="S209" s="3">
        <f>(Table1[[#This Row],[AVG_PPP]] - AB$519) / AB$516</f>
        <v>-0.12790729900552758</v>
      </c>
      <c r="T209" s="3">
        <f>(Table1[[#This Row],[AVG_hits]] - T$519) / T$516</f>
        <v>-0.2968032687179582</v>
      </c>
      <c r="U209" s="3">
        <f>(Table1[[#This Row],[AVG_blocks]] - U$519) / U$516</f>
        <v>-0.25843509006215387</v>
      </c>
      <c r="V209" s="3">
        <f>(Table1[[#This Row],[AVG_shots]] - AO$519) / AO$516</f>
        <v>0.53848826108909775</v>
      </c>
      <c r="W209" s="6">
        <v>302.92079207920699</v>
      </c>
      <c r="X209" s="7">
        <f>Table1[[#This Row],[r shp factor]]*Table1[[#This Row],[goals]]</f>
        <v>15.429309106578554</v>
      </c>
      <c r="Y209" s="4">
        <v>9.7653499999999893E-2</v>
      </c>
      <c r="Z209" s="3">
        <f>(Table1[[#This Row],[AVG_shp]] - Z$519) / Z$516</f>
        <v>-0.17349096916753515</v>
      </c>
      <c r="AA209" s="6">
        <v>7.2227722772277199</v>
      </c>
      <c r="AB209" s="6">
        <v>51.8366336633663</v>
      </c>
      <c r="AC209" s="6">
        <v>70.519801980197997</v>
      </c>
      <c r="AD209" s="1">
        <v>69</v>
      </c>
      <c r="AE209" s="1">
        <v>11</v>
      </c>
      <c r="AF209" s="1">
        <f>IF(ISERR(Table1[[#This Row],[AVG_shp]]/Table1[[#This Row],[shp]]), 0, Table1[[#This Row],[AVG_shp]]/Table1[[#This Row],[shp]])</f>
        <v>1.4026644642344139</v>
      </c>
      <c r="AG209" s="1">
        <v>15</v>
      </c>
      <c r="AH209" s="1">
        <v>26</v>
      </c>
      <c r="AI209" s="1">
        <v>63</v>
      </c>
      <c r="AJ209" s="3">
        <v>15.8316831683168</v>
      </c>
      <c r="AK209" s="3">
        <v>20.341584158415799</v>
      </c>
      <c r="AL209" s="3">
        <v>36.173267326732599</v>
      </c>
      <c r="AM209" s="3">
        <v>160.866336633663</v>
      </c>
      <c r="AN209" s="1">
        <v>6.9620000000000001E-2</v>
      </c>
      <c r="AO209" s="1">
        <v>7</v>
      </c>
      <c r="AP209" s="1">
        <v>158</v>
      </c>
      <c r="AQ209" s="1">
        <v>282</v>
      </c>
      <c r="AR209" s="1">
        <v>41</v>
      </c>
      <c r="AS209" s="1">
        <v>73</v>
      </c>
      <c r="AT209"/>
      <c r="AX209"/>
      <c r="AY209"/>
      <c r="AZ209"/>
    </row>
    <row r="210" spans="1:52" x14ac:dyDescent="0.3">
      <c r="A210" s="1"/>
      <c r="B210" s="1">
        <v>8477456</v>
      </c>
      <c r="C210" s="1">
        <v>30</v>
      </c>
      <c r="D210" s="1" t="s">
        <v>305</v>
      </c>
      <c r="E210" s="1" t="str">
        <f>IF(AND(ISERR(FIND("C",Table1[[#This Row],[positions]])), Table1[[#This Row],[AVG_faceoffWins]]&gt;200), "*", "")</f>
        <v/>
      </c>
      <c r="F210" s="1" t="str">
        <f>IF(AND(AND(NOT(ISERR(FIND("C",Table1[[#This Row],[positions]]))), G210&lt;&gt;"C"), Table1[[#This Row],[z faceoffWins]]&gt;0.15), "*", "")</f>
        <v/>
      </c>
      <c r="G210" s="2" t="s">
        <v>26</v>
      </c>
      <c r="H210" s="1" t="s">
        <v>310</v>
      </c>
      <c r="I210" s="1" t="s">
        <v>311</v>
      </c>
      <c r="J210" s="7">
        <f>Table1[[#This Row],[z ppp]]+Table1[[#This Row],[z blocks]]+Table1[[#This Row],[z hits]]+Table1[[#This Row],[z goals]]+Table1[[#This Row],[z assists]]+Table1[[#This Row],[z points]]+Table1[[#This Row],[z faceoffWins]]+Table1[[#This Row],[z shots]]</f>
        <v>2.5292516220142436</v>
      </c>
      <c r="K210" s="7">
        <f>Table1[[#This Row],[z goals]]+Table1[[#This Row],[z assists]]+Table1[[#This Row],[z points]]+Table1[[#This Row],[z ppp]]+Table1[[#This Row],[z hits]]+Table1[[#This Row],[z shots]]</f>
        <v>0.21210472885532927</v>
      </c>
      <c r="L210" s="7">
        <f>Table1[[#This Row],[z blocks]]+Table1[[#This Row],[z faceoffWins]]</f>
        <v>2.3171468931589141</v>
      </c>
      <c r="M210" s="7">
        <f>Table1[[#This Row],[z goals]]+Table1[[#This Row],[z assists]]+Table1[[#This Row],[z points]]+Table1[[#This Row],[z ppp]]+Table1[[#This Row],[z hits]]+Table1[[#This Row],[z blocks]]+Table1[[#This Row],[z shots]]</f>
        <v>0.36708727203055325</v>
      </c>
      <c r="N210" s="7">
        <f>Table1[[#This Row],[z goals]]+Table1[[#This Row],[z assists]]+Table1[[#This Row],[z points]]+Table1[[#This Row],[z ppp]]</f>
        <v>1.2144846862723671</v>
      </c>
      <c r="O210" s="3">
        <f>(Table1[[#This Row],[AVG_goals]] - AT$519) / AT$516</f>
        <v>0.19592659807869622</v>
      </c>
      <c r="P210" s="3">
        <f>(Table1[[#This Row],[AVG_assists]] - P$519) / P$516</f>
        <v>0.40419970936241528</v>
      </c>
      <c r="Q210" s="3">
        <f>(Table1[[#This Row],[AVG_points]] - AX$519) / AX$516</f>
        <v>0.34158494629907799</v>
      </c>
      <c r="R210" s="3">
        <f>(Table1[[#This Row],[AVG_faceoffWins]] - AH$519) / AH$516</f>
        <v>2.1621643499836902</v>
      </c>
      <c r="S210" s="3">
        <f>(Table1[[#This Row],[AVG_PPP]] - AB$519) / AB$516</f>
        <v>0.27277343253217767</v>
      </c>
      <c r="T210" s="3">
        <f>(Table1[[#This Row],[AVG_hits]] - T$519) / T$516</f>
        <v>-0.8830593868148594</v>
      </c>
      <c r="U210" s="3">
        <f>(Table1[[#This Row],[AVG_blocks]] - U$519) / U$516</f>
        <v>0.15498254317522395</v>
      </c>
      <c r="V210" s="3">
        <f>(Table1[[#This Row],[AVG_shots]] - AO$519) / AO$516</f>
        <v>-0.11932057060217838</v>
      </c>
      <c r="W210" s="6">
        <v>583.84255319148895</v>
      </c>
      <c r="X210" s="7">
        <f>Table1[[#This Row],[r shp factor]]*Table1[[#This Row],[goals]]</f>
        <v>12.981402649788651</v>
      </c>
      <c r="Y210" s="4">
        <v>0.13246341276595699</v>
      </c>
      <c r="Z210" s="3">
        <f>(Table1[[#This Row],[AVG_shp]] - Z$519) / Z$516</f>
        <v>0.49132822086382655</v>
      </c>
      <c r="AA210" s="6">
        <v>11.0723404255319</v>
      </c>
      <c r="AB210" s="6">
        <v>68.642553191489299</v>
      </c>
      <c r="AC210" s="6">
        <v>39</v>
      </c>
      <c r="AD210" s="1">
        <v>76</v>
      </c>
      <c r="AE210" s="1">
        <v>11</v>
      </c>
      <c r="AF210" s="1">
        <f>IF(ISERR(Table1[[#This Row],[AVG_shp]]/Table1[[#This Row],[shp]]), 0, Table1[[#This Row],[AVG_shp]]/Table1[[#This Row],[shp]])</f>
        <v>1.1801275136171501</v>
      </c>
      <c r="AG210" s="1">
        <v>21</v>
      </c>
      <c r="AH210" s="1">
        <v>32</v>
      </c>
      <c r="AI210" s="1">
        <v>75</v>
      </c>
      <c r="AJ210" s="3">
        <v>15.7148936170212</v>
      </c>
      <c r="AK210" s="3">
        <v>28.506382978723401</v>
      </c>
      <c r="AL210" s="3">
        <v>44.221276595744598</v>
      </c>
      <c r="AM210" s="3">
        <v>120.817021276595</v>
      </c>
      <c r="AN210" s="1">
        <v>0.112245</v>
      </c>
      <c r="AO210" s="1">
        <v>9</v>
      </c>
      <c r="AP210" s="1">
        <v>98</v>
      </c>
      <c r="AQ210" s="1">
        <v>457</v>
      </c>
      <c r="AR210" s="1">
        <v>64</v>
      </c>
      <c r="AS210" s="1">
        <v>29</v>
      </c>
      <c r="AT210"/>
      <c r="AX210"/>
      <c r="AY210"/>
      <c r="AZ210"/>
    </row>
    <row r="211" spans="1:52" x14ac:dyDescent="0.3">
      <c r="A211" s="1"/>
      <c r="B211" s="1">
        <v>8474679</v>
      </c>
      <c r="C211" s="1">
        <v>36</v>
      </c>
      <c r="D211" s="1" t="s">
        <v>995</v>
      </c>
      <c r="E211" s="1" t="str">
        <f>IF(AND(ISERR(FIND("C",Table1[[#This Row],[positions]])), Table1[[#This Row],[AVG_faceoffWins]]&gt;200), "*", "")</f>
        <v/>
      </c>
      <c r="F211" s="1" t="str">
        <f>IF(AND(AND(NOT(ISERR(FIND("C",Table1[[#This Row],[positions]]))), G211&lt;&gt;"C"), Table1[[#This Row],[z faceoffWins]]&gt;0.15), "*", "")</f>
        <v/>
      </c>
      <c r="G211" s="2" t="s">
        <v>56</v>
      </c>
      <c r="H211" s="1" t="s">
        <v>1008</v>
      </c>
      <c r="I211" s="1" t="s">
        <v>1009</v>
      </c>
      <c r="J211" s="7">
        <f>Table1[[#This Row],[z ppp]]+Table1[[#This Row],[z blocks]]+Table1[[#This Row],[z hits]]+Table1[[#This Row],[z goals]]+Table1[[#This Row],[z assists]]+Table1[[#This Row],[z points]]+Table1[[#This Row],[z faceoffWins]]+Table1[[#This Row],[z shots]]</f>
        <v>-0.87542584376290944</v>
      </c>
      <c r="K211" s="7">
        <f>Table1[[#This Row],[z goals]]+Table1[[#This Row],[z assists]]+Table1[[#This Row],[z points]]+Table1[[#This Row],[z ppp]]+Table1[[#This Row],[z hits]]+Table1[[#This Row],[z shots]]</f>
        <v>0.38313172241286397</v>
      </c>
      <c r="L211" s="7">
        <f>Table1[[#This Row],[z blocks]]+Table1[[#This Row],[z faceoffWins]]</f>
        <v>-1.2585575661757733</v>
      </c>
      <c r="M211" s="7">
        <f>Table1[[#This Row],[z goals]]+Table1[[#This Row],[z assists]]+Table1[[#This Row],[z points]]+Table1[[#This Row],[z ppp]]+Table1[[#This Row],[z hits]]+Table1[[#This Row],[z blocks]]+Table1[[#This Row],[z shots]]</f>
        <v>-0.33692682211996661</v>
      </c>
      <c r="N211" s="7">
        <f>Table1[[#This Row],[z goals]]+Table1[[#This Row],[z assists]]+Table1[[#This Row],[z points]]+Table1[[#This Row],[z ppp]]</f>
        <v>1.3444696681404531</v>
      </c>
      <c r="O211" s="3">
        <f>(Table1[[#This Row],[AVG_goals]] - AT$519) / AT$516</f>
        <v>0.18518556591321739</v>
      </c>
      <c r="P211" s="3">
        <f>(Table1[[#This Row],[AVG_assists]] - P$519) / P$516</f>
        <v>0.5253972565894901</v>
      </c>
      <c r="Q211" s="3">
        <f>(Table1[[#This Row],[AVG_points]] - AX$519) / AX$516</f>
        <v>0.41254591653166212</v>
      </c>
      <c r="R211" s="3">
        <f>(Table1[[#This Row],[AVG_faceoffWins]] - AH$519) / AH$516</f>
        <v>-0.53849902164294272</v>
      </c>
      <c r="S211" s="3">
        <f>(Table1[[#This Row],[AVG_PPP]] - AB$519) / AB$516</f>
        <v>0.22134092910608344</v>
      </c>
      <c r="T211" s="3">
        <f>(Table1[[#This Row],[AVG_hits]] - T$519) / T$516</f>
        <v>-0.86066933137696722</v>
      </c>
      <c r="U211" s="3">
        <f>(Table1[[#This Row],[AVG_blocks]] - U$519) / U$516</f>
        <v>-0.72005854453283058</v>
      </c>
      <c r="V211" s="3">
        <f>(Table1[[#This Row],[AVG_shots]] - AO$519) / AO$516</f>
        <v>-0.10066861435062191</v>
      </c>
      <c r="W211" s="6">
        <v>13.260663507108999</v>
      </c>
      <c r="X211" s="7">
        <f>Table1[[#This Row],[r shp factor]]*Table1[[#This Row],[goals]]</f>
        <v>11.730442884222818</v>
      </c>
      <c r="Y211" s="4">
        <v>0.20182866824644499</v>
      </c>
      <c r="Z211" s="3">
        <f>(Table1[[#This Row],[AVG_shp]] - Z$519) / Z$516</f>
        <v>1.8161046796533393</v>
      </c>
      <c r="AA211" s="6">
        <v>10.5781990521327</v>
      </c>
      <c r="AB211" s="6">
        <v>33.071090047393298</v>
      </c>
      <c r="AC211" s="6">
        <v>40.2037914691943</v>
      </c>
      <c r="AD211" s="1">
        <v>79</v>
      </c>
      <c r="AE211" s="1">
        <v>11</v>
      </c>
      <c r="AF211" s="1">
        <f>IF(ISERR(Table1[[#This Row],[AVG_shp]]/Table1[[#This Row],[shp]]), 0, Table1[[#This Row],[AVG_shp]]/Table1[[#This Row],[shp]])</f>
        <v>1.0664038985657107</v>
      </c>
      <c r="AG211" s="1">
        <v>17</v>
      </c>
      <c r="AH211" s="1">
        <v>28</v>
      </c>
      <c r="AI211" s="1">
        <v>67</v>
      </c>
      <c r="AJ211" s="3">
        <v>15.60663507109</v>
      </c>
      <c r="AK211" s="3">
        <v>30.1943127962085</v>
      </c>
      <c r="AL211" s="3">
        <v>45.800947867298497</v>
      </c>
      <c r="AM211" s="3">
        <v>121.95260663507101</v>
      </c>
      <c r="AN211" s="1">
        <v>0.18926100000000001</v>
      </c>
      <c r="AO211" s="1">
        <v>3</v>
      </c>
      <c r="AP211" s="1">
        <v>103</v>
      </c>
      <c r="AQ211" s="1">
        <v>11</v>
      </c>
      <c r="AR211" s="1">
        <v>30</v>
      </c>
      <c r="AS211" s="1">
        <v>44</v>
      </c>
      <c r="AT211"/>
      <c r="AX211"/>
      <c r="AY211"/>
      <c r="AZ211"/>
    </row>
    <row r="212" spans="1:52" hidden="1" x14ac:dyDescent="0.3">
      <c r="A212" s="1" t="s">
        <v>1085</v>
      </c>
      <c r="B212" s="1">
        <v>8477447</v>
      </c>
      <c r="C212" s="1">
        <v>30</v>
      </c>
      <c r="D212" s="1" t="s">
        <v>960</v>
      </c>
      <c r="E212" s="1" t="str">
        <f>IF(AND(ISERR(FIND("C",Table1[[#This Row],[positions]])), Table1[[#This Row],[AVG_faceoffWins]]&gt;200), "*", "")</f>
        <v/>
      </c>
      <c r="F212" s="1" t="str">
        <f>IF(AND(AND(NOT(ISERR(FIND("C",Table1[[#This Row],[positions]]))), G212&lt;&gt;"C"), Table1[[#This Row],[z faceoffWins]]&gt;0.15), "*", "")</f>
        <v/>
      </c>
      <c r="G212" s="2" t="s">
        <v>48</v>
      </c>
      <c r="H212" s="1" t="s">
        <v>991</v>
      </c>
      <c r="I212" s="1" t="s">
        <v>992</v>
      </c>
      <c r="J212" s="7">
        <f>Table1[[#This Row],[z ppp]]+Table1[[#This Row],[z blocks]]+Table1[[#This Row],[z hits]]+Table1[[#This Row],[z goals]]+Table1[[#This Row],[z assists]]+Table1[[#This Row],[z points]]+Table1[[#This Row],[z faceoffWins]]+Table1[[#This Row],[z shots]]</f>
        <v>0.13926350503481216</v>
      </c>
      <c r="K212" s="7">
        <f>Table1[[#This Row],[z goals]]+Table1[[#This Row],[z assists]]+Table1[[#This Row],[z points]]+Table1[[#This Row],[z ppp]]+Table1[[#This Row],[z hits]]+Table1[[#This Row],[z shots]]</f>
        <v>0.2523002699617603</v>
      </c>
      <c r="L212" s="7">
        <f>Table1[[#This Row],[z blocks]]+Table1[[#This Row],[z faceoffWins]]</f>
        <v>-0.11303676492694814</v>
      </c>
      <c r="M212" s="7">
        <f>Table1[[#This Row],[z goals]]+Table1[[#This Row],[z assists]]+Table1[[#This Row],[z points]]+Table1[[#This Row],[z ppp]]+Table1[[#This Row],[z hits]]+Table1[[#This Row],[z blocks]]+Table1[[#This Row],[z shots]]</f>
        <v>0.74052755456345454</v>
      </c>
      <c r="N212" s="7">
        <f>Table1[[#This Row],[z goals]]+Table1[[#This Row],[z assists]]+Table1[[#This Row],[z points]]+Table1[[#This Row],[z ppp]]</f>
        <v>1.7367361971747464</v>
      </c>
      <c r="O212" s="3">
        <f>(Table1[[#This Row],[AVG_goals]] - AT$519) / AT$516</f>
        <v>-0.69163060641867458</v>
      </c>
      <c r="P212" s="3">
        <f>(Table1[[#This Row],[AVG_assists]] - P$519) / P$516</f>
        <v>1.2906507289645677</v>
      </c>
      <c r="Q212" s="3">
        <f>(Table1[[#This Row],[AVG_points]] - AX$519) / AX$516</f>
        <v>0.49431867634174781</v>
      </c>
      <c r="R212" s="3">
        <f>(Table1[[#This Row],[AVG_faceoffWins]] - AH$519) / AH$516</f>
        <v>-0.60126404952864232</v>
      </c>
      <c r="S212" s="3">
        <f>(Table1[[#This Row],[AVG_PPP]] - AB$519) / AB$516</f>
        <v>0.64339739828710552</v>
      </c>
      <c r="T212" s="3">
        <f>(Table1[[#This Row],[AVG_hits]] - T$519) / T$516</f>
        <v>-1.4207973100658819</v>
      </c>
      <c r="U212" s="3">
        <f>(Table1[[#This Row],[AVG_blocks]] - U$519) / U$516</f>
        <v>0.48822728460169418</v>
      </c>
      <c r="V212" s="3">
        <f>(Table1[[#This Row],[AVG_shots]] - AO$519) / AO$516</f>
        <v>-6.3638617147104101E-2</v>
      </c>
      <c r="W212" s="6">
        <v>0</v>
      </c>
      <c r="X212" s="7">
        <f>Table1[[#This Row],[r shp factor]]*Table1[[#This Row],[goals]]</f>
        <v>6.9206536011924245</v>
      </c>
      <c r="Y212" s="4">
        <v>5.4068100591715899E-2</v>
      </c>
      <c r="Z212" s="3">
        <f>(Table1[[#This Row],[AVG_shp]] - Z$519) / Z$516</f>
        <v>-1.0059093129488126</v>
      </c>
      <c r="AA212" s="6">
        <v>14.6331360946745</v>
      </c>
      <c r="AB212" s="6">
        <v>82.189349112426001</v>
      </c>
      <c r="AC212" s="6">
        <v>10.088757396449701</v>
      </c>
      <c r="AD212" s="1">
        <v>67</v>
      </c>
      <c r="AE212" s="1">
        <v>7</v>
      </c>
      <c r="AF212" s="1">
        <f>IF(ISERR(Table1[[#This Row],[AVG_shp]]/Table1[[#This Row],[shp]]), 0, Table1[[#This Row],[AVG_shp]]/Table1[[#This Row],[shp]])</f>
        <v>0.9886648001703463</v>
      </c>
      <c r="AG212" s="1">
        <v>50</v>
      </c>
      <c r="AH212" s="1">
        <v>57</v>
      </c>
      <c r="AI212" s="1">
        <v>121</v>
      </c>
      <c r="AJ212" s="3">
        <v>6.7692307692307603</v>
      </c>
      <c r="AK212" s="3">
        <v>40.852071005917097</v>
      </c>
      <c r="AL212" s="3">
        <v>47.621301775147899</v>
      </c>
      <c r="AM212" s="3">
        <v>124.207100591715</v>
      </c>
      <c r="AN212" s="1">
        <v>5.4688000000000001E-2</v>
      </c>
      <c r="AO212" s="1">
        <v>19</v>
      </c>
      <c r="AP212" s="1">
        <v>128</v>
      </c>
      <c r="AQ212" s="1">
        <v>0</v>
      </c>
      <c r="AR212" s="1">
        <v>82</v>
      </c>
      <c r="AS212" s="1">
        <v>6</v>
      </c>
      <c r="AT212"/>
      <c r="AX212"/>
      <c r="AY212"/>
      <c r="AZ212"/>
    </row>
    <row r="213" spans="1:52" hidden="1" x14ac:dyDescent="0.3">
      <c r="A213" s="1" t="s">
        <v>1085</v>
      </c>
      <c r="B213" s="1">
        <v>8478975</v>
      </c>
      <c r="C213" s="1">
        <v>30</v>
      </c>
      <c r="D213" s="1" t="s">
        <v>734</v>
      </c>
      <c r="E213" s="1" t="str">
        <f>IF(AND(ISERR(FIND("C",Table1[[#This Row],[positions]])), Table1[[#This Row],[AVG_faceoffWins]]&gt;200), "*", "")</f>
        <v/>
      </c>
      <c r="F213" s="1" t="str">
        <f>IF(AND(AND(NOT(ISERR(FIND("C",Table1[[#This Row],[positions]]))), G213&lt;&gt;"C"), Table1[[#This Row],[z faceoffWins]]&gt;0.15), "*", "")</f>
        <v/>
      </c>
      <c r="G213" s="2" t="s">
        <v>29</v>
      </c>
      <c r="H213" s="1" t="s">
        <v>743</v>
      </c>
      <c r="I213" s="1" t="s">
        <v>744</v>
      </c>
      <c r="J213" s="7">
        <f>Table1[[#This Row],[z ppp]]+Table1[[#This Row],[z blocks]]+Table1[[#This Row],[z hits]]+Table1[[#This Row],[z goals]]+Table1[[#This Row],[z assists]]+Table1[[#This Row],[z points]]+Table1[[#This Row],[z faceoffWins]]+Table1[[#This Row],[z shots]]</f>
        <v>0.13092918788709434</v>
      </c>
      <c r="K213" s="7">
        <f>Table1[[#This Row],[z goals]]+Table1[[#This Row],[z assists]]+Table1[[#This Row],[z points]]+Table1[[#This Row],[z ppp]]+Table1[[#This Row],[z hits]]+Table1[[#This Row],[z shots]]</f>
        <v>1.4445185284334663</v>
      </c>
      <c r="L213" s="7">
        <f>Table1[[#This Row],[z blocks]]+Table1[[#This Row],[z faceoffWins]]</f>
        <v>-1.3135893405463719</v>
      </c>
      <c r="M213" s="7">
        <f>Table1[[#This Row],[z goals]]+Table1[[#This Row],[z assists]]+Table1[[#This Row],[z points]]+Table1[[#This Row],[z ppp]]+Table1[[#This Row],[z hits]]+Table1[[#This Row],[z blocks]]+Table1[[#This Row],[z shots]]</f>
        <v>0.69298191906541395</v>
      </c>
      <c r="N213" s="7">
        <f>Table1[[#This Row],[z goals]]+Table1[[#This Row],[z assists]]+Table1[[#This Row],[z points]]+Table1[[#This Row],[z ppp]]</f>
        <v>1.0503801916524165</v>
      </c>
      <c r="O213" s="3">
        <f>(Table1[[#This Row],[AVG_goals]] - AT$519) / AT$516</f>
        <v>0.49976294517853459</v>
      </c>
      <c r="P213" s="3">
        <f>(Table1[[#This Row],[AVG_assists]] - P$519) / P$516</f>
        <v>0.17897581203856772</v>
      </c>
      <c r="Q213" s="3">
        <f>(Table1[[#This Row],[AVG_points]] - AX$519) / AX$516</f>
        <v>0.33824472189340798</v>
      </c>
      <c r="R213" s="3">
        <f>(Table1[[#This Row],[AVG_faceoffWins]] - AH$519) / AH$516</f>
        <v>-0.56205273117831966</v>
      </c>
      <c r="S213" s="3">
        <f>(Table1[[#This Row],[AVG_PPP]] - AB$519) / AB$516</f>
        <v>3.3396712541906209E-2</v>
      </c>
      <c r="T213" s="3">
        <f>(Table1[[#This Row],[AVG_hits]] - T$519) / T$516</f>
        <v>0.1219367629780967</v>
      </c>
      <c r="U213" s="3">
        <f>(Table1[[#This Row],[AVG_blocks]] - U$519) / U$516</f>
        <v>-0.75153660936805233</v>
      </c>
      <c r="V213" s="3">
        <f>(Table1[[#This Row],[AVG_shots]] - AO$519) / AO$516</f>
        <v>0.27220157380295307</v>
      </c>
      <c r="W213" s="6">
        <v>8.2843601895734604</v>
      </c>
      <c r="X213" s="7">
        <f>Table1[[#This Row],[r shp factor]]*Table1[[#This Row],[goals]]</f>
        <v>17.510593237891449</v>
      </c>
      <c r="Y213" s="4">
        <v>0.13067598578199</v>
      </c>
      <c r="Z213" s="3">
        <f>(Table1[[#This Row],[AVG_shp]] - Z$519) / Z$516</f>
        <v>0.45719094026474177</v>
      </c>
      <c r="AA213" s="6">
        <v>8.7725118483412299</v>
      </c>
      <c r="AB213" s="6">
        <v>31.7914691943127</v>
      </c>
      <c r="AC213" s="6">
        <v>93.033175355450197</v>
      </c>
      <c r="AD213" s="1">
        <v>62</v>
      </c>
      <c r="AE213" s="1">
        <v>22</v>
      </c>
      <c r="AF213" s="1">
        <f>IF(ISERR(Table1[[#This Row],[AVG_shp]]/Table1[[#This Row],[shp]]), 0, Table1[[#This Row],[AVG_shp]]/Table1[[#This Row],[shp]])</f>
        <v>0.79593605626779307</v>
      </c>
      <c r="AG213" s="1">
        <v>25</v>
      </c>
      <c r="AH213" s="1">
        <v>47</v>
      </c>
      <c r="AI213" s="1">
        <v>116</v>
      </c>
      <c r="AJ213" s="3">
        <v>18.7772511848341</v>
      </c>
      <c r="AK213" s="3">
        <v>25.3696682464454</v>
      </c>
      <c r="AL213" s="3">
        <v>44.146919431279599</v>
      </c>
      <c r="AM213" s="3">
        <v>144.654028436018</v>
      </c>
      <c r="AN213" s="1">
        <v>0.16417899999999999</v>
      </c>
      <c r="AO213" s="1">
        <v>10</v>
      </c>
      <c r="AP213" s="1">
        <v>134</v>
      </c>
      <c r="AQ213" s="1">
        <v>12</v>
      </c>
      <c r="AR213" s="1">
        <v>21</v>
      </c>
      <c r="AS213" s="1">
        <v>79</v>
      </c>
      <c r="AT213"/>
      <c r="AX213"/>
      <c r="AY213"/>
      <c r="AZ213"/>
    </row>
    <row r="214" spans="1:52" hidden="1" x14ac:dyDescent="0.3">
      <c r="A214" s="1" t="s">
        <v>1085</v>
      </c>
      <c r="B214" s="1">
        <v>8475764</v>
      </c>
      <c r="C214" s="1">
        <v>34</v>
      </c>
      <c r="D214" s="1" t="s">
        <v>792</v>
      </c>
      <c r="E214" s="1" t="str">
        <f>IF(AND(ISERR(FIND("C",Table1[[#This Row],[positions]])), Table1[[#This Row],[AVG_faceoffWins]]&gt;200), "*", "")</f>
        <v/>
      </c>
      <c r="F214" s="1" t="str">
        <f>IF(AND(AND(NOT(ISERR(FIND("C",Table1[[#This Row],[positions]]))), G214&lt;&gt;"C"), Table1[[#This Row],[z faceoffWins]]&gt;0.15), "*", "")</f>
        <v/>
      </c>
      <c r="G214" s="2" t="s">
        <v>48</v>
      </c>
      <c r="H214" s="1" t="s">
        <v>820</v>
      </c>
      <c r="I214" s="1" t="s">
        <v>821</v>
      </c>
      <c r="J214" s="7">
        <f>Table1[[#This Row],[z ppp]]+Table1[[#This Row],[z blocks]]+Table1[[#This Row],[z hits]]+Table1[[#This Row],[z goals]]+Table1[[#This Row],[z assists]]+Table1[[#This Row],[z points]]+Table1[[#This Row],[z faceoffWins]]+Table1[[#This Row],[z shots]]</f>
        <v>2.5250097407711447E-2</v>
      </c>
      <c r="K214" s="7">
        <f>Table1[[#This Row],[z goals]]+Table1[[#This Row],[z assists]]+Table1[[#This Row],[z points]]+Table1[[#This Row],[z ppp]]+Table1[[#This Row],[z hits]]+Table1[[#This Row],[z shots]]</f>
        <v>-0.40452777930135353</v>
      </c>
      <c r="L214" s="7">
        <f>Table1[[#This Row],[z blocks]]+Table1[[#This Row],[z faceoffWins]]</f>
        <v>0.42977787670906498</v>
      </c>
      <c r="M214" s="7">
        <f>Table1[[#This Row],[z goals]]+Table1[[#This Row],[z assists]]+Table1[[#This Row],[z points]]+Table1[[#This Row],[z ppp]]+Table1[[#This Row],[z hits]]+Table1[[#This Row],[z blocks]]+Table1[[#This Row],[z shots]]</f>
        <v>0.62651414693635377</v>
      </c>
      <c r="N214" s="7">
        <f>Table1[[#This Row],[z goals]]+Table1[[#This Row],[z assists]]+Table1[[#This Row],[z points]]+Table1[[#This Row],[z ppp]]</f>
        <v>1.0663812074524435</v>
      </c>
      <c r="O214" s="3">
        <f>(Table1[[#This Row],[AVG_goals]] - AT$519) / AT$516</f>
        <v>-0.57424260656613035</v>
      </c>
      <c r="P214" s="3">
        <f>(Table1[[#This Row],[AVG_assists]] - P$519) / P$516</f>
        <v>0.83719835920693664</v>
      </c>
      <c r="Q214" s="3">
        <f>(Table1[[#This Row],[AVG_points]] - AX$519) / AX$516</f>
        <v>0.26377671153888366</v>
      </c>
      <c r="R214" s="3">
        <f>(Table1[[#This Row],[AVG_faceoffWins]] - AH$519) / AH$516</f>
        <v>-0.60126404952864232</v>
      </c>
      <c r="S214" s="3">
        <f>(Table1[[#This Row],[AVG_PPP]] - AB$519) / AB$516</f>
        <v>0.53964874327275347</v>
      </c>
      <c r="T214" s="3">
        <f>(Table1[[#This Row],[AVG_hits]] - T$519) / T$516</f>
        <v>-1.1783986959815425</v>
      </c>
      <c r="U214" s="3">
        <f>(Table1[[#This Row],[AVG_blocks]] - U$519) / U$516</f>
        <v>1.0310419262377073</v>
      </c>
      <c r="V214" s="3">
        <f>(Table1[[#This Row],[AVG_shots]] - AO$519) / AO$516</f>
        <v>-0.29251029077225454</v>
      </c>
      <c r="W214" s="6">
        <v>0</v>
      </c>
      <c r="X214" s="7">
        <f>Table1[[#This Row],[r shp factor]]*Table1[[#This Row],[goals]]</f>
        <v>5.7301001158023404</v>
      </c>
      <c r="Y214" s="4">
        <v>8.07059134199134E-2</v>
      </c>
      <c r="Z214" s="3">
        <f>(Table1[[#This Row],[AVG_shp]] - Z$519) / Z$516</f>
        <v>-0.49716545979074339</v>
      </c>
      <c r="AA214" s="6">
        <v>13.636363636363599</v>
      </c>
      <c r="AB214" s="6">
        <v>104.255411255411</v>
      </c>
      <c r="AC214" s="6">
        <v>23.1212121212121</v>
      </c>
      <c r="AD214" s="1">
        <v>68</v>
      </c>
      <c r="AE214" s="1">
        <v>9</v>
      </c>
      <c r="AF214" s="1">
        <f>IF(ISERR(Table1[[#This Row],[AVG_shp]]/Table1[[#This Row],[shp]]), 0, Table1[[#This Row],[AVG_shp]]/Table1[[#This Row],[shp]])</f>
        <v>0.63667779064470453</v>
      </c>
      <c r="AG214" s="1">
        <v>31</v>
      </c>
      <c r="AH214" s="1">
        <v>40</v>
      </c>
      <c r="AI214" s="1">
        <v>89</v>
      </c>
      <c r="AJ214" s="3">
        <v>7.9523809523809499</v>
      </c>
      <c r="AK214" s="3">
        <v>34.536796536796501</v>
      </c>
      <c r="AL214" s="3">
        <v>42.489177489177401</v>
      </c>
      <c r="AM214" s="3">
        <v>110.272727272727</v>
      </c>
      <c r="AN214" s="1">
        <v>0.12676100000000001</v>
      </c>
      <c r="AO214" s="1">
        <v>8</v>
      </c>
      <c r="AP214" s="1">
        <v>88</v>
      </c>
      <c r="AQ214" s="1">
        <v>0</v>
      </c>
      <c r="AR214" s="1">
        <v>87</v>
      </c>
      <c r="AS214" s="1">
        <v>8</v>
      </c>
      <c r="AT214"/>
      <c r="AX214"/>
      <c r="AY214"/>
      <c r="AZ214"/>
    </row>
    <row r="215" spans="1:52" x14ac:dyDescent="0.3">
      <c r="A215" s="1"/>
      <c r="B215" s="1">
        <v>8480028</v>
      </c>
      <c r="C215" s="1">
        <v>26</v>
      </c>
      <c r="D215" s="1" t="s">
        <v>186</v>
      </c>
      <c r="E215" s="1" t="str">
        <f>IF(AND(ISERR(FIND("C",Table1[[#This Row],[positions]])), Table1[[#This Row],[AVG_faceoffWins]]&gt;200), "*", "")</f>
        <v/>
      </c>
      <c r="F215" s="1" t="str">
        <f>IF(AND(AND(NOT(ISERR(FIND("C",Table1[[#This Row],[positions]]))), G215&lt;&gt;"C"), Table1[[#This Row],[z faceoffWins]]&gt;0.15), "*", "")</f>
        <v/>
      </c>
      <c r="G215" s="2" t="s">
        <v>26</v>
      </c>
      <c r="H215" s="1" t="s">
        <v>195</v>
      </c>
      <c r="I215" s="1" t="s">
        <v>196</v>
      </c>
      <c r="J215" s="7">
        <f>Table1[[#This Row],[z ppp]]+Table1[[#This Row],[z blocks]]+Table1[[#This Row],[z hits]]+Table1[[#This Row],[z goals]]+Table1[[#This Row],[z assists]]+Table1[[#This Row],[z points]]+Table1[[#This Row],[z faceoffWins]]+Table1[[#This Row],[z shots]]</f>
        <v>2.1996826425338738</v>
      </c>
      <c r="K215" s="7">
        <f>Table1[[#This Row],[z goals]]+Table1[[#This Row],[z assists]]+Table1[[#This Row],[z points]]+Table1[[#This Row],[z ppp]]+Table1[[#This Row],[z hits]]+Table1[[#This Row],[z shots]]</f>
        <v>0.78104618816567717</v>
      </c>
      <c r="L215" s="7">
        <f>Table1[[#This Row],[z blocks]]+Table1[[#This Row],[z faceoffWins]]</f>
        <v>1.4186364543681966</v>
      </c>
      <c r="M215" s="7">
        <f>Table1[[#This Row],[z goals]]+Table1[[#This Row],[z assists]]+Table1[[#This Row],[z points]]+Table1[[#This Row],[z ppp]]+Table1[[#This Row],[z hits]]+Table1[[#This Row],[z blocks]]+Table1[[#This Row],[z shots]]</f>
        <v>0.6260837049039425</v>
      </c>
      <c r="N215" s="7">
        <f>Table1[[#This Row],[z goals]]+Table1[[#This Row],[z assists]]+Table1[[#This Row],[z points]]+Table1[[#This Row],[z ppp]]</f>
        <v>0.79145062429239543</v>
      </c>
      <c r="O215" s="3">
        <f>(Table1[[#This Row],[AVG_goals]] - AT$519) / AT$516</f>
        <v>0.16800537108212482</v>
      </c>
      <c r="P215" s="3">
        <f>(Table1[[#This Row],[AVG_assists]] - P$519) / P$516</f>
        <v>0.21807189224795001</v>
      </c>
      <c r="Q215" s="3">
        <f>(Table1[[#This Row],[AVG_points]] - AX$519) / AX$516</f>
        <v>0.21249728030909457</v>
      </c>
      <c r="R215" s="3">
        <f>(Table1[[#This Row],[AVG_faceoffWins]] - AH$519) / AH$516</f>
        <v>1.5735989376299313</v>
      </c>
      <c r="S215" s="3">
        <f>(Table1[[#This Row],[AVG_PPP]] - AB$519) / AB$516</f>
        <v>0.19287608065322601</v>
      </c>
      <c r="T215" s="3">
        <f>(Table1[[#This Row],[AVG_hits]] - T$519) / T$516</f>
        <v>-0.28962795802846197</v>
      </c>
      <c r="U215" s="3">
        <f>(Table1[[#This Row],[AVG_blocks]] - U$519) / U$516</f>
        <v>-0.15496248326173465</v>
      </c>
      <c r="V215" s="3">
        <f>(Table1[[#This Row],[AVG_shots]] - AO$519) / AO$516</f>
        <v>0.27922352190174365</v>
      </c>
      <c r="W215" s="6">
        <v>459.49356223175897</v>
      </c>
      <c r="X215" s="7">
        <f>Table1[[#This Row],[r shp factor]]*Table1[[#This Row],[goals]]</f>
        <v>10.47513716901241</v>
      </c>
      <c r="Y215" s="4">
        <v>0.134404240343347</v>
      </c>
      <c r="Z215" s="3">
        <f>(Table1[[#This Row],[AVG_shp]] - Z$519) / Z$516</f>
        <v>0.52839523182321113</v>
      </c>
      <c r="AA215" s="6">
        <v>10.3047210300429</v>
      </c>
      <c r="AB215" s="6">
        <v>56.042918454935602</v>
      </c>
      <c r="AC215" s="6">
        <v>70.905579399141601</v>
      </c>
      <c r="AD215" s="1">
        <v>81</v>
      </c>
      <c r="AE215" s="1">
        <v>14</v>
      </c>
      <c r="AF215" s="1">
        <f>IF(ISERR(Table1[[#This Row],[AVG_shp]]/Table1[[#This Row],[shp]]), 0, Table1[[#This Row],[AVG_shp]]/Table1[[#This Row],[shp]])</f>
        <v>0.74822408350088643</v>
      </c>
      <c r="AG215" s="1">
        <v>23</v>
      </c>
      <c r="AH215" s="1">
        <v>37</v>
      </c>
      <c r="AI215" s="1">
        <v>88</v>
      </c>
      <c r="AJ215" s="3">
        <v>15.4334763948497</v>
      </c>
      <c r="AK215" s="3">
        <v>25.914163090128699</v>
      </c>
      <c r="AL215" s="3">
        <v>41.347639484978501</v>
      </c>
      <c r="AM215" s="3">
        <v>145.081545064377</v>
      </c>
      <c r="AN215" s="1">
        <v>0.17963099999999901</v>
      </c>
      <c r="AO215" s="1">
        <v>15</v>
      </c>
      <c r="AP215" s="1">
        <v>144</v>
      </c>
      <c r="AQ215" s="1">
        <v>529</v>
      </c>
      <c r="AR215" s="1">
        <v>60</v>
      </c>
      <c r="AS215" s="1">
        <v>69</v>
      </c>
      <c r="AT215"/>
      <c r="AX215"/>
      <c r="AY215"/>
      <c r="AZ215"/>
    </row>
    <row r="216" spans="1:52" x14ac:dyDescent="0.3">
      <c r="A216" s="1"/>
      <c r="B216" s="1">
        <v>8477407</v>
      </c>
      <c r="C216" s="1">
        <v>30</v>
      </c>
      <c r="D216" s="1" t="s">
        <v>573</v>
      </c>
      <c r="E216" s="1" t="str">
        <f>IF(AND(ISERR(FIND("C",Table1[[#This Row],[positions]])), Table1[[#This Row],[AVG_faceoffWins]]&gt;200), "*", "")</f>
        <v/>
      </c>
      <c r="F216" s="1" t="str">
        <f>IF(AND(AND(NOT(ISERR(FIND("C",Table1[[#This Row],[positions]]))), G216&lt;&gt;"C"), Table1[[#This Row],[z faceoffWins]]&gt;0.15), "*", "")</f>
        <v/>
      </c>
      <c r="G216" s="2" t="s">
        <v>29</v>
      </c>
      <c r="H216" s="1" t="s">
        <v>578</v>
      </c>
      <c r="I216" s="1" t="s">
        <v>579</v>
      </c>
      <c r="J216" s="7">
        <f>Table1[[#This Row],[z ppp]]+Table1[[#This Row],[z blocks]]+Table1[[#This Row],[z hits]]+Table1[[#This Row],[z goals]]+Table1[[#This Row],[z assists]]+Table1[[#This Row],[z points]]+Table1[[#This Row],[z faceoffWins]]+Table1[[#This Row],[z shots]]</f>
        <v>-4.0697592694379559</v>
      </c>
      <c r="K216" s="7">
        <f>Table1[[#This Row],[z goals]]+Table1[[#This Row],[z assists]]+Table1[[#This Row],[z points]]+Table1[[#This Row],[z ppp]]+Table1[[#This Row],[z hits]]+Table1[[#This Row],[z shots]]</f>
        <v>-2.6347833583827538</v>
      </c>
      <c r="L216" s="7">
        <f>Table1[[#This Row],[z blocks]]+Table1[[#This Row],[z faceoffWins]]</f>
        <v>-1.4349759110552016</v>
      </c>
      <c r="M216" s="7">
        <f>Table1[[#This Row],[z goals]]+Table1[[#This Row],[z assists]]+Table1[[#This Row],[z points]]+Table1[[#This Row],[z ppp]]+Table1[[#This Row],[z hits]]+Table1[[#This Row],[z blocks]]+Table1[[#This Row],[z shots]]</f>
        <v>-3.5113701757351592</v>
      </c>
      <c r="N216" s="7">
        <f>Table1[[#This Row],[z goals]]+Table1[[#This Row],[z assists]]+Table1[[#This Row],[z points]]+Table1[[#This Row],[z ppp]]</f>
        <v>-1.1664708147133669</v>
      </c>
      <c r="O216" s="3">
        <f>(Table1[[#This Row],[AVG_goals]] - AT$519) / AT$516</f>
        <v>0.15758672346755154</v>
      </c>
      <c r="P216" s="3">
        <f>(Table1[[#This Row],[AVG_assists]] - P$519) / P$516</f>
        <v>-0.78833700666210094</v>
      </c>
      <c r="Q216" s="3">
        <f>(Table1[[#This Row],[AVG_points]] - AX$519) / AX$516</f>
        <v>-0.42185340680459243</v>
      </c>
      <c r="R216" s="3">
        <f>(Table1[[#This Row],[AVG_faceoffWins]] - AH$519) / AH$516</f>
        <v>-0.5583890937027961</v>
      </c>
      <c r="S216" s="3">
        <f>(Table1[[#This Row],[AVG_PPP]] - AB$519) / AB$516</f>
        <v>-0.11386712471422507</v>
      </c>
      <c r="T216" s="3">
        <f>(Table1[[#This Row],[AVG_hits]] - T$519) / T$516</f>
        <v>-0.91319890566139561</v>
      </c>
      <c r="U216" s="3">
        <f>(Table1[[#This Row],[AVG_blocks]] - U$519) / U$516</f>
        <v>-0.8765868173524054</v>
      </c>
      <c r="V216" s="3">
        <f>(Table1[[#This Row],[AVG_shots]] - AO$519) / AO$516</f>
        <v>-0.55511363800799141</v>
      </c>
      <c r="W216" s="6">
        <v>9.0583941605839406</v>
      </c>
      <c r="X216" s="7">
        <f>Table1[[#This Row],[r shp factor]]*Table1[[#This Row],[goals]]</f>
        <v>16.125798305852555</v>
      </c>
      <c r="Y216" s="4">
        <v>0.2687640729927</v>
      </c>
      <c r="Z216" s="3">
        <f>(Table1[[#This Row],[AVG_shp]] - Z$519) / Z$516</f>
        <v>3.0944744896272969</v>
      </c>
      <c r="AA216" s="6">
        <v>7.3576642335766396</v>
      </c>
      <c r="AB216" s="6">
        <v>26.708029197080201</v>
      </c>
      <c r="AC216" s="6">
        <v>37.379562043795602</v>
      </c>
      <c r="AD216" s="1">
        <v>44</v>
      </c>
      <c r="AE216" s="1">
        <v>7</v>
      </c>
      <c r="AF216" s="1">
        <f>IF(ISERR(Table1[[#This Row],[AVG_shp]]/Table1[[#This Row],[shp]]), 0, Table1[[#This Row],[AVG_shp]]/Table1[[#This Row],[shp]])</f>
        <v>2.3036854722646507</v>
      </c>
      <c r="AG216" s="1">
        <v>4</v>
      </c>
      <c r="AH216" s="1">
        <v>11</v>
      </c>
      <c r="AI216" s="1">
        <v>29</v>
      </c>
      <c r="AJ216" s="3">
        <v>15.328467153284601</v>
      </c>
      <c r="AK216" s="3">
        <v>11.897810218978099</v>
      </c>
      <c r="AL216" s="3">
        <v>27.2262773722627</v>
      </c>
      <c r="AM216" s="3">
        <v>94.284671532846701</v>
      </c>
      <c r="AN216" s="1">
        <v>0.11666700000000001</v>
      </c>
      <c r="AO216" s="1">
        <v>3</v>
      </c>
      <c r="AP216" s="1">
        <v>60</v>
      </c>
      <c r="AQ216" s="1">
        <v>0</v>
      </c>
      <c r="AR216" s="1">
        <v>21</v>
      </c>
      <c r="AS216" s="1">
        <v>26</v>
      </c>
      <c r="AT216"/>
      <c r="AX216"/>
      <c r="AY216"/>
      <c r="AZ216"/>
    </row>
    <row r="217" spans="1:52" x14ac:dyDescent="0.3">
      <c r="A217" s="1"/>
      <c r="B217" s="1">
        <v>8481554</v>
      </c>
      <c r="C217" s="1">
        <v>24</v>
      </c>
      <c r="D217" s="1" t="s">
        <v>734</v>
      </c>
      <c r="E217" s="1" t="str">
        <f>IF(AND(ISERR(FIND("C",Table1[[#This Row],[positions]])), Table1[[#This Row],[AVG_faceoffWins]]&gt;200), "*", "")</f>
        <v/>
      </c>
      <c r="F217" s="1" t="str">
        <f>IF(AND(AND(NOT(ISERR(FIND("C",Table1[[#This Row],[positions]]))), G217&lt;&gt;"C"), Table1[[#This Row],[z faceoffWins]]&gt;0.15), "*", "")</f>
        <v/>
      </c>
      <c r="G217" s="2" t="s">
        <v>42</v>
      </c>
      <c r="H217" s="1" t="s">
        <v>741</v>
      </c>
      <c r="I217" s="1" t="s">
        <v>742</v>
      </c>
      <c r="J217" s="7">
        <f>Table1[[#This Row],[z ppp]]+Table1[[#This Row],[z blocks]]+Table1[[#This Row],[z hits]]+Table1[[#This Row],[z goals]]+Table1[[#This Row],[z assists]]+Table1[[#This Row],[z points]]+Table1[[#This Row],[z faceoffWins]]+Table1[[#This Row],[z shots]]</f>
        <v>-3.0294356444173425</v>
      </c>
      <c r="K217" s="7">
        <f>Table1[[#This Row],[z goals]]+Table1[[#This Row],[z assists]]+Table1[[#This Row],[z points]]+Table1[[#This Row],[z ppp]]+Table1[[#This Row],[z hits]]+Table1[[#This Row],[z shots]]</f>
        <v>-1.6095589582582028</v>
      </c>
      <c r="L217" s="7">
        <f>Table1[[#This Row],[z blocks]]+Table1[[#This Row],[z faceoffWins]]</f>
        <v>-1.4198766861591401</v>
      </c>
      <c r="M217" s="7">
        <f>Table1[[#This Row],[z goals]]+Table1[[#This Row],[z assists]]+Table1[[#This Row],[z points]]+Table1[[#This Row],[z ppp]]+Table1[[#This Row],[z hits]]+Table1[[#This Row],[z blocks]]+Table1[[#This Row],[z shots]]</f>
        <v>-2.5310435075237447</v>
      </c>
      <c r="N217" s="7">
        <f>Table1[[#This Row],[z goals]]+Table1[[#This Row],[z assists]]+Table1[[#This Row],[z points]]+Table1[[#This Row],[z ppp]]</f>
        <v>-0.51187106992160925</v>
      </c>
      <c r="O217" s="3">
        <f>(Table1[[#This Row],[AVG_goals]] - AT$519) / AT$516</f>
        <v>0.14510881701356637</v>
      </c>
      <c r="P217" s="3">
        <f>(Table1[[#This Row],[AVG_assists]] - P$519) / P$516</f>
        <v>-0.17423622614834255</v>
      </c>
      <c r="Q217" s="3">
        <f>(Table1[[#This Row],[AVG_points]] - AX$519) / AX$516</f>
        <v>-4.3306748262638591E-2</v>
      </c>
      <c r="R217" s="3">
        <f>(Table1[[#This Row],[AVG_faceoffWins]] - AH$519) / AH$516</f>
        <v>-0.49839213689359818</v>
      </c>
      <c r="S217" s="3">
        <f>(Table1[[#This Row],[AVG_PPP]] - AB$519) / AB$516</f>
        <v>-0.43943691252419448</v>
      </c>
      <c r="T217" s="3">
        <f>(Table1[[#This Row],[AVG_hits]] - T$519) / T$516</f>
        <v>-0.84686554533662428</v>
      </c>
      <c r="U217" s="3">
        <f>(Table1[[#This Row],[AVG_blocks]] - U$519) / U$516</f>
        <v>-0.92148454926554191</v>
      </c>
      <c r="V217" s="3">
        <f>(Table1[[#This Row],[AVG_shots]] - AO$519) / AO$516</f>
        <v>-0.25082234299996908</v>
      </c>
      <c r="W217" s="6">
        <v>21.734234234234201</v>
      </c>
      <c r="X217" s="7">
        <f>Table1[[#This Row],[r shp factor]]*Table1[[#This Row],[goals]]</f>
        <v>10.663819774256233</v>
      </c>
      <c r="Y217" s="4">
        <v>0.17349882432432401</v>
      </c>
      <c r="Z217" s="3">
        <f>(Table1[[#This Row],[AVG_shp]] - Z$519) / Z$516</f>
        <v>1.2750454699779106</v>
      </c>
      <c r="AA217" s="6">
        <v>4.2297297297297298</v>
      </c>
      <c r="AB217" s="6">
        <v>24.8828828828828</v>
      </c>
      <c r="AC217" s="6">
        <v>40.945945945945901</v>
      </c>
      <c r="AD217" s="1">
        <v>79</v>
      </c>
      <c r="AE217" s="1">
        <v>14</v>
      </c>
      <c r="AF217" s="1">
        <f>IF(ISERR(Table1[[#This Row],[AVG_shp]]/Table1[[#This Row],[shp]]), 0, Table1[[#This Row],[AVG_shp]]/Table1[[#This Row],[shp]])</f>
        <v>0.76170141244687373</v>
      </c>
      <c r="AG217" s="1">
        <v>30</v>
      </c>
      <c r="AH217" s="1">
        <v>44</v>
      </c>
      <c r="AI217" s="1">
        <v>102</v>
      </c>
      <c r="AJ217" s="3">
        <v>15.2027027027027</v>
      </c>
      <c r="AK217" s="3">
        <v>20.450450450450401</v>
      </c>
      <c r="AL217" s="3">
        <v>35.653153153153099</v>
      </c>
      <c r="AM217" s="3">
        <v>112.81081081081</v>
      </c>
      <c r="AN217" s="1">
        <v>0.22777800000000001</v>
      </c>
      <c r="AO217" s="1">
        <v>8</v>
      </c>
      <c r="AP217" s="1">
        <v>117</v>
      </c>
      <c r="AQ217" s="1">
        <v>50</v>
      </c>
      <c r="AR217" s="1">
        <v>28</v>
      </c>
      <c r="AS217" s="1">
        <v>68</v>
      </c>
      <c r="AT217"/>
      <c r="AX217"/>
      <c r="AY217"/>
      <c r="AZ217"/>
    </row>
    <row r="218" spans="1:52" x14ac:dyDescent="0.3">
      <c r="A218" s="1"/>
      <c r="B218" s="1">
        <v>8478233</v>
      </c>
      <c r="C218" s="1">
        <v>29</v>
      </c>
      <c r="D218" s="1" t="s">
        <v>340</v>
      </c>
      <c r="E218" s="1" t="str">
        <f>IF(AND(ISERR(FIND("C",Table1[[#This Row],[positions]])), Table1[[#This Row],[AVG_faceoffWins]]&gt;200), "*", "")</f>
        <v/>
      </c>
      <c r="F218" s="1" t="str">
        <f>IF(AND(AND(NOT(ISERR(FIND("C",Table1[[#This Row],[positions]]))), G218&lt;&gt;"C"), Table1[[#This Row],[z faceoffWins]]&gt;0.15), "*", "")</f>
        <v/>
      </c>
      <c r="G218" s="2" t="s">
        <v>56</v>
      </c>
      <c r="H218" s="1" t="s">
        <v>355</v>
      </c>
      <c r="I218" s="1" t="s">
        <v>356</v>
      </c>
      <c r="J218" s="7">
        <f>Table1[[#This Row],[z ppp]]+Table1[[#This Row],[z blocks]]+Table1[[#This Row],[z hits]]+Table1[[#This Row],[z goals]]+Table1[[#This Row],[z assists]]+Table1[[#This Row],[z points]]+Table1[[#This Row],[z faceoffWins]]+Table1[[#This Row],[z shots]]</f>
        <v>-1.7842781966273562</v>
      </c>
      <c r="K218" s="7">
        <f>Table1[[#This Row],[z goals]]+Table1[[#This Row],[z assists]]+Table1[[#This Row],[z points]]+Table1[[#This Row],[z ppp]]+Table1[[#This Row],[z hits]]+Table1[[#This Row],[z shots]]</f>
        <v>-0.40042810420998942</v>
      </c>
      <c r="L218" s="7">
        <f>Table1[[#This Row],[z blocks]]+Table1[[#This Row],[z faceoffWins]]</f>
        <v>-1.3838500924173669</v>
      </c>
      <c r="M218" s="7">
        <f>Table1[[#This Row],[z goals]]+Table1[[#This Row],[z assists]]+Table1[[#This Row],[z points]]+Table1[[#This Row],[z ppp]]+Table1[[#This Row],[z hits]]+Table1[[#This Row],[z blocks]]+Table1[[#This Row],[z shots]]</f>
        <v>-1.206680017155688</v>
      </c>
      <c r="N218" s="7">
        <f>Table1[[#This Row],[z goals]]+Table1[[#This Row],[z assists]]+Table1[[#This Row],[z points]]+Table1[[#This Row],[z ppp]]</f>
        <v>-0.42189368417908735</v>
      </c>
      <c r="O218" s="3">
        <f>(Table1[[#This Row],[AVG_goals]] - AT$519) / AT$516</f>
        <v>0.12833237561452265</v>
      </c>
      <c r="P218" s="3">
        <f>(Table1[[#This Row],[AVG_assists]] - P$519) / P$516</f>
        <v>-6.9008547225852215E-2</v>
      </c>
      <c r="Q218" s="3">
        <f>(Table1[[#This Row],[AVG_points]] - AX$519) / AX$516</f>
        <v>1.4930491736739621E-2</v>
      </c>
      <c r="R218" s="3">
        <f>(Table1[[#This Row],[AVG_faceoffWins]] - AH$519) / AH$516</f>
        <v>-0.57759817947166836</v>
      </c>
      <c r="S218" s="3">
        <f>(Table1[[#This Row],[AVG_PPP]] - AB$519) / AB$516</f>
        <v>-0.4961480043044974</v>
      </c>
      <c r="T218" s="3">
        <f>(Table1[[#This Row],[AVG_hits]] - T$519) / T$516</f>
        <v>-6.725535354698689E-2</v>
      </c>
      <c r="U218" s="3">
        <f>(Table1[[#This Row],[AVG_blocks]] - U$519) / U$516</f>
        <v>-0.80625191294569842</v>
      </c>
      <c r="V218" s="3">
        <f>(Table1[[#This Row],[AVG_shots]] - AO$519) / AO$516</f>
        <v>8.8720933516084816E-2</v>
      </c>
      <c r="W218" s="6">
        <v>5</v>
      </c>
      <c r="X218" s="7">
        <f>Table1[[#This Row],[r shp factor]]*Table1[[#This Row],[goals]]</f>
        <v>11.257425189281975</v>
      </c>
      <c r="Y218" s="4">
        <v>0.118498873949579</v>
      </c>
      <c r="Z218" s="3">
        <f>(Table1[[#This Row],[AVG_shp]] - Z$519) / Z$516</f>
        <v>0.22462564543694255</v>
      </c>
      <c r="AA218" s="6">
        <v>3.6848739495798299</v>
      </c>
      <c r="AB218" s="6">
        <v>29.567226890756299</v>
      </c>
      <c r="AC218" s="6">
        <v>82.8613445378151</v>
      </c>
      <c r="AD218" s="1">
        <v>81</v>
      </c>
      <c r="AE218" s="1">
        <v>14</v>
      </c>
      <c r="AF218" s="1">
        <f>IF(ISERR(Table1[[#This Row],[AVG_shp]]/Table1[[#This Row],[shp]]), 0, Table1[[#This Row],[AVG_shp]]/Table1[[#This Row],[shp]])</f>
        <v>0.80410179923442682</v>
      </c>
      <c r="AG218" s="1">
        <v>14</v>
      </c>
      <c r="AH218" s="1">
        <v>28</v>
      </c>
      <c r="AI218" s="1">
        <v>70</v>
      </c>
      <c r="AJ218" s="3">
        <v>15.0336134453781</v>
      </c>
      <c r="AK218" s="3">
        <v>21.915966386554601</v>
      </c>
      <c r="AL218" s="3">
        <v>36.949579831932702</v>
      </c>
      <c r="AM218" s="3">
        <v>133.48319327730999</v>
      </c>
      <c r="AN218" s="1">
        <v>0.147368</v>
      </c>
      <c r="AO218" s="1">
        <v>4</v>
      </c>
      <c r="AP218" s="1">
        <v>95</v>
      </c>
      <c r="AQ218" s="1">
        <v>5</v>
      </c>
      <c r="AR218" s="1">
        <v>30</v>
      </c>
      <c r="AS218" s="1">
        <v>74</v>
      </c>
      <c r="AT218"/>
      <c r="AX218"/>
      <c r="AY218"/>
      <c r="AZ218"/>
    </row>
    <row r="219" spans="1:52" hidden="1" x14ac:dyDescent="0.3">
      <c r="A219" s="1" t="s">
        <v>1085</v>
      </c>
      <c r="B219" s="1">
        <v>8477476</v>
      </c>
      <c r="C219" s="1">
        <v>30</v>
      </c>
      <c r="D219" s="1" t="s">
        <v>244</v>
      </c>
      <c r="E219" s="1" t="str">
        <f>IF(AND(ISERR(FIND("C",Table1[[#This Row],[positions]])), Table1[[#This Row],[AVG_faceoffWins]]&gt;200), "*", "")</f>
        <v/>
      </c>
      <c r="F219" s="1" t="str">
        <f>IF(AND(AND(NOT(ISERR(FIND("C",Table1[[#This Row],[positions]]))), G219&lt;&gt;"C"), Table1[[#This Row],[z faceoffWins]]&gt;0.15), "*", "")</f>
        <v/>
      </c>
      <c r="G219" s="2" t="s">
        <v>56</v>
      </c>
      <c r="H219" s="1" t="s">
        <v>253</v>
      </c>
      <c r="I219" s="1" t="s">
        <v>254</v>
      </c>
      <c r="J219" s="7">
        <f>Table1[[#This Row],[z ppp]]+Table1[[#This Row],[z blocks]]+Table1[[#This Row],[z hits]]+Table1[[#This Row],[z goals]]+Table1[[#This Row],[z assists]]+Table1[[#This Row],[z points]]+Table1[[#This Row],[z faceoffWins]]+Table1[[#This Row],[z shots]]</f>
        <v>-8.62346931094089E-2</v>
      </c>
      <c r="K219" s="7">
        <f>Table1[[#This Row],[z goals]]+Table1[[#This Row],[z assists]]+Table1[[#This Row],[z points]]+Table1[[#This Row],[z ppp]]+Table1[[#This Row],[z hits]]+Table1[[#This Row],[z shots]]</f>
        <v>1.1540390927469582</v>
      </c>
      <c r="L219" s="7">
        <f>Table1[[#This Row],[z blocks]]+Table1[[#This Row],[z faceoffWins]]</f>
        <v>-1.2402737858563673</v>
      </c>
      <c r="M219" s="7">
        <f>Table1[[#This Row],[z goals]]+Table1[[#This Row],[z assists]]+Table1[[#This Row],[z points]]+Table1[[#This Row],[z ppp]]+Table1[[#This Row],[z hits]]+Table1[[#This Row],[z blocks]]+Table1[[#This Row],[z shots]]</f>
        <v>0.48460940659319035</v>
      </c>
      <c r="N219" s="7">
        <f>Table1[[#This Row],[z goals]]+Table1[[#This Row],[z assists]]+Table1[[#This Row],[z points]]+Table1[[#This Row],[z ppp]]</f>
        <v>1.5200985270264589</v>
      </c>
      <c r="O219" s="3">
        <f>(Table1[[#This Row],[AVG_goals]] - AT$519) / AT$516</f>
        <v>0.82564410340184069</v>
      </c>
      <c r="P219" s="3">
        <f>(Table1[[#This Row],[AVG_assists]] - P$519) / P$516</f>
        <v>-4.0385181044700527E-2</v>
      </c>
      <c r="Q219" s="3">
        <f>(Table1[[#This Row],[AVG_points]] - AX$519) / AX$516</f>
        <v>0.34855350133687624</v>
      </c>
      <c r="R219" s="3">
        <f>(Table1[[#This Row],[AVG_faceoffWins]] - AH$519) / AH$516</f>
        <v>-0.57084409970259942</v>
      </c>
      <c r="S219" s="3">
        <f>(Table1[[#This Row],[AVG_PPP]] - AB$519) / AB$516</f>
        <v>0.38628610333244251</v>
      </c>
      <c r="T219" s="3">
        <f>(Table1[[#This Row],[AVG_hits]] - T$519) / T$516</f>
        <v>-0.51817259730534226</v>
      </c>
      <c r="U219" s="3">
        <f>(Table1[[#This Row],[AVG_blocks]] - U$519) / U$516</f>
        <v>-0.66942968615376786</v>
      </c>
      <c r="V219" s="3">
        <f>(Table1[[#This Row],[AVG_shots]] - AO$519) / AO$516</f>
        <v>0.15211316302584171</v>
      </c>
      <c r="W219" s="6">
        <v>6.4269662921348303</v>
      </c>
      <c r="X219" s="7">
        <f>Table1[[#This Row],[r shp factor]]*Table1[[#This Row],[goals]]</f>
        <v>23.728370761880885</v>
      </c>
      <c r="Y219" s="4">
        <v>0.16032644943820201</v>
      </c>
      <c r="Z219" s="3">
        <f>(Table1[[#This Row],[AVG_shp]] - Z$519) / Z$516</f>
        <v>1.0234720845040648</v>
      </c>
      <c r="AA219" s="6">
        <v>12.162921348314599</v>
      </c>
      <c r="AB219" s="6">
        <v>35.129213483146003</v>
      </c>
      <c r="AC219" s="6">
        <v>58.617977528089803</v>
      </c>
      <c r="AD219" s="1">
        <v>69</v>
      </c>
      <c r="AE219" s="1">
        <v>27</v>
      </c>
      <c r="AF219" s="1">
        <f>IF(ISERR(Table1[[#This Row],[AVG_shp]]/Table1[[#This Row],[shp]]), 0, Table1[[#This Row],[AVG_shp]]/Table1[[#This Row],[shp]])</f>
        <v>0.87882854673632915</v>
      </c>
      <c r="AG219" s="1">
        <v>18</v>
      </c>
      <c r="AH219" s="1">
        <v>45</v>
      </c>
      <c r="AI219" s="1">
        <v>117</v>
      </c>
      <c r="AJ219" s="3">
        <v>22.0617977528089</v>
      </c>
      <c r="AK219" s="3">
        <v>22.314606741573002</v>
      </c>
      <c r="AL219" s="3">
        <v>44.376404494382001</v>
      </c>
      <c r="AM219" s="3">
        <v>137.34269662921301</v>
      </c>
      <c r="AN219" s="1">
        <v>0.18243200000000001</v>
      </c>
      <c r="AO219" s="1">
        <v>5</v>
      </c>
      <c r="AP219" s="1">
        <v>148</v>
      </c>
      <c r="AQ219" s="1">
        <v>7</v>
      </c>
      <c r="AR219" s="1">
        <v>39</v>
      </c>
      <c r="AS219" s="1">
        <v>33</v>
      </c>
      <c r="AT219"/>
      <c r="AX219"/>
      <c r="AY219"/>
      <c r="AZ219"/>
    </row>
    <row r="220" spans="1:52" x14ac:dyDescent="0.3">
      <c r="A220" s="1"/>
      <c r="B220" s="1">
        <v>8476905</v>
      </c>
      <c r="C220" s="1">
        <v>31</v>
      </c>
      <c r="D220" s="1" t="s">
        <v>734</v>
      </c>
      <c r="E220" s="1" t="str">
        <f>IF(AND(ISERR(FIND("C",Table1[[#This Row],[positions]])), Table1[[#This Row],[AVG_faceoffWins]]&gt;200), "*", "")</f>
        <v/>
      </c>
      <c r="F220" s="1" t="str">
        <f>IF(AND(AND(NOT(ISERR(FIND("C",Table1[[#This Row],[positions]]))), G220&lt;&gt;"C"), Table1[[#This Row],[z faceoffWins]]&gt;0.15), "*", "")</f>
        <v/>
      </c>
      <c r="G220" s="2" t="s">
        <v>26</v>
      </c>
      <c r="H220" s="1" t="s">
        <v>749</v>
      </c>
      <c r="I220" s="1" t="s">
        <v>750</v>
      </c>
      <c r="J220" s="7">
        <f>Table1[[#This Row],[z ppp]]+Table1[[#This Row],[z blocks]]+Table1[[#This Row],[z hits]]+Table1[[#This Row],[z goals]]+Table1[[#This Row],[z assists]]+Table1[[#This Row],[z points]]+Table1[[#This Row],[z faceoffWins]]+Table1[[#This Row],[z shots]]</f>
        <v>4.0270894288991554</v>
      </c>
      <c r="K220" s="7">
        <f>Table1[[#This Row],[z goals]]+Table1[[#This Row],[z assists]]+Table1[[#This Row],[z points]]+Table1[[#This Row],[z ppp]]+Table1[[#This Row],[z hits]]+Table1[[#This Row],[z shots]]</f>
        <v>1.8157416974881317</v>
      </c>
      <c r="L220" s="7">
        <f>Table1[[#This Row],[z blocks]]+Table1[[#This Row],[z faceoffWins]]</f>
        <v>2.2113477314110237</v>
      </c>
      <c r="M220" s="7">
        <f>Table1[[#This Row],[z goals]]+Table1[[#This Row],[z assists]]+Table1[[#This Row],[z points]]+Table1[[#This Row],[z ppp]]+Table1[[#This Row],[z hits]]+Table1[[#This Row],[z blocks]]+Table1[[#This Row],[z shots]]</f>
        <v>1.4843729822178631</v>
      </c>
      <c r="N220" s="7">
        <f>Table1[[#This Row],[z goals]]+Table1[[#This Row],[z assists]]+Table1[[#This Row],[z points]]+Table1[[#This Row],[z ppp]]</f>
        <v>2.9979593647349354</v>
      </c>
      <c r="O220" s="3">
        <f>(Table1[[#This Row],[AVG_goals]] - AT$519) / AT$516</f>
        <v>0.12499736778772086</v>
      </c>
      <c r="P220" s="3">
        <f>(Table1[[#This Row],[AVG_assists]] - P$519) / P$516</f>
        <v>1.2902258622180751</v>
      </c>
      <c r="Q220" s="3">
        <f>(Table1[[#This Row],[AVG_points]] - AX$519) / AX$516</f>
        <v>0.86379015657189484</v>
      </c>
      <c r="R220" s="3">
        <f>(Table1[[#This Row],[AVG_faceoffWins]] - AH$519) / AH$516</f>
        <v>2.5427164466812924</v>
      </c>
      <c r="S220" s="3">
        <f>(Table1[[#This Row],[AVG_PPP]] - AB$519) / AB$516</f>
        <v>0.71894597815724481</v>
      </c>
      <c r="T220" s="3">
        <f>(Table1[[#This Row],[AVG_hits]] - T$519) / T$516</f>
        <v>-0.67107149013686551</v>
      </c>
      <c r="U220" s="3">
        <f>(Table1[[#This Row],[AVG_blocks]] - U$519) / U$516</f>
        <v>-0.33136871527026851</v>
      </c>
      <c r="V220" s="3">
        <f>(Table1[[#This Row],[AVG_shots]] - AO$519) / AO$516</f>
        <v>-0.51114617710993804</v>
      </c>
      <c r="W220" s="6">
        <v>664.24358974358904</v>
      </c>
      <c r="X220" s="7">
        <f>Table1[[#This Row],[r shp factor]]*Table1[[#This Row],[goals]]</f>
        <v>11.561923720533226</v>
      </c>
      <c r="Y220" s="4">
        <v>0.158382346153846</v>
      </c>
      <c r="Z220" s="3">
        <f>(Table1[[#This Row],[AVG_shp]] - Z$519) / Z$516</f>
        <v>0.98634251226029646</v>
      </c>
      <c r="AA220" s="6">
        <v>15.358974358974301</v>
      </c>
      <c r="AB220" s="6">
        <v>48.871794871794798</v>
      </c>
      <c r="AC220" s="6">
        <v>50.397435897435898</v>
      </c>
      <c r="AD220" s="1">
        <v>78</v>
      </c>
      <c r="AE220" s="1">
        <v>13</v>
      </c>
      <c r="AF220" s="1">
        <f>IF(ISERR(Table1[[#This Row],[AVG_shp]]/Table1[[#This Row],[shp]]), 0, Table1[[#This Row],[AVG_shp]]/Table1[[#This Row],[shp]])</f>
        <v>0.88937874773332515</v>
      </c>
      <c r="AG220" s="1">
        <v>38</v>
      </c>
      <c r="AH220" s="1">
        <v>51</v>
      </c>
      <c r="AI220" s="1">
        <v>115</v>
      </c>
      <c r="AJ220" s="3">
        <v>15</v>
      </c>
      <c r="AK220" s="3">
        <v>40.846153846153797</v>
      </c>
      <c r="AL220" s="3">
        <v>55.846153846153797</v>
      </c>
      <c r="AM220" s="3">
        <v>96.961538461538396</v>
      </c>
      <c r="AN220" s="1">
        <v>0.17808199999999999</v>
      </c>
      <c r="AO220" s="1">
        <v>18</v>
      </c>
      <c r="AP220" s="1">
        <v>73</v>
      </c>
      <c r="AQ220" s="1">
        <v>761</v>
      </c>
      <c r="AR220" s="1">
        <v>50</v>
      </c>
      <c r="AS220" s="1">
        <v>33</v>
      </c>
      <c r="AT220"/>
      <c r="AX220"/>
      <c r="AY220"/>
      <c r="AZ220"/>
    </row>
    <row r="221" spans="1:52" x14ac:dyDescent="0.3">
      <c r="A221" s="1"/>
      <c r="B221" s="1">
        <v>8479365</v>
      </c>
      <c r="C221" s="1">
        <v>27</v>
      </c>
      <c r="D221" s="1" t="s">
        <v>340</v>
      </c>
      <c r="E221" s="1" t="str">
        <f>IF(AND(ISERR(FIND("C",Table1[[#This Row],[positions]])), Table1[[#This Row],[AVG_faceoffWins]]&gt;200), "*", "")</f>
        <v/>
      </c>
      <c r="F221" s="1" t="str">
        <f>IF(AND(AND(NOT(ISERR(FIND("C",Table1[[#This Row],[positions]]))), G221&lt;&gt;"C"), Table1[[#This Row],[z faceoffWins]]&gt;0.15), "*", "")</f>
        <v/>
      </c>
      <c r="G221" s="2" t="s">
        <v>23</v>
      </c>
      <c r="H221" s="1" t="s">
        <v>343</v>
      </c>
      <c r="I221" s="1" t="s">
        <v>344</v>
      </c>
      <c r="J221" s="7">
        <f>Table1[[#This Row],[z ppp]]+Table1[[#This Row],[z blocks]]+Table1[[#This Row],[z hits]]+Table1[[#This Row],[z goals]]+Table1[[#This Row],[z assists]]+Table1[[#This Row],[z points]]+Table1[[#This Row],[z faceoffWins]]+Table1[[#This Row],[z shots]]</f>
        <v>-1.2045672589496923</v>
      </c>
      <c r="K221" s="7">
        <f>Table1[[#This Row],[z goals]]+Table1[[#This Row],[z assists]]+Table1[[#This Row],[z points]]+Table1[[#This Row],[z ppp]]+Table1[[#This Row],[z hits]]+Table1[[#This Row],[z shots]]</f>
        <v>-0.44855419955197229</v>
      </c>
      <c r="L221" s="7">
        <f>Table1[[#This Row],[z blocks]]+Table1[[#This Row],[z faceoffWins]]</f>
        <v>-0.7560130593977199</v>
      </c>
      <c r="M221" s="7">
        <f>Table1[[#This Row],[z goals]]+Table1[[#This Row],[z assists]]+Table1[[#This Row],[z points]]+Table1[[#This Row],[z ppp]]+Table1[[#This Row],[z hits]]+Table1[[#This Row],[z blocks]]+Table1[[#This Row],[z shots]]</f>
        <v>-0.99479505436353854</v>
      </c>
      <c r="N221" s="7">
        <f>Table1[[#This Row],[z goals]]+Table1[[#This Row],[z assists]]+Table1[[#This Row],[z points]]+Table1[[#This Row],[z ppp]]</f>
        <v>-1.4416871624899321</v>
      </c>
      <c r="O221" s="3">
        <f>(Table1[[#This Row],[AVG_goals]] - AT$519) / AT$516</f>
        <v>0.12409128118636634</v>
      </c>
      <c r="P221" s="3">
        <f>(Table1[[#This Row],[AVG_assists]] - P$519) / P$516</f>
        <v>-0.5554282650736122</v>
      </c>
      <c r="Q221" s="3">
        <f>(Table1[[#This Row],[AVG_points]] - AX$519) / AX$516</f>
        <v>-0.29130554492184385</v>
      </c>
      <c r="R221" s="3">
        <f>(Table1[[#This Row],[AVG_faceoffWins]] - AH$519) / AH$516</f>
        <v>-0.20977220458615359</v>
      </c>
      <c r="S221" s="3">
        <f>(Table1[[#This Row],[AVG_PPP]] - AB$519) / AB$516</f>
        <v>-0.71904463368084248</v>
      </c>
      <c r="T221" s="3">
        <f>(Table1[[#This Row],[AVG_hits]] - T$519) / T$516</f>
        <v>1.2901227911765454</v>
      </c>
      <c r="U221" s="3">
        <f>(Table1[[#This Row],[AVG_blocks]] - U$519) / U$516</f>
        <v>-0.54624085481156626</v>
      </c>
      <c r="V221" s="3">
        <f>(Table1[[#This Row],[AVG_shots]] - AO$519) / AO$516</f>
        <v>-0.29698982823858555</v>
      </c>
      <c r="W221" s="6">
        <v>82.712328767123196</v>
      </c>
      <c r="X221" s="7">
        <f>Table1[[#This Row],[r shp factor]]*Table1[[#This Row],[goals]]</f>
        <v>10.166979104349904</v>
      </c>
      <c r="Y221" s="4">
        <v>0.13377584018264799</v>
      </c>
      <c r="Z221" s="3">
        <f>(Table1[[#This Row],[AVG_shp]] - Z$519) / Z$516</f>
        <v>0.51639369396644119</v>
      </c>
      <c r="AA221" s="6">
        <v>1.54337899543379</v>
      </c>
      <c r="AB221" s="6">
        <v>40.136986301369802</v>
      </c>
      <c r="AC221" s="6">
        <v>155.840182648401</v>
      </c>
      <c r="AD221" s="1">
        <v>58</v>
      </c>
      <c r="AE221" s="1">
        <v>8</v>
      </c>
      <c r="AF221" s="1">
        <f>IF(ISERR(Table1[[#This Row],[AVG_shp]]/Table1[[#This Row],[shp]]), 0, Table1[[#This Row],[AVG_shp]]/Table1[[#This Row],[shp]])</f>
        <v>1.270872388043738</v>
      </c>
      <c r="AG221" s="1">
        <v>7</v>
      </c>
      <c r="AH221" s="1">
        <v>15</v>
      </c>
      <c r="AI221" s="1">
        <v>38</v>
      </c>
      <c r="AJ221" s="3">
        <v>14.990867579908601</v>
      </c>
      <c r="AK221" s="3">
        <v>15.141552511415499</v>
      </c>
      <c r="AL221" s="3">
        <v>30.1324200913242</v>
      </c>
      <c r="AM221" s="3">
        <v>110</v>
      </c>
      <c r="AN221" s="1">
        <v>0.105263</v>
      </c>
      <c r="AO221" s="1">
        <v>3</v>
      </c>
      <c r="AP221" s="1">
        <v>78</v>
      </c>
      <c r="AQ221" s="1">
        <v>93</v>
      </c>
      <c r="AR221" s="1">
        <v>29</v>
      </c>
      <c r="AS221" s="1">
        <v>157</v>
      </c>
      <c r="AT221"/>
      <c r="AX221"/>
      <c r="AY221"/>
      <c r="AZ221"/>
    </row>
    <row r="222" spans="1:52" x14ac:dyDescent="0.3">
      <c r="A222" s="1"/>
      <c r="B222" s="1">
        <v>8481624</v>
      </c>
      <c r="C222" s="1">
        <v>31</v>
      </c>
      <c r="D222" s="1" t="s">
        <v>219</v>
      </c>
      <c r="E222" s="1" t="str">
        <f>IF(AND(ISERR(FIND("C",Table1[[#This Row],[positions]])), Table1[[#This Row],[AVG_faceoffWins]]&gt;200), "*", "")</f>
        <v/>
      </c>
      <c r="F222" s="1" t="str">
        <f>IF(AND(AND(NOT(ISERR(FIND("C",Table1[[#This Row],[positions]]))), G222&lt;&gt;"C"), Table1[[#This Row],[z faceoffWins]]&gt;0.15), "*", "")</f>
        <v/>
      </c>
      <c r="G222" s="2" t="s">
        <v>42</v>
      </c>
      <c r="H222" s="1" t="s">
        <v>232</v>
      </c>
      <c r="I222" s="1" t="s">
        <v>233</v>
      </c>
      <c r="J222" s="7">
        <f>Table1[[#This Row],[z ppp]]+Table1[[#This Row],[z blocks]]+Table1[[#This Row],[z hits]]+Table1[[#This Row],[z goals]]+Table1[[#This Row],[z assists]]+Table1[[#This Row],[z points]]+Table1[[#This Row],[z faceoffWins]]+Table1[[#This Row],[z shots]]</f>
        <v>-3.9905893333227</v>
      </c>
      <c r="K222" s="7">
        <f>Table1[[#This Row],[z goals]]+Table1[[#This Row],[z assists]]+Table1[[#This Row],[z points]]+Table1[[#This Row],[z ppp]]+Table1[[#This Row],[z hits]]+Table1[[#This Row],[z shots]]</f>
        <v>-2.2846767234355623</v>
      </c>
      <c r="L222" s="7">
        <f>Table1[[#This Row],[z blocks]]+Table1[[#This Row],[z faceoffWins]]</f>
        <v>-1.7059126098871382</v>
      </c>
      <c r="M222" s="7">
        <f>Table1[[#This Row],[z goals]]+Table1[[#This Row],[z assists]]+Table1[[#This Row],[z points]]+Table1[[#This Row],[z ppp]]+Table1[[#This Row],[z hits]]+Table1[[#This Row],[z blocks]]+Table1[[#This Row],[z shots]]</f>
        <v>-3.4077939431718534</v>
      </c>
      <c r="N222" s="7">
        <f>Table1[[#This Row],[z goals]]+Table1[[#This Row],[z assists]]+Table1[[#This Row],[z points]]+Table1[[#This Row],[z ppp]]</f>
        <v>-1.3725769753687473</v>
      </c>
      <c r="O222" s="3">
        <f>(Table1[[#This Row],[AVG_goals]] - AT$519) / AT$516</f>
        <v>0.12305194655541242</v>
      </c>
      <c r="P222" s="3">
        <f>(Table1[[#This Row],[AVG_assists]] - P$519) / P$516</f>
        <v>-0.45648047446185125</v>
      </c>
      <c r="Q222" s="3">
        <f>(Table1[[#This Row],[AVG_points]] - AX$519) / AX$516</f>
        <v>-0.22987200559137158</v>
      </c>
      <c r="R222" s="3">
        <f>(Table1[[#This Row],[AVG_faceoffWins]] - AH$519) / AH$516</f>
        <v>-0.58279539015084703</v>
      </c>
      <c r="S222" s="3">
        <f>(Table1[[#This Row],[AVG_PPP]] - AB$519) / AB$516</f>
        <v>-0.80927644187093695</v>
      </c>
      <c r="T222" s="3">
        <f>(Table1[[#This Row],[AVG_hits]] - T$519) / T$516</f>
        <v>-0.95745783874234425</v>
      </c>
      <c r="U222" s="3">
        <f>(Table1[[#This Row],[AVG_blocks]] - U$519) / U$516</f>
        <v>-1.1231172197362911</v>
      </c>
      <c r="V222" s="3">
        <f>(Table1[[#This Row],[AVG_shots]] - AO$519) / AO$516</f>
        <v>4.5358090675529428E-2</v>
      </c>
      <c r="W222" s="6">
        <v>3.9019607843137201</v>
      </c>
      <c r="X222" s="7">
        <f>Table1[[#This Row],[r shp factor]]*Table1[[#This Row],[goals]]</f>
        <v>16.23686704202542</v>
      </c>
      <c r="Y222" s="4">
        <v>0.117658833333333</v>
      </c>
      <c r="Z222" s="3">
        <f>(Table1[[#This Row],[AVG_shp]] - Z$519) / Z$516</f>
        <v>0.20858207974802531</v>
      </c>
      <c r="AA222" s="6">
        <v>0.67647058823529405</v>
      </c>
      <c r="AB222" s="6">
        <v>16.686274509803901</v>
      </c>
      <c r="AC222" s="6">
        <v>35</v>
      </c>
      <c r="AD222" s="1">
        <v>80</v>
      </c>
      <c r="AE222" s="1">
        <v>20</v>
      </c>
      <c r="AF222" s="1">
        <f>IF(ISERR(Table1[[#This Row],[AVG_shp]]/Table1[[#This Row],[shp]]), 0, Table1[[#This Row],[AVG_shp]]/Table1[[#This Row],[shp]])</f>
        <v>0.81184335210127101</v>
      </c>
      <c r="AG222" s="1">
        <v>14</v>
      </c>
      <c r="AH222" s="1">
        <v>34</v>
      </c>
      <c r="AI222" s="1">
        <v>88</v>
      </c>
      <c r="AJ222" s="3">
        <v>14.980392156862701</v>
      </c>
      <c r="AK222" s="3">
        <v>16.519607843137202</v>
      </c>
      <c r="AL222" s="3">
        <v>31.5</v>
      </c>
      <c r="AM222" s="3">
        <v>130.843137254901</v>
      </c>
      <c r="AN222" s="1">
        <v>0.144928</v>
      </c>
      <c r="AO222" s="1">
        <v>0</v>
      </c>
      <c r="AP222" s="1">
        <v>138</v>
      </c>
      <c r="AQ222" s="1">
        <v>1</v>
      </c>
      <c r="AR222" s="1">
        <v>15</v>
      </c>
      <c r="AS222" s="1">
        <v>34</v>
      </c>
      <c r="AT222"/>
      <c r="AX222"/>
      <c r="AY222"/>
      <c r="AZ222"/>
    </row>
    <row r="223" spans="1:52" hidden="1" x14ac:dyDescent="0.3">
      <c r="A223" s="1" t="s">
        <v>1085</v>
      </c>
      <c r="B223" s="1">
        <v>8477987</v>
      </c>
      <c r="C223" s="1">
        <v>29</v>
      </c>
      <c r="D223" s="1" t="s">
        <v>219</v>
      </c>
      <c r="E223" s="1" t="str">
        <f>IF(AND(ISERR(FIND("C",Table1[[#This Row],[positions]])), Table1[[#This Row],[AVG_faceoffWins]]&gt;200), "*", "")</f>
        <v/>
      </c>
      <c r="F223" s="1" t="str">
        <f>IF(AND(AND(NOT(ISERR(FIND("C",Table1[[#This Row],[positions]]))), G223&lt;&gt;"C"), Table1[[#This Row],[z faceoffWins]]&gt;0.15), "*", "")</f>
        <v/>
      </c>
      <c r="G223" s="2" t="s">
        <v>23</v>
      </c>
      <c r="H223" s="1" t="s">
        <v>226</v>
      </c>
      <c r="I223" s="1" t="s">
        <v>227</v>
      </c>
      <c r="J223" s="7">
        <f>Table1[[#This Row],[z ppp]]+Table1[[#This Row],[z blocks]]+Table1[[#This Row],[z hits]]+Table1[[#This Row],[z goals]]+Table1[[#This Row],[z assists]]+Table1[[#This Row],[z points]]+Table1[[#This Row],[z faceoffWins]]+Table1[[#This Row],[z shots]]</f>
        <v>-0.15669721403216252</v>
      </c>
      <c r="K223" s="7">
        <f>Table1[[#This Row],[z goals]]+Table1[[#This Row],[z assists]]+Table1[[#This Row],[z points]]+Table1[[#This Row],[z ppp]]+Table1[[#This Row],[z hits]]+Table1[[#This Row],[z shots]]</f>
        <v>0.89495650120674386</v>
      </c>
      <c r="L223" s="7">
        <f>Table1[[#This Row],[z blocks]]+Table1[[#This Row],[z faceoffWins]]</f>
        <v>-1.0516537152389065</v>
      </c>
      <c r="M223" s="7">
        <f>Table1[[#This Row],[z goals]]+Table1[[#This Row],[z assists]]+Table1[[#This Row],[z points]]+Table1[[#This Row],[z ppp]]+Table1[[#This Row],[z hits]]+Table1[[#This Row],[z blocks]]+Table1[[#This Row],[z shots]]</f>
        <v>-0.19133199260208322</v>
      </c>
      <c r="N223" s="7">
        <f>Table1[[#This Row],[z goals]]+Table1[[#This Row],[z assists]]+Table1[[#This Row],[z points]]+Table1[[#This Row],[z ppp]]</f>
        <v>0.3754342393669674</v>
      </c>
      <c r="O223" s="3">
        <f>(Table1[[#This Row],[AVG_goals]] - AT$519) / AT$516</f>
        <v>0.54742562445285814</v>
      </c>
      <c r="P223" s="3">
        <f>(Table1[[#This Row],[AVG_assists]] - P$519) / P$516</f>
        <v>-0.13540430141786877</v>
      </c>
      <c r="Q223" s="3">
        <f>(Table1[[#This Row],[AVG_points]] - AX$519) / AX$516</f>
        <v>0.16314078916325644</v>
      </c>
      <c r="R223" s="3">
        <f>(Table1[[#This Row],[AVG_faceoffWins]] - AH$519) / AH$516</f>
        <v>3.4634778569920602E-2</v>
      </c>
      <c r="S223" s="3">
        <f>(Table1[[#This Row],[AVG_PPP]] - AB$519) / AB$516</f>
        <v>-0.19972787283127844</v>
      </c>
      <c r="T223" s="3">
        <f>(Table1[[#This Row],[AVG_hits]] - T$519) / T$516</f>
        <v>0.12408122879738136</v>
      </c>
      <c r="U223" s="3">
        <f>(Table1[[#This Row],[AVG_blocks]] - U$519) / U$516</f>
        <v>-1.0862884938088271</v>
      </c>
      <c r="V223" s="3">
        <f>(Table1[[#This Row],[AVG_shots]] - AO$519) / AO$516</f>
        <v>0.39544103304239508</v>
      </c>
      <c r="W223" s="6">
        <v>134.34934497816499</v>
      </c>
      <c r="X223" s="7">
        <f>Table1[[#This Row],[r shp factor]]*Table1[[#This Row],[goals]]</f>
        <v>22.297595445983578</v>
      </c>
      <c r="Y223" s="4">
        <v>0.122514497816593</v>
      </c>
      <c r="Z223" s="3">
        <f>(Table1[[#This Row],[AVG_shp]] - Z$519) / Z$516</f>
        <v>0.30131827677699263</v>
      </c>
      <c r="AA223" s="6">
        <v>6.5327510917030498</v>
      </c>
      <c r="AB223" s="6">
        <v>18.183406113537099</v>
      </c>
      <c r="AC223" s="6">
        <v>93.148471615720496</v>
      </c>
      <c r="AD223" s="1">
        <v>80</v>
      </c>
      <c r="AE223" s="1">
        <v>31</v>
      </c>
      <c r="AF223" s="1">
        <f>IF(ISERR(Table1[[#This Row],[AVG_shp]]/Table1[[#This Row],[shp]]), 0, Table1[[#This Row],[AVG_shp]]/Table1[[#This Row],[shp]])</f>
        <v>0.71927727245108319</v>
      </c>
      <c r="AG223" s="1">
        <v>31</v>
      </c>
      <c r="AH223" s="1">
        <v>62</v>
      </c>
      <c r="AI223" s="1">
        <v>155</v>
      </c>
      <c r="AJ223" s="3">
        <v>19.257641921397301</v>
      </c>
      <c r="AK223" s="3">
        <v>20.991266375545798</v>
      </c>
      <c r="AL223" s="3">
        <v>40.248908296943199</v>
      </c>
      <c r="AM223" s="3">
        <v>152.15720524017399</v>
      </c>
      <c r="AN223" s="1">
        <v>0.17033000000000001</v>
      </c>
      <c r="AO223" s="1">
        <v>14</v>
      </c>
      <c r="AP223" s="1">
        <v>182</v>
      </c>
      <c r="AQ223" s="1">
        <v>234</v>
      </c>
      <c r="AR223" s="1">
        <v>18</v>
      </c>
      <c r="AS223" s="1">
        <v>104</v>
      </c>
      <c r="AT223"/>
      <c r="AX223"/>
      <c r="AY223"/>
      <c r="AZ223"/>
    </row>
    <row r="224" spans="1:52" hidden="1" x14ac:dyDescent="0.3">
      <c r="A224" s="1" t="s">
        <v>1085</v>
      </c>
      <c r="B224" s="1">
        <v>8482077</v>
      </c>
      <c r="C224" s="1">
        <v>24</v>
      </c>
      <c r="D224" s="1" t="s">
        <v>792</v>
      </c>
      <c r="E224" s="1" t="str">
        <f>IF(AND(ISERR(FIND("C",Table1[[#This Row],[positions]])), Table1[[#This Row],[AVG_faceoffWins]]&gt;200), "*", "")</f>
        <v/>
      </c>
      <c r="F224" s="1" t="str">
        <f>IF(AND(AND(NOT(ISERR(FIND("C",Table1[[#This Row],[positions]]))), G224&lt;&gt;"C"), Table1[[#This Row],[z faceoffWins]]&gt;0.15), "*", "")</f>
        <v/>
      </c>
      <c r="G224" s="2" t="s">
        <v>45</v>
      </c>
      <c r="H224" s="1" t="s">
        <v>797</v>
      </c>
      <c r="I224" s="1" t="s">
        <v>798</v>
      </c>
      <c r="J224" s="7">
        <f>Table1[[#This Row],[z ppp]]+Table1[[#This Row],[z blocks]]+Table1[[#This Row],[z hits]]+Table1[[#This Row],[z goals]]+Table1[[#This Row],[z assists]]+Table1[[#This Row],[z points]]+Table1[[#This Row],[z faceoffWins]]+Table1[[#This Row],[z shots]]</f>
        <v>-1.3230210113972198</v>
      </c>
      <c r="K224" s="7">
        <f>Table1[[#This Row],[z goals]]+Table1[[#This Row],[z assists]]+Table1[[#This Row],[z points]]+Table1[[#This Row],[z ppp]]+Table1[[#This Row],[z hits]]+Table1[[#This Row],[z shots]]</f>
        <v>-0.15362860692197344</v>
      </c>
      <c r="L224" s="7">
        <f>Table1[[#This Row],[z blocks]]+Table1[[#This Row],[z faceoffWins]]</f>
        <v>-1.1693924044752462</v>
      </c>
      <c r="M224" s="7">
        <f>Table1[[#This Row],[z goals]]+Table1[[#This Row],[z assists]]+Table1[[#This Row],[z points]]+Table1[[#This Row],[z ppp]]+Table1[[#This Row],[z hits]]+Table1[[#This Row],[z blocks]]+Table1[[#This Row],[z shots]]</f>
        <v>-0.91692910709747655</v>
      </c>
      <c r="N224" s="7">
        <f>Table1[[#This Row],[z goals]]+Table1[[#This Row],[z assists]]+Table1[[#This Row],[z points]]+Table1[[#This Row],[z ppp]]</f>
        <v>-0.51121603024862816</v>
      </c>
      <c r="O224" s="3">
        <f>(Table1[[#This Row],[AVG_goals]] - AT$519) / AT$516</f>
        <v>6.1044574626970306E-2</v>
      </c>
      <c r="P224" s="3">
        <f>(Table1[[#This Row],[AVG_assists]] - P$519) / P$516</f>
        <v>-0.22863948379935772</v>
      </c>
      <c r="Q224" s="3">
        <f>(Table1[[#This Row],[AVG_points]] - AX$519) / AX$516</f>
        <v>-0.11540373954641961</v>
      </c>
      <c r="R224" s="3">
        <f>(Table1[[#This Row],[AVG_faceoffWins]] - AH$519) / AH$516</f>
        <v>-0.40609190429974312</v>
      </c>
      <c r="S224" s="3">
        <f>(Table1[[#This Row],[AVG_PPP]] - AB$519) / AB$516</f>
        <v>-0.22821738152982116</v>
      </c>
      <c r="T224" s="3">
        <f>(Table1[[#This Row],[AVG_hits]] - T$519) / T$516</f>
        <v>0.67258535198212088</v>
      </c>
      <c r="U224" s="3">
        <f>(Table1[[#This Row],[AVG_blocks]] - U$519) / U$516</f>
        <v>-0.7633005001755031</v>
      </c>
      <c r="V224" s="3">
        <f>(Table1[[#This Row],[AVG_shots]] - AO$519) / AO$516</f>
        <v>-0.31499792865546616</v>
      </c>
      <c r="W224" s="6">
        <v>41.234939759036102</v>
      </c>
      <c r="X224" s="7">
        <f>Table1[[#This Row],[r shp factor]]*Table1[[#This Row],[goals]]</f>
        <v>20.15467031509959</v>
      </c>
      <c r="Y224" s="4">
        <v>0.113228162650602</v>
      </c>
      <c r="Z224" s="3">
        <f>(Table1[[#This Row],[AVG_shp]] - Z$519) / Z$516</f>
        <v>0.1239626521041382</v>
      </c>
      <c r="AA224" s="6">
        <v>6.2590361445783103</v>
      </c>
      <c r="AB224" s="6">
        <v>31.313253012048101</v>
      </c>
      <c r="AC224" s="6">
        <v>122.63855421686701</v>
      </c>
      <c r="AD224" s="1">
        <v>77</v>
      </c>
      <c r="AE224" s="1">
        <v>26</v>
      </c>
      <c r="AF224" s="1">
        <f>IF(ISERR(Table1[[#This Row],[AVG_shp]]/Table1[[#This Row],[shp]]), 0, Table1[[#This Row],[AVG_shp]]/Table1[[#This Row],[shp]])</f>
        <v>0.7751796275038304</v>
      </c>
      <c r="AG224" s="1">
        <v>37</v>
      </c>
      <c r="AH224" s="1">
        <v>63</v>
      </c>
      <c r="AI224" s="1">
        <v>152</v>
      </c>
      <c r="AJ224" s="3">
        <v>14.355421686746899</v>
      </c>
      <c r="AK224" s="3">
        <v>19.692771084337299</v>
      </c>
      <c r="AL224" s="3">
        <v>34.048192771084302</v>
      </c>
      <c r="AM224" s="3">
        <v>108.903614457831</v>
      </c>
      <c r="AN224" s="1">
        <v>0.146067</v>
      </c>
      <c r="AO224" s="1">
        <v>13</v>
      </c>
      <c r="AP224" s="1">
        <v>178</v>
      </c>
      <c r="AQ224" s="1">
        <v>61</v>
      </c>
      <c r="AR224" s="1">
        <v>50</v>
      </c>
      <c r="AS224" s="1">
        <v>165</v>
      </c>
      <c r="AT224"/>
      <c r="AX224"/>
      <c r="AY224"/>
      <c r="AZ224"/>
    </row>
    <row r="225" spans="1:52" x14ac:dyDescent="0.3">
      <c r="A225" s="1"/>
      <c r="B225" s="1">
        <v>8475763</v>
      </c>
      <c r="C225" s="1">
        <v>33</v>
      </c>
      <c r="D225" s="1" t="s">
        <v>701</v>
      </c>
      <c r="E225" s="1" t="str">
        <f>IF(AND(ISERR(FIND("C",Table1[[#This Row],[positions]])), Table1[[#This Row],[AVG_faceoffWins]]&gt;200), "*", "")</f>
        <v/>
      </c>
      <c r="F225" s="1" t="str">
        <f>IF(AND(AND(NOT(ISERR(FIND("C",Table1[[#This Row],[positions]]))), G225&lt;&gt;"C"), Table1[[#This Row],[z faceoffWins]]&gt;0.15), "*", "")</f>
        <v/>
      </c>
      <c r="G225" s="2" t="s">
        <v>26</v>
      </c>
      <c r="H225" s="1" t="s">
        <v>708</v>
      </c>
      <c r="I225" s="1" t="s">
        <v>709</v>
      </c>
      <c r="J225" s="7">
        <f>Table1[[#This Row],[z ppp]]+Table1[[#This Row],[z blocks]]+Table1[[#This Row],[z hits]]+Table1[[#This Row],[z goals]]+Table1[[#This Row],[z assists]]+Table1[[#This Row],[z points]]+Table1[[#This Row],[z faceoffWins]]+Table1[[#This Row],[z shots]]</f>
        <v>-0.13920756154392971</v>
      </c>
      <c r="K225" s="7">
        <f>Table1[[#This Row],[z goals]]+Table1[[#This Row],[z assists]]+Table1[[#This Row],[z points]]+Table1[[#This Row],[z ppp]]+Table1[[#This Row],[z hits]]+Table1[[#This Row],[z shots]]</f>
        <v>-0.1135788661757367</v>
      </c>
      <c r="L225" s="7">
        <f>Table1[[#This Row],[z blocks]]+Table1[[#This Row],[z faceoffWins]]</f>
        <v>-2.5628695368193011E-2</v>
      </c>
      <c r="M225" s="7">
        <f>Table1[[#This Row],[z goals]]+Table1[[#This Row],[z assists]]+Table1[[#This Row],[z points]]+Table1[[#This Row],[z ppp]]+Table1[[#This Row],[z hits]]+Table1[[#This Row],[z blocks]]+Table1[[#This Row],[z shots]]</f>
        <v>-1.2266723825093537</v>
      </c>
      <c r="N225" s="7">
        <f>Table1[[#This Row],[z goals]]+Table1[[#This Row],[z assists]]+Table1[[#This Row],[z points]]+Table1[[#This Row],[z ppp]]</f>
        <v>0.10949951465219837</v>
      </c>
      <c r="O225" s="3">
        <f>(Table1[[#This Row],[AVG_goals]] - AT$519) / AT$516</f>
        <v>0.10595134652681423</v>
      </c>
      <c r="P225" s="3">
        <f>(Table1[[#This Row],[AVG_assists]] - P$519) / P$516</f>
        <v>-9.7593778296923644E-2</v>
      </c>
      <c r="Q225" s="3">
        <f>(Table1[[#This Row],[AVG_points]] - AX$519) / AX$516</f>
        <v>-1.3086370789969199E-2</v>
      </c>
      <c r="R225" s="3">
        <f>(Table1[[#This Row],[AVG_faceoffWins]] - AH$519) / AH$516</f>
        <v>1.0874648209654241</v>
      </c>
      <c r="S225" s="3">
        <f>(Table1[[#This Row],[AVG_PPP]] - AB$519) / AB$516</f>
        <v>0.11422831721227698</v>
      </c>
      <c r="T225" s="3">
        <f>(Table1[[#This Row],[AVG_hits]] - T$519) / T$516</f>
        <v>-0.70686126740624156</v>
      </c>
      <c r="U225" s="3">
        <f>(Table1[[#This Row],[AVG_blocks]] - U$519) / U$516</f>
        <v>-1.1130935163336171</v>
      </c>
      <c r="V225" s="3">
        <f>(Table1[[#This Row],[AVG_shots]] - AO$519) / AO$516</f>
        <v>0.48378288657830643</v>
      </c>
      <c r="W225" s="6">
        <v>356.78571428571399</v>
      </c>
      <c r="X225" s="7">
        <f>Table1[[#This Row],[r shp factor]]*Table1[[#This Row],[goals]]</f>
        <v>9.7029796657983027</v>
      </c>
      <c r="Y225" s="4">
        <v>9.9009950892857093E-2</v>
      </c>
      <c r="Z225" s="3">
        <f>(Table1[[#This Row],[AVG_shp]] - Z$519) / Z$516</f>
        <v>-0.14758471108611401</v>
      </c>
      <c r="AA225" s="6">
        <v>9.5491071428571406</v>
      </c>
      <c r="AB225" s="6">
        <v>17.09375</v>
      </c>
      <c r="AC225" s="6">
        <v>48.473214285714199</v>
      </c>
      <c r="AD225" s="1">
        <v>64</v>
      </c>
      <c r="AE225" s="1">
        <v>13</v>
      </c>
      <c r="AF225" s="1">
        <f>IF(ISERR(Table1[[#This Row],[AVG_shp]]/Table1[[#This Row],[shp]]), 0, Table1[[#This Row],[AVG_shp]]/Table1[[#This Row],[shp]])</f>
        <v>0.74638305121525406</v>
      </c>
      <c r="AG225" s="1">
        <v>10</v>
      </c>
      <c r="AH225" s="1">
        <v>23</v>
      </c>
      <c r="AI225" s="1">
        <v>59</v>
      </c>
      <c r="AJ225" s="3">
        <v>14.808035714285699</v>
      </c>
      <c r="AK225" s="3">
        <v>21.5178571428571</v>
      </c>
      <c r="AL225" s="3">
        <v>36.325892857142797</v>
      </c>
      <c r="AM225" s="3">
        <v>157.53571428571399</v>
      </c>
      <c r="AN225" s="1">
        <v>0.13265299999999999</v>
      </c>
      <c r="AO225" s="1">
        <v>7</v>
      </c>
      <c r="AP225" s="1">
        <v>98</v>
      </c>
      <c r="AQ225" s="1">
        <v>236</v>
      </c>
      <c r="AR225" s="1">
        <v>11</v>
      </c>
      <c r="AS225" s="1">
        <v>52</v>
      </c>
      <c r="AT225"/>
      <c r="AX225"/>
      <c r="AY225"/>
      <c r="AZ225"/>
    </row>
    <row r="226" spans="1:52" x14ac:dyDescent="0.3">
      <c r="A226" s="1"/>
      <c r="B226" s="1">
        <v>8476981</v>
      </c>
      <c r="C226" s="1">
        <v>31</v>
      </c>
      <c r="D226" s="1" t="s">
        <v>481</v>
      </c>
      <c r="E226" s="1" t="str">
        <f>IF(AND(ISERR(FIND("C",Table1[[#This Row],[positions]])), Table1[[#This Row],[AVG_faceoffWins]]&gt;200), "*", "")</f>
        <v/>
      </c>
      <c r="F226" s="1" t="str">
        <f>IF(AND(AND(NOT(ISERR(FIND("C",Table1[[#This Row],[positions]]))), G226&lt;&gt;"C"), Table1[[#This Row],[z faceoffWins]]&gt;0.15), "*", "")</f>
        <v/>
      </c>
      <c r="G226" s="2" t="s">
        <v>42</v>
      </c>
      <c r="H226" s="1" t="s">
        <v>482</v>
      </c>
      <c r="I226" s="1" t="s">
        <v>438</v>
      </c>
      <c r="J226" s="7">
        <f>Table1[[#This Row],[z ppp]]+Table1[[#This Row],[z blocks]]+Table1[[#This Row],[z hits]]+Table1[[#This Row],[z goals]]+Table1[[#This Row],[z assists]]+Table1[[#This Row],[z points]]+Table1[[#This Row],[z faceoffWins]]+Table1[[#This Row],[z shots]]</f>
        <v>-1.3201677100045273</v>
      </c>
      <c r="K226" s="7">
        <f>Table1[[#This Row],[z goals]]+Table1[[#This Row],[z assists]]+Table1[[#This Row],[z points]]+Table1[[#This Row],[z ppp]]+Table1[[#This Row],[z hits]]+Table1[[#This Row],[z shots]]</f>
        <v>-0.32782359475231732</v>
      </c>
      <c r="L226" s="7">
        <f>Table1[[#This Row],[z blocks]]+Table1[[#This Row],[z faceoffWins]]</f>
        <v>-0.99234411525221011</v>
      </c>
      <c r="M226" s="7">
        <f>Table1[[#This Row],[z goals]]+Table1[[#This Row],[z assists]]+Table1[[#This Row],[z points]]+Table1[[#This Row],[z ppp]]+Table1[[#This Row],[z hits]]+Table1[[#This Row],[z blocks]]+Table1[[#This Row],[z shots]]</f>
        <v>-0.8191722151909584</v>
      </c>
      <c r="N226" s="7">
        <f>Table1[[#This Row],[z goals]]+Table1[[#This Row],[z assists]]+Table1[[#This Row],[z points]]+Table1[[#This Row],[z ppp]]</f>
        <v>-1.8798880107734928</v>
      </c>
      <c r="O226" s="3">
        <f>(Table1[[#This Row],[AVG_goals]] - AT$519) / AT$516</f>
        <v>0.10149872711330739</v>
      </c>
      <c r="P226" s="3">
        <f>(Table1[[#This Row],[AVG_assists]] - P$519) / P$516</f>
        <v>-0.82729323125000287</v>
      </c>
      <c r="Q226" s="3">
        <f>(Table1[[#This Row],[AVG_points]] - AX$519) / AX$516</f>
        <v>-0.47161981120466601</v>
      </c>
      <c r="R226" s="3">
        <f>(Table1[[#This Row],[AVG_faceoffWins]] - AH$519) / AH$516</f>
        <v>-0.50099549481356898</v>
      </c>
      <c r="S226" s="3">
        <f>(Table1[[#This Row],[AVG_PPP]] - AB$519) / AB$516</f>
        <v>-0.68247369543213132</v>
      </c>
      <c r="T226" s="3">
        <f>(Table1[[#This Row],[AVG_hits]] - T$519) / T$516</f>
        <v>1.4122796941979052</v>
      </c>
      <c r="U226" s="3">
        <f>(Table1[[#This Row],[AVG_blocks]] - U$519) / U$516</f>
        <v>-0.49134862043864108</v>
      </c>
      <c r="V226" s="3">
        <f>(Table1[[#This Row],[AVG_shots]] - AO$519) / AO$516</f>
        <v>0.13978472182327023</v>
      </c>
      <c r="W226" s="6">
        <v>21.184210526315699</v>
      </c>
      <c r="X226" s="7">
        <f>Table1[[#This Row],[r shp factor]]*Table1[[#This Row],[goals]]</f>
        <v>11.933051208845404</v>
      </c>
      <c r="Y226" s="4">
        <v>0.109477789473684</v>
      </c>
      <c r="Z226" s="3">
        <f>(Table1[[#This Row],[AVG_shp]] - Z$519) / Z$516</f>
        <v>5.2335926850395321E-2</v>
      </c>
      <c r="AA226" s="6">
        <v>1.8947368421052599</v>
      </c>
      <c r="AB226" s="6">
        <v>42.368421052631497</v>
      </c>
      <c r="AC226" s="6">
        <v>162.407894736842</v>
      </c>
      <c r="AD226" s="1">
        <v>81</v>
      </c>
      <c r="AE226" s="1">
        <v>15</v>
      </c>
      <c r="AF226" s="1">
        <f>IF(ISERR(Table1[[#This Row],[AVG_shp]]/Table1[[#This Row],[shp]]), 0, Table1[[#This Row],[AVG_shp]]/Table1[[#This Row],[shp]])</f>
        <v>0.79553674725636025</v>
      </c>
      <c r="AG226" s="1">
        <v>12</v>
      </c>
      <c r="AH226" s="1">
        <v>27</v>
      </c>
      <c r="AI226" s="1">
        <v>69</v>
      </c>
      <c r="AJ226" s="3">
        <v>14.7631578947368</v>
      </c>
      <c r="AK226" s="3">
        <v>11.355263157894701</v>
      </c>
      <c r="AL226" s="3">
        <v>26.118421052631501</v>
      </c>
      <c r="AM226" s="3">
        <v>136.59210526315701</v>
      </c>
      <c r="AN226" s="1">
        <v>0.13761499999999999</v>
      </c>
      <c r="AO226" s="1">
        <v>0</v>
      </c>
      <c r="AP226" s="1">
        <v>109</v>
      </c>
      <c r="AQ226" s="1">
        <v>29</v>
      </c>
      <c r="AR226" s="1">
        <v>39</v>
      </c>
      <c r="AS226" s="1">
        <v>176</v>
      </c>
      <c r="AT226"/>
      <c r="AX226"/>
      <c r="AY226"/>
      <c r="AZ226"/>
    </row>
    <row r="227" spans="1:52" hidden="1" x14ac:dyDescent="0.3">
      <c r="A227" s="1" t="s">
        <v>1085</v>
      </c>
      <c r="B227" s="1">
        <v>8477932</v>
      </c>
      <c r="C227" s="1">
        <v>29</v>
      </c>
      <c r="D227" s="1" t="s">
        <v>375</v>
      </c>
      <c r="E227" s="1" t="str">
        <f>IF(AND(ISERR(FIND("C",Table1[[#This Row],[positions]])), Table1[[#This Row],[AVG_faceoffWins]]&gt;200), "*", "")</f>
        <v/>
      </c>
      <c r="F227" s="1" t="str">
        <f>IF(AND(AND(NOT(ISERR(FIND("C",Table1[[#This Row],[positions]]))), G227&lt;&gt;"C"), Table1[[#This Row],[z faceoffWins]]&gt;0.15), "*", "")</f>
        <v/>
      </c>
      <c r="G227" s="2" t="s">
        <v>48</v>
      </c>
      <c r="H227" s="1" t="s">
        <v>404</v>
      </c>
      <c r="I227" s="1" t="s">
        <v>405</v>
      </c>
      <c r="J227" s="7">
        <f>Table1[[#This Row],[z ppp]]+Table1[[#This Row],[z blocks]]+Table1[[#This Row],[z hits]]+Table1[[#This Row],[z goals]]+Table1[[#This Row],[z assists]]+Table1[[#This Row],[z points]]+Table1[[#This Row],[z faceoffWins]]+Table1[[#This Row],[z shots]]</f>
        <v>-0.64471363613836474</v>
      </c>
      <c r="K227" s="7">
        <f>Table1[[#This Row],[z goals]]+Table1[[#This Row],[z assists]]+Table1[[#This Row],[z points]]+Table1[[#This Row],[z ppp]]+Table1[[#This Row],[z hits]]+Table1[[#This Row],[z shots]]</f>
        <v>-0.20598135519991095</v>
      </c>
      <c r="L227" s="7">
        <f>Table1[[#This Row],[z blocks]]+Table1[[#This Row],[z faceoffWins]]</f>
        <v>-0.43873228093845373</v>
      </c>
      <c r="M227" s="7">
        <f>Table1[[#This Row],[z goals]]+Table1[[#This Row],[z assists]]+Table1[[#This Row],[z points]]+Table1[[#This Row],[z ppp]]+Table1[[#This Row],[z hits]]+Table1[[#This Row],[z blocks]]+Table1[[#This Row],[z shots]]</f>
        <v>-4.3449586609722368E-2</v>
      </c>
      <c r="N227" s="7">
        <f>Table1[[#This Row],[z goals]]+Table1[[#This Row],[z assists]]+Table1[[#This Row],[z points]]+Table1[[#This Row],[z ppp]]</f>
        <v>-0.4687411098430595</v>
      </c>
      <c r="O227" s="3">
        <f>(Table1[[#This Row],[AVG_goals]] - AT$519) / AT$516</f>
        <v>-0.60184697846591839</v>
      </c>
      <c r="P227" s="3">
        <f>(Table1[[#This Row],[AVG_assists]] - P$519) / P$516</f>
        <v>1.0441293673464403E-2</v>
      </c>
      <c r="Q227" s="3">
        <f>(Table1[[#This Row],[AVG_points]] - AX$519) / AX$516</f>
        <v>-0.26596050798698434</v>
      </c>
      <c r="R227" s="3">
        <f>(Table1[[#This Row],[AVG_faceoffWins]] - AH$519) / AH$516</f>
        <v>-0.60126404952864232</v>
      </c>
      <c r="S227" s="3">
        <f>(Table1[[#This Row],[AVG_PPP]] - AB$519) / AB$516</f>
        <v>0.38862508293637887</v>
      </c>
      <c r="T227" s="3">
        <f>(Table1[[#This Row],[AVG_hits]] - T$519) / T$516</f>
        <v>-5.7570945484619544E-2</v>
      </c>
      <c r="U227" s="3">
        <f>(Table1[[#This Row],[AVG_blocks]] - U$519) / U$516</f>
        <v>0.16253176859018856</v>
      </c>
      <c r="V227" s="3">
        <f>(Table1[[#This Row],[AVG_shots]] - AO$519) / AO$516</f>
        <v>0.32033070012776804</v>
      </c>
      <c r="W227" s="6">
        <v>0</v>
      </c>
      <c r="X227" s="7">
        <f>Table1[[#This Row],[r shp factor]]*Table1[[#This Row],[goals]]</f>
        <v>4.9238547877269125</v>
      </c>
      <c r="Y227" s="4">
        <v>4.6451646067415697E-2</v>
      </c>
      <c r="Z227" s="3">
        <f>(Table1[[#This Row],[AVG_shp]] - Z$519) / Z$516</f>
        <v>-1.1513726228341494</v>
      </c>
      <c r="AA227" s="6">
        <v>12.185393258426901</v>
      </c>
      <c r="AB227" s="6">
        <v>68.949438202247194</v>
      </c>
      <c r="AC227" s="6">
        <v>83.382022471910105</v>
      </c>
      <c r="AD227" s="1">
        <v>56</v>
      </c>
      <c r="AE227" s="1">
        <v>3</v>
      </c>
      <c r="AF227" s="1">
        <f>IF(ISERR(Table1[[#This Row],[AVG_shp]]/Table1[[#This Row],[shp]]), 0, Table1[[#This Row],[AVG_shp]]/Table1[[#This Row],[shp]])</f>
        <v>1.6412849292423042</v>
      </c>
      <c r="AG227" s="1">
        <v>30</v>
      </c>
      <c r="AH227" s="1">
        <v>33</v>
      </c>
      <c r="AI227" s="1">
        <v>69</v>
      </c>
      <c r="AJ227" s="3">
        <v>7.6741573033707802</v>
      </c>
      <c r="AK227" s="3">
        <v>23.022471910112301</v>
      </c>
      <c r="AL227" s="3">
        <v>30.696629213483099</v>
      </c>
      <c r="AM227" s="3">
        <v>147.584269662921</v>
      </c>
      <c r="AN227" s="1">
        <v>2.8302000000000001E-2</v>
      </c>
      <c r="AO227" s="1">
        <v>11</v>
      </c>
      <c r="AP227" s="1">
        <v>106</v>
      </c>
      <c r="AQ227" s="1">
        <v>0</v>
      </c>
      <c r="AR227" s="1">
        <v>64</v>
      </c>
      <c r="AS227" s="1">
        <v>90</v>
      </c>
      <c r="AT227"/>
      <c r="AX227"/>
      <c r="AY227"/>
      <c r="AZ227"/>
    </row>
    <row r="228" spans="1:52" x14ac:dyDescent="0.3">
      <c r="A228" s="1"/>
      <c r="B228" s="1">
        <v>8480802</v>
      </c>
      <c r="C228" s="1">
        <v>26</v>
      </c>
      <c r="D228" s="1" t="s">
        <v>86</v>
      </c>
      <c r="E228" s="1" t="str">
        <f>IF(AND(ISERR(FIND("C",Table1[[#This Row],[positions]])), Table1[[#This Row],[AVG_faceoffWins]]&gt;200), "*", "")</f>
        <v/>
      </c>
      <c r="F228" s="1" t="str">
        <f>IF(AND(AND(NOT(ISERR(FIND("C",Table1[[#This Row],[positions]]))), G228&lt;&gt;"C"), Table1[[#This Row],[z faceoffWins]]&gt;0.15), "*", "")</f>
        <v/>
      </c>
      <c r="G228" s="2" t="s">
        <v>26</v>
      </c>
      <c r="H228" s="1" t="s">
        <v>93</v>
      </c>
      <c r="I228" s="1" t="s">
        <v>94</v>
      </c>
      <c r="J228" s="7">
        <f>Table1[[#This Row],[z ppp]]+Table1[[#This Row],[z blocks]]+Table1[[#This Row],[z hits]]+Table1[[#This Row],[z goals]]+Table1[[#This Row],[z assists]]+Table1[[#This Row],[z points]]+Table1[[#This Row],[z faceoffWins]]+Table1[[#This Row],[z shots]]</f>
        <v>-1.4251726094137118</v>
      </c>
      <c r="K228" s="7">
        <f>Table1[[#This Row],[z goals]]+Table1[[#This Row],[z assists]]+Table1[[#This Row],[z points]]+Table1[[#This Row],[z ppp]]+Table1[[#This Row],[z hits]]+Table1[[#This Row],[z shots]]</f>
        <v>-2.1337011572203344</v>
      </c>
      <c r="L228" s="7">
        <f>Table1[[#This Row],[z blocks]]+Table1[[#This Row],[z faceoffWins]]</f>
        <v>0.70852854780662311</v>
      </c>
      <c r="M228" s="7">
        <f>Table1[[#This Row],[z goals]]+Table1[[#This Row],[z assists]]+Table1[[#This Row],[z points]]+Table1[[#This Row],[z ppp]]+Table1[[#This Row],[z hits]]+Table1[[#This Row],[z blocks]]+Table1[[#This Row],[z shots]]</f>
        <v>-2.9124161394475654</v>
      </c>
      <c r="N228" s="7">
        <f>Table1[[#This Row],[z goals]]+Table1[[#This Row],[z assists]]+Table1[[#This Row],[z points]]+Table1[[#This Row],[z ppp]]</f>
        <v>-0.74976048370316362</v>
      </c>
      <c r="O228" s="3">
        <f>(Table1[[#This Row],[AVG_goals]] - AT$519) / AT$516</f>
        <v>9.0248737850340002E-2</v>
      </c>
      <c r="P228" s="3">
        <f>(Table1[[#This Row],[AVG_assists]] - P$519) / P$516</f>
        <v>-7.1246900497226442E-2</v>
      </c>
      <c r="Q228" s="3">
        <f>(Table1[[#This Row],[AVG_points]] - AX$519) / AX$516</f>
        <v>-3.7126611177055141E-3</v>
      </c>
      <c r="R228" s="3">
        <f>(Table1[[#This Row],[AVG_faceoffWins]] - AH$519) / AH$516</f>
        <v>1.487243530033854</v>
      </c>
      <c r="S228" s="3">
        <f>(Table1[[#This Row],[AVG_PPP]] - AB$519) / AB$516</f>
        <v>-0.76504965993857166</v>
      </c>
      <c r="T228" s="3">
        <f>(Table1[[#This Row],[AVG_hits]] - T$519) / T$516</f>
        <v>-0.84663157337110273</v>
      </c>
      <c r="U228" s="3">
        <f>(Table1[[#This Row],[AVG_blocks]] - U$519) / U$516</f>
        <v>-0.7787149822272309</v>
      </c>
      <c r="V228" s="3">
        <f>(Table1[[#This Row],[AVG_shots]] - AO$519) / AO$516</f>
        <v>-0.53730910014606781</v>
      </c>
      <c r="W228" s="6">
        <v>441.24884792626699</v>
      </c>
      <c r="X228" s="7">
        <f>Table1[[#This Row],[r shp factor]]*Table1[[#This Row],[goals]]</f>
        <v>14.973292648251288</v>
      </c>
      <c r="Y228" s="4">
        <v>0.15436416589861701</v>
      </c>
      <c r="Z228" s="3">
        <f>(Table1[[#This Row],[AVG_shp]] - Z$519) / Z$516</f>
        <v>0.90960105758782606</v>
      </c>
      <c r="AA228" s="6">
        <v>1.10138248847926</v>
      </c>
      <c r="AB228" s="6">
        <v>30.686635944700399</v>
      </c>
      <c r="AC228" s="6">
        <v>40.9585253456221</v>
      </c>
      <c r="AD228" s="1">
        <v>79</v>
      </c>
      <c r="AE228" s="1">
        <v>20</v>
      </c>
      <c r="AF228" s="1">
        <f>IF(ISERR(Table1[[#This Row],[AVG_shp]]/Table1[[#This Row],[shp]]), 0, Table1[[#This Row],[AVG_shp]]/Table1[[#This Row],[shp]])</f>
        <v>0.74866463241256442</v>
      </c>
      <c r="AG228" s="1">
        <v>33</v>
      </c>
      <c r="AH228" s="1">
        <v>53</v>
      </c>
      <c r="AI228" s="1">
        <v>126</v>
      </c>
      <c r="AJ228" s="3">
        <v>14.6497695852534</v>
      </c>
      <c r="AK228" s="3">
        <v>21.8847926267281</v>
      </c>
      <c r="AL228" s="3">
        <v>36.534562211981502</v>
      </c>
      <c r="AM228" s="3">
        <v>95.368663594469993</v>
      </c>
      <c r="AN228" s="1">
        <v>0.20618600000000001</v>
      </c>
      <c r="AO228" s="1">
        <v>2</v>
      </c>
      <c r="AP228" s="1">
        <v>97</v>
      </c>
      <c r="AQ228" s="1">
        <v>630</v>
      </c>
      <c r="AR228" s="1">
        <v>35</v>
      </c>
      <c r="AS228" s="1">
        <v>17</v>
      </c>
      <c r="AT228"/>
      <c r="AX228"/>
      <c r="AY228"/>
      <c r="AZ228"/>
    </row>
    <row r="229" spans="1:52" x14ac:dyDescent="0.3">
      <c r="A229" s="1"/>
      <c r="B229" s="1">
        <v>8481618</v>
      </c>
      <c r="C229" s="1">
        <v>24</v>
      </c>
      <c r="D229" s="1" t="s">
        <v>481</v>
      </c>
      <c r="E229" s="1" t="str">
        <f>IF(AND(ISERR(FIND("C",Table1[[#This Row],[positions]])), Table1[[#This Row],[AVG_faceoffWins]]&gt;200), "*", "")</f>
        <v/>
      </c>
      <c r="F229" s="1" t="str">
        <f>IF(AND(AND(NOT(ISERR(FIND("C",Table1[[#This Row],[positions]]))), G229&lt;&gt;"C"), Table1[[#This Row],[z faceoffWins]]&gt;0.15), "*", "")</f>
        <v/>
      </c>
      <c r="G229" s="2" t="s">
        <v>26</v>
      </c>
      <c r="H229" s="1" t="s">
        <v>493</v>
      </c>
      <c r="I229" s="1" t="s">
        <v>494</v>
      </c>
      <c r="J229" s="7">
        <f>Table1[[#This Row],[z ppp]]+Table1[[#This Row],[z blocks]]+Table1[[#This Row],[z hits]]+Table1[[#This Row],[z goals]]+Table1[[#This Row],[z assists]]+Table1[[#This Row],[z points]]+Table1[[#This Row],[z faceoffWins]]+Table1[[#This Row],[z shots]]</f>
        <v>-2.3084179033406542</v>
      </c>
      <c r="K229" s="7">
        <f>Table1[[#This Row],[z goals]]+Table1[[#This Row],[z assists]]+Table1[[#This Row],[z points]]+Table1[[#This Row],[z ppp]]+Table1[[#This Row],[z hits]]+Table1[[#This Row],[z shots]]</f>
        <v>-1.9637065778314857</v>
      </c>
      <c r="L229" s="7">
        <f>Table1[[#This Row],[z blocks]]+Table1[[#This Row],[z faceoffWins]]</f>
        <v>-0.34471132550916822</v>
      </c>
      <c r="M229" s="7">
        <f>Table1[[#This Row],[z goals]]+Table1[[#This Row],[z assists]]+Table1[[#This Row],[z points]]+Table1[[#This Row],[z ppp]]+Table1[[#This Row],[z hits]]+Table1[[#This Row],[z blocks]]+Table1[[#This Row],[z shots]]</f>
        <v>-2.7715560770411485</v>
      </c>
      <c r="N229" s="7">
        <f>Table1[[#This Row],[z goals]]+Table1[[#This Row],[z assists]]+Table1[[#This Row],[z points]]+Table1[[#This Row],[z ppp]]</f>
        <v>-1.2424087946195619</v>
      </c>
      <c r="O229" s="3">
        <f>(Table1[[#This Row],[AVG_goals]] - AT$519) / AT$516</f>
        <v>8.7847817132489528E-2</v>
      </c>
      <c r="P229" s="3">
        <f>(Table1[[#This Row],[AVG_assists]] - P$519) / P$516</f>
        <v>-0.57411658182691505</v>
      </c>
      <c r="Q229" s="3">
        <f>(Table1[[#This Row],[AVG_points]] - AX$519) / AX$516</f>
        <v>-0.31940703035849133</v>
      </c>
      <c r="R229" s="3">
        <f>(Table1[[#This Row],[AVG_faceoffWins]] - AH$519) / AH$516</f>
        <v>0.46313817370049432</v>
      </c>
      <c r="S229" s="3">
        <f>(Table1[[#This Row],[AVG_PPP]] - AB$519) / AB$516</f>
        <v>-0.43673299956664507</v>
      </c>
      <c r="T229" s="3">
        <f>(Table1[[#This Row],[AVG_hits]] - T$519) / T$516</f>
        <v>-0.40728298533338775</v>
      </c>
      <c r="U229" s="3">
        <f>(Table1[[#This Row],[AVG_blocks]] - U$519) / U$516</f>
        <v>-0.80784949920966254</v>
      </c>
      <c r="V229" s="3">
        <f>(Table1[[#This Row],[AVG_shots]] - AO$519) / AO$516</f>
        <v>-0.3140147978785362</v>
      </c>
      <c r="W229" s="6">
        <v>224.88127853881201</v>
      </c>
      <c r="X229" s="7">
        <f>Table1[[#This Row],[r shp factor]]*Table1[[#This Row],[goals]]</f>
        <v>16.178478325831428</v>
      </c>
      <c r="Y229" s="4">
        <v>0.13710613242009101</v>
      </c>
      <c r="Z229" s="3">
        <f>(Table1[[#This Row],[AVG_shp]] - Z$519) / Z$516</f>
        <v>0.57999747840424243</v>
      </c>
      <c r="AA229" s="6">
        <v>4.2557077625570701</v>
      </c>
      <c r="AB229" s="6">
        <v>29.502283105022801</v>
      </c>
      <c r="AC229" s="6">
        <v>64.579908675799004</v>
      </c>
      <c r="AD229" s="1">
        <v>82</v>
      </c>
      <c r="AE229" s="1">
        <v>15</v>
      </c>
      <c r="AF229" s="1">
        <f>IF(ISERR(Table1[[#This Row],[AVG_shp]]/Table1[[#This Row],[shp]]), 0, Table1[[#This Row],[AVG_shp]]/Table1[[#This Row],[shp]])</f>
        <v>1.0785652217220951</v>
      </c>
      <c r="AG229" s="1">
        <v>11</v>
      </c>
      <c r="AH229" s="1">
        <v>26</v>
      </c>
      <c r="AI229" s="1">
        <v>67</v>
      </c>
      <c r="AJ229" s="3">
        <v>14.625570776255699</v>
      </c>
      <c r="AK229" s="3">
        <v>14.881278538812699</v>
      </c>
      <c r="AL229" s="3">
        <v>29.506849315068401</v>
      </c>
      <c r="AM229" s="3">
        <v>108.963470319634</v>
      </c>
      <c r="AN229" s="1">
        <v>0.12711900000000001</v>
      </c>
      <c r="AO229" s="1">
        <v>4</v>
      </c>
      <c r="AP229" s="1">
        <v>118</v>
      </c>
      <c r="AQ229" s="1">
        <v>239</v>
      </c>
      <c r="AR229" s="1">
        <v>32</v>
      </c>
      <c r="AS229" s="1">
        <v>89</v>
      </c>
      <c r="AT229"/>
      <c r="AX229"/>
      <c r="AY229"/>
      <c r="AZ229"/>
    </row>
    <row r="230" spans="1:52" x14ac:dyDescent="0.3">
      <c r="A230" s="1"/>
      <c r="B230" s="1">
        <v>8476872</v>
      </c>
      <c r="C230" s="1">
        <v>31</v>
      </c>
      <c r="D230" s="1" t="s">
        <v>860</v>
      </c>
      <c r="E230" s="1" t="str">
        <f>IF(AND(ISERR(FIND("C",Table1[[#This Row],[positions]])), Table1[[#This Row],[AVG_faceoffWins]]&gt;200), "*", "")</f>
        <v/>
      </c>
      <c r="F230" s="1" t="str">
        <f>IF(AND(AND(NOT(ISERR(FIND("C",Table1[[#This Row],[positions]]))), G230&lt;&gt;"C"), Table1[[#This Row],[z faceoffWins]]&gt;0.15), "*", "")</f>
        <v>*</v>
      </c>
      <c r="G230" s="2" t="s">
        <v>45</v>
      </c>
      <c r="H230" s="1" t="s">
        <v>869</v>
      </c>
      <c r="I230" s="1" t="s">
        <v>870</v>
      </c>
      <c r="J230" s="7">
        <f>Table1[[#This Row],[z ppp]]+Table1[[#This Row],[z blocks]]+Table1[[#This Row],[z hits]]+Table1[[#This Row],[z goals]]+Table1[[#This Row],[z assists]]+Table1[[#This Row],[z points]]+Table1[[#This Row],[z faceoffWins]]+Table1[[#This Row],[z shots]]</f>
        <v>2.7833395190834809</v>
      </c>
      <c r="K230" s="7">
        <f>Table1[[#This Row],[z goals]]+Table1[[#This Row],[z assists]]+Table1[[#This Row],[z points]]+Table1[[#This Row],[z ppp]]+Table1[[#This Row],[z hits]]+Table1[[#This Row],[z shots]]</f>
        <v>1.5938708083310638</v>
      </c>
      <c r="L230" s="7">
        <f>Table1[[#This Row],[z blocks]]+Table1[[#This Row],[z faceoffWins]]</f>
        <v>1.1894687107524171</v>
      </c>
      <c r="M230" s="7">
        <f>Table1[[#This Row],[z goals]]+Table1[[#This Row],[z assists]]+Table1[[#This Row],[z points]]+Table1[[#This Row],[z ppp]]+Table1[[#This Row],[z hits]]+Table1[[#This Row],[z blocks]]+Table1[[#This Row],[z shots]]</f>
        <v>1.4294477138552226</v>
      </c>
      <c r="N230" s="7">
        <f>Table1[[#This Row],[z goals]]+Table1[[#This Row],[z assists]]+Table1[[#This Row],[z points]]+Table1[[#This Row],[z ppp]]</f>
        <v>-0.25456507656038946</v>
      </c>
      <c r="O230" s="3">
        <f>(Table1[[#This Row],[AVG_goals]] - AT$519) / AT$516</f>
        <v>8.7791186719906156E-2</v>
      </c>
      <c r="P230" s="3">
        <f>(Table1[[#This Row],[AVG_assists]] - P$519) / P$516</f>
        <v>9.4261087948361959E-3</v>
      </c>
      <c r="Q230" s="3">
        <f>(Table1[[#This Row],[AVG_points]] - AX$519) / AX$516</f>
        <v>4.5645623886724593E-2</v>
      </c>
      <c r="R230" s="3">
        <f>(Table1[[#This Row],[AVG_faceoffWins]] - AH$519) / AH$516</f>
        <v>1.3538918052282582</v>
      </c>
      <c r="S230" s="3">
        <f>(Table1[[#This Row],[AVG_PPP]] - AB$519) / AB$516</f>
        <v>-0.39742799596185641</v>
      </c>
      <c r="T230" s="3">
        <f>(Table1[[#This Row],[AVG_hits]] - T$519) / T$516</f>
        <v>1.4231376261623117</v>
      </c>
      <c r="U230" s="3">
        <f>(Table1[[#This Row],[AVG_blocks]] - U$519) / U$516</f>
        <v>-0.16442309447584114</v>
      </c>
      <c r="V230" s="3">
        <f>(Table1[[#This Row],[AVG_shots]] - AO$519) / AO$516</f>
        <v>0.42529825872914168</v>
      </c>
      <c r="W230" s="6">
        <v>413.07499999999999</v>
      </c>
      <c r="X230" s="7">
        <f>Table1[[#This Row],[r shp factor]]*Table1[[#This Row],[goals]]</f>
        <v>8.2066523573709969</v>
      </c>
      <c r="Y230" s="4">
        <v>0.12926235</v>
      </c>
      <c r="Z230" s="3">
        <f>(Table1[[#This Row],[AVG_shp]] - Z$519) / Z$516</f>
        <v>0.43019253317591266</v>
      </c>
      <c r="AA230" s="6">
        <v>4.6333333333333302</v>
      </c>
      <c r="AB230" s="6">
        <v>55.658333333333303</v>
      </c>
      <c r="AC230" s="6">
        <v>162.99166666666599</v>
      </c>
      <c r="AD230" s="1">
        <v>80</v>
      </c>
      <c r="AE230" s="1">
        <v>13</v>
      </c>
      <c r="AF230" s="1">
        <f>IF(ISERR(Table1[[#This Row],[AVG_shp]]/Table1[[#This Row],[shp]]), 0, Table1[[#This Row],[AVG_shp]]/Table1[[#This Row],[shp]])</f>
        <v>0.63128095056699973</v>
      </c>
      <c r="AG230" s="1">
        <v>18</v>
      </c>
      <c r="AH230" s="1">
        <v>31</v>
      </c>
      <c r="AI230" s="1">
        <v>75</v>
      </c>
      <c r="AJ230" s="3">
        <v>14.625</v>
      </c>
      <c r="AK230" s="3">
        <v>23.008333333333301</v>
      </c>
      <c r="AL230" s="3">
        <v>37.633333333333297</v>
      </c>
      <c r="AM230" s="3">
        <v>153.97499999999999</v>
      </c>
      <c r="AN230" s="1">
        <v>0.204762</v>
      </c>
      <c r="AO230" s="1">
        <v>0</v>
      </c>
      <c r="AP230" s="1">
        <v>125</v>
      </c>
      <c r="AQ230" s="1">
        <v>253</v>
      </c>
      <c r="AR230" s="1">
        <v>54</v>
      </c>
      <c r="AS230" s="1">
        <v>178</v>
      </c>
      <c r="AT230"/>
      <c r="AX230"/>
      <c r="AY230"/>
      <c r="AZ230"/>
    </row>
    <row r="231" spans="1:52" hidden="1" x14ac:dyDescent="0.3">
      <c r="A231" s="1" t="s">
        <v>1085</v>
      </c>
      <c r="B231" s="1">
        <v>8476885</v>
      </c>
      <c r="C231" s="1">
        <v>31</v>
      </c>
      <c r="D231" s="1" t="s">
        <v>22</v>
      </c>
      <c r="E231" s="1" t="str">
        <f>IF(AND(ISERR(FIND("C",Table1[[#This Row],[positions]])), Table1[[#This Row],[AVG_faceoffWins]]&gt;200), "*", "")</f>
        <v/>
      </c>
      <c r="F231" s="1" t="str">
        <f>IF(AND(AND(NOT(ISERR(FIND("C",Table1[[#This Row],[positions]]))), G231&lt;&gt;"C"), Table1[[#This Row],[z faceoffWins]]&gt;0.15), "*", "")</f>
        <v/>
      </c>
      <c r="G231" s="2" t="s">
        <v>48</v>
      </c>
      <c r="H231" s="1" t="s">
        <v>53</v>
      </c>
      <c r="I231" s="1" t="s">
        <v>54</v>
      </c>
      <c r="J231" s="7">
        <f>Table1[[#This Row],[z ppp]]+Table1[[#This Row],[z blocks]]+Table1[[#This Row],[z hits]]+Table1[[#This Row],[z goals]]+Table1[[#This Row],[z assists]]+Table1[[#This Row],[z points]]+Table1[[#This Row],[z faceoffWins]]+Table1[[#This Row],[z shots]]</f>
        <v>2.3630362897001151</v>
      </c>
      <c r="K231" s="7">
        <f>Table1[[#This Row],[z goals]]+Table1[[#This Row],[z assists]]+Table1[[#This Row],[z points]]+Table1[[#This Row],[z ppp]]+Table1[[#This Row],[z hits]]+Table1[[#This Row],[z shots]]</f>
        <v>-0.32652796935338391</v>
      </c>
      <c r="L231" s="7">
        <f>Table1[[#This Row],[z blocks]]+Table1[[#This Row],[z faceoffWins]]</f>
        <v>2.6895642590534985</v>
      </c>
      <c r="M231" s="7">
        <f>Table1[[#This Row],[z goals]]+Table1[[#This Row],[z assists]]+Table1[[#This Row],[z points]]+Table1[[#This Row],[z ppp]]+Table1[[#This Row],[z hits]]+Table1[[#This Row],[z blocks]]+Table1[[#This Row],[z shots]]</f>
        <v>2.9643003392287572</v>
      </c>
      <c r="N231" s="7">
        <f>Table1[[#This Row],[z goals]]+Table1[[#This Row],[z assists]]+Table1[[#This Row],[z points]]+Table1[[#This Row],[z ppp]]</f>
        <v>-2.6103666088545188</v>
      </c>
      <c r="O231" s="3">
        <f>(Table1[[#This Row],[AVG_goals]] - AT$519) / AT$516</f>
        <v>-0.95419946318515014</v>
      </c>
      <c r="P231" s="3">
        <f>(Table1[[#This Row],[AVG_assists]] - P$519) / P$516</f>
        <v>-0.34640556809050782</v>
      </c>
      <c r="Q231" s="3">
        <f>(Table1[[#This Row],[AVG_points]] - AX$519) / AX$516</f>
        <v>-0.64874391653991104</v>
      </c>
      <c r="R231" s="3">
        <f>(Table1[[#This Row],[AVG_faceoffWins]] - AH$519) / AH$516</f>
        <v>-0.60126404952864232</v>
      </c>
      <c r="S231" s="3">
        <f>(Table1[[#This Row],[AVG_PPP]] - AB$519) / AB$516</f>
        <v>-0.66101766103894943</v>
      </c>
      <c r="T231" s="3">
        <f>(Table1[[#This Row],[AVG_hits]] - T$519) / T$516</f>
        <v>1.9550947151688169</v>
      </c>
      <c r="U231" s="3">
        <f>(Table1[[#This Row],[AVG_blocks]] - U$519) / U$516</f>
        <v>3.290828308582141</v>
      </c>
      <c r="V231" s="3">
        <f>(Table1[[#This Row],[AVG_shots]] - AO$519) / AO$516</f>
        <v>0.32874392433231792</v>
      </c>
      <c r="W231" s="6">
        <v>0</v>
      </c>
      <c r="X231" s="7">
        <f>Table1[[#This Row],[r shp factor]]*Table1[[#This Row],[goals]]</f>
        <v>1.7349409027932141</v>
      </c>
      <c r="Y231" s="4">
        <v>2.6692065789473599E-2</v>
      </c>
      <c r="Z231" s="3">
        <f>(Table1[[#This Row],[AVG_shp]] - Z$519) / Z$516</f>
        <v>-1.5287521423998585</v>
      </c>
      <c r="AA231" s="6">
        <v>2.1008771929824501</v>
      </c>
      <c r="AB231" s="6">
        <v>196.11842105263099</v>
      </c>
      <c r="AC231" s="6">
        <v>191.59210526315701</v>
      </c>
      <c r="AD231" s="1">
        <v>77</v>
      </c>
      <c r="AE231" s="1">
        <v>1</v>
      </c>
      <c r="AF231" s="1">
        <f>IF(ISERR(Table1[[#This Row],[AVG_shp]]/Table1[[#This Row],[shp]]), 0, Table1[[#This Row],[AVG_shp]]/Table1[[#This Row],[shp]])</f>
        <v>1.7349409027932141</v>
      </c>
      <c r="AG231" s="1">
        <v>13</v>
      </c>
      <c r="AH231" s="1">
        <v>14</v>
      </c>
      <c r="AI231" s="1">
        <v>29</v>
      </c>
      <c r="AJ231" s="3">
        <v>4.1228070175438596</v>
      </c>
      <c r="AK231" s="3">
        <v>18.052631578947299</v>
      </c>
      <c r="AL231" s="3">
        <v>22.175438596491201</v>
      </c>
      <c r="AM231" s="3">
        <v>148.09649122806999</v>
      </c>
      <c r="AN231" s="1">
        <v>1.5384999999999999E-2</v>
      </c>
      <c r="AO231" s="1">
        <v>0</v>
      </c>
      <c r="AP231" s="1">
        <v>111</v>
      </c>
      <c r="AQ231" s="1">
        <v>0</v>
      </c>
      <c r="AR231" s="1">
        <v>208</v>
      </c>
      <c r="AS231" s="1">
        <v>164</v>
      </c>
      <c r="AT231"/>
      <c r="AX231"/>
      <c r="AY231"/>
      <c r="AZ231"/>
    </row>
    <row r="232" spans="1:52" x14ac:dyDescent="0.3">
      <c r="A232" s="1"/>
      <c r="B232" s="1">
        <v>8481601</v>
      </c>
      <c r="C232" s="1">
        <v>24</v>
      </c>
      <c r="D232" s="1" t="s">
        <v>573</v>
      </c>
      <c r="E232" s="1" t="str">
        <f>IF(AND(ISERR(FIND("C",Table1[[#This Row],[positions]])), Table1[[#This Row],[AVG_faceoffWins]]&gt;200), "*", "")</f>
        <v/>
      </c>
      <c r="F232" s="1" t="str">
        <f>IF(AND(AND(NOT(ISERR(FIND("C",Table1[[#This Row],[positions]]))), G232&lt;&gt;"C"), Table1[[#This Row],[z faceoffWins]]&gt;0.15), "*", "")</f>
        <v/>
      </c>
      <c r="G232" s="2" t="s">
        <v>42</v>
      </c>
      <c r="H232" s="1" t="s">
        <v>582</v>
      </c>
      <c r="I232" s="1" t="s">
        <v>583</v>
      </c>
      <c r="J232" s="7">
        <f>Table1[[#This Row],[z ppp]]+Table1[[#This Row],[z blocks]]+Table1[[#This Row],[z hits]]+Table1[[#This Row],[z goals]]+Table1[[#This Row],[z assists]]+Table1[[#This Row],[z points]]+Table1[[#This Row],[z faceoffWins]]+Table1[[#This Row],[z shots]]</f>
        <v>-4.7787095794786607</v>
      </c>
      <c r="K232" s="7">
        <f>Table1[[#This Row],[z goals]]+Table1[[#This Row],[z assists]]+Table1[[#This Row],[z points]]+Table1[[#This Row],[z ppp]]+Table1[[#This Row],[z hits]]+Table1[[#This Row],[z shots]]</f>
        <v>-3.7232828550114525</v>
      </c>
      <c r="L232" s="7">
        <f>Table1[[#This Row],[z blocks]]+Table1[[#This Row],[z faceoffWins]]</f>
        <v>-1.0554267244672082</v>
      </c>
      <c r="M232" s="7">
        <f>Table1[[#This Row],[z goals]]+Table1[[#This Row],[z assists]]+Table1[[#This Row],[z points]]+Table1[[#This Row],[z ppp]]+Table1[[#This Row],[z hits]]+Table1[[#This Row],[z blocks]]+Table1[[#This Row],[z shots]]</f>
        <v>-4.1898701117299302</v>
      </c>
      <c r="N232" s="7">
        <f>Table1[[#This Row],[z goals]]+Table1[[#This Row],[z assists]]+Table1[[#This Row],[z points]]+Table1[[#This Row],[z ppp]]</f>
        <v>-1.5687110278678498</v>
      </c>
      <c r="O232" s="3">
        <f>(Table1[[#This Row],[AVG_goals]] - AT$519) / AT$516</f>
        <v>8.7791186719906156E-2</v>
      </c>
      <c r="P232" s="3">
        <f>(Table1[[#This Row],[AVG_assists]] - P$519) / P$516</f>
        <v>-0.64636987664284162</v>
      </c>
      <c r="Q232" s="3">
        <f>(Table1[[#This Row],[AVG_points]] - AX$519) / AX$516</f>
        <v>-0.36463606348826727</v>
      </c>
      <c r="R232" s="3">
        <f>(Table1[[#This Row],[AVG_faceoffWins]] - AH$519) / AH$516</f>
        <v>-0.58883946774873097</v>
      </c>
      <c r="S232" s="3">
        <f>(Table1[[#This Row],[AVG_PPP]] - AB$519) / AB$516</f>
        <v>-0.64549627445664692</v>
      </c>
      <c r="T232" s="3">
        <f>(Table1[[#This Row],[AVG_hits]] - T$519) / T$516</f>
        <v>-1.2457518399613483</v>
      </c>
      <c r="U232" s="3">
        <f>(Table1[[#This Row],[AVG_blocks]] - U$519) / U$516</f>
        <v>-0.46658725671847728</v>
      </c>
      <c r="V232" s="3">
        <f>(Table1[[#This Row],[AVG_shots]] - AO$519) / AO$516</f>
        <v>-0.90881998718225454</v>
      </c>
      <c r="W232" s="6">
        <v>2.625</v>
      </c>
      <c r="X232" s="7">
        <f>Table1[[#This Row],[r shp factor]]*Table1[[#This Row],[goals]]</f>
        <v>18.692309907695854</v>
      </c>
      <c r="Y232" s="4">
        <v>0.19471125</v>
      </c>
      <c r="Z232" s="3">
        <f>(Table1[[#This Row],[AVG_shp]] - Z$519) / Z$516</f>
        <v>1.6801722438115718</v>
      </c>
      <c r="AA232" s="6">
        <v>2.25</v>
      </c>
      <c r="AB232" s="6">
        <v>43.375</v>
      </c>
      <c r="AC232" s="6">
        <v>19.5</v>
      </c>
      <c r="AD232" s="1">
        <v>75</v>
      </c>
      <c r="AE232" s="1">
        <v>20</v>
      </c>
      <c r="AF232" s="1">
        <f>IF(ISERR(Table1[[#This Row],[AVG_shp]]/Table1[[#This Row],[shp]]), 0, Table1[[#This Row],[AVG_shp]]/Table1[[#This Row],[shp]])</f>
        <v>0.93461549538479272</v>
      </c>
      <c r="AG232" s="1">
        <v>25</v>
      </c>
      <c r="AH232" s="1">
        <v>45</v>
      </c>
      <c r="AI232" s="1">
        <v>110</v>
      </c>
      <c r="AJ232" s="3">
        <v>14.625</v>
      </c>
      <c r="AK232" s="3">
        <v>13.875</v>
      </c>
      <c r="AL232" s="3">
        <v>28.5</v>
      </c>
      <c r="AM232" s="3">
        <v>72.75</v>
      </c>
      <c r="AN232" s="1">
        <v>0.20833299999999999</v>
      </c>
      <c r="AO232" s="1">
        <v>6</v>
      </c>
      <c r="AP232" s="1">
        <v>96</v>
      </c>
      <c r="AQ232" s="1">
        <v>1</v>
      </c>
      <c r="AR232" s="1">
        <v>55</v>
      </c>
      <c r="AS232" s="1">
        <v>27</v>
      </c>
      <c r="AT232"/>
      <c r="AX232"/>
      <c r="AY232"/>
      <c r="AZ232"/>
    </row>
    <row r="233" spans="1:52" x14ac:dyDescent="0.3">
      <c r="A233" s="1"/>
      <c r="B233" s="1">
        <v>8477919</v>
      </c>
      <c r="C233" s="1">
        <v>32</v>
      </c>
      <c r="D233" s="1" t="s">
        <v>734</v>
      </c>
      <c r="E233" s="1" t="str">
        <f>IF(AND(ISERR(FIND("C",Table1[[#This Row],[positions]])), Table1[[#This Row],[AVG_faceoffWins]]&gt;200), "*", "")</f>
        <v/>
      </c>
      <c r="F233" s="1" t="str">
        <f>IF(AND(AND(NOT(ISERR(FIND("C",Table1[[#This Row],[positions]]))), G233&lt;&gt;"C"), Table1[[#This Row],[z faceoffWins]]&gt;0.15), "*", "")</f>
        <v/>
      </c>
      <c r="G233" s="2" t="s">
        <v>26</v>
      </c>
      <c r="H233" s="1" t="s">
        <v>739</v>
      </c>
      <c r="I233" s="1" t="s">
        <v>740</v>
      </c>
      <c r="J233" s="7">
        <f>Table1[[#This Row],[z ppp]]+Table1[[#This Row],[z blocks]]+Table1[[#This Row],[z hits]]+Table1[[#This Row],[z goals]]+Table1[[#This Row],[z assists]]+Table1[[#This Row],[z points]]+Table1[[#This Row],[z faceoffWins]]+Table1[[#This Row],[z shots]]</f>
        <v>-0.72937459309532238</v>
      </c>
      <c r="K233" s="7">
        <f>Table1[[#This Row],[z goals]]+Table1[[#This Row],[z assists]]+Table1[[#This Row],[z points]]+Table1[[#This Row],[z ppp]]+Table1[[#This Row],[z hits]]+Table1[[#This Row],[z shots]]</f>
        <v>-2.0202909455226497</v>
      </c>
      <c r="L233" s="7">
        <f>Table1[[#This Row],[z blocks]]+Table1[[#This Row],[z faceoffWins]]</f>
        <v>1.2909163524273273</v>
      </c>
      <c r="M233" s="7">
        <f>Table1[[#This Row],[z goals]]+Table1[[#This Row],[z assists]]+Table1[[#This Row],[z points]]+Table1[[#This Row],[z ppp]]+Table1[[#This Row],[z hits]]+Table1[[#This Row],[z blocks]]+Table1[[#This Row],[z shots]]</f>
        <v>-2.2317912473584145</v>
      </c>
      <c r="N233" s="7">
        <f>Table1[[#This Row],[z goals]]+Table1[[#This Row],[z assists]]+Table1[[#This Row],[z points]]+Table1[[#This Row],[z ppp]]</f>
        <v>-0.97138288815307261</v>
      </c>
      <c r="O233" s="3">
        <f>(Table1[[#This Row],[AVG_goals]] - AT$519) / AT$516</f>
        <v>8.376454374719064E-2</v>
      </c>
      <c r="P233" s="3">
        <f>(Table1[[#This Row],[AVG_assists]] - P$519) / P$516</f>
        <v>-0.46581461403923041</v>
      </c>
      <c r="Q233" s="3">
        <f>(Table1[[#This Row],[AVG_points]] - AX$519) / AX$516</f>
        <v>-0.25349947028758391</v>
      </c>
      <c r="R233" s="3">
        <f>(Table1[[#This Row],[AVG_faceoffWins]] - AH$519) / AH$516</f>
        <v>1.5024166542630919</v>
      </c>
      <c r="S233" s="3">
        <f>(Table1[[#This Row],[AVG_PPP]] - AB$519) / AB$516</f>
        <v>-0.3358333475734489</v>
      </c>
      <c r="T233" s="3">
        <f>(Table1[[#This Row],[AVG_hits]] - T$519) / T$516</f>
        <v>-0.89135272074184191</v>
      </c>
      <c r="U233" s="3">
        <f>(Table1[[#This Row],[AVG_blocks]] - U$519) / U$516</f>
        <v>-0.21150030183576463</v>
      </c>
      <c r="V233" s="3">
        <f>(Table1[[#This Row],[AVG_shots]] - AO$519) / AO$516</f>
        <v>-0.15755533662773516</v>
      </c>
      <c r="W233" s="6">
        <v>444.45454545454498</v>
      </c>
      <c r="X233" s="7">
        <f>Table1[[#This Row],[r shp factor]]*Table1[[#This Row],[goals]]</f>
        <v>13.285013807967147</v>
      </c>
      <c r="Y233" s="4">
        <v>0.120772584415584</v>
      </c>
      <c r="Z233" s="3">
        <f>(Table1[[#This Row],[AVG_shp]] - Z$519) / Z$516</f>
        <v>0.26805024004993366</v>
      </c>
      <c r="AA233" s="6">
        <v>5.2251082251082197</v>
      </c>
      <c r="AB233" s="6">
        <v>53.744588744588697</v>
      </c>
      <c r="AC233" s="6">
        <v>38.5541125541125</v>
      </c>
      <c r="AD233" s="1">
        <v>82</v>
      </c>
      <c r="AE233" s="1">
        <v>18</v>
      </c>
      <c r="AF233" s="1">
        <f>IF(ISERR(Table1[[#This Row],[AVG_shp]]/Table1[[#This Row],[shp]]), 0, Table1[[#This Row],[AVG_shp]]/Table1[[#This Row],[shp]])</f>
        <v>0.73805632266484145</v>
      </c>
      <c r="AG233" s="1">
        <v>19</v>
      </c>
      <c r="AH233" s="1">
        <v>37</v>
      </c>
      <c r="AI233" s="1">
        <v>92</v>
      </c>
      <c r="AJ233" s="3">
        <v>14.584415584415501</v>
      </c>
      <c r="AK233" s="3">
        <v>16.389610389610301</v>
      </c>
      <c r="AL233" s="3">
        <v>30.974025974025899</v>
      </c>
      <c r="AM233" s="3">
        <v>118.489177489177</v>
      </c>
      <c r="AN233" s="1">
        <v>0.163636</v>
      </c>
      <c r="AO233" s="1">
        <v>5</v>
      </c>
      <c r="AP233" s="1">
        <v>110</v>
      </c>
      <c r="AQ233" s="1">
        <v>529</v>
      </c>
      <c r="AR233" s="1">
        <v>61</v>
      </c>
      <c r="AS233" s="1">
        <v>47</v>
      </c>
      <c r="AT233"/>
      <c r="AX233"/>
      <c r="AY233"/>
      <c r="AZ233"/>
    </row>
    <row r="234" spans="1:52" hidden="1" x14ac:dyDescent="0.3">
      <c r="A234" s="1" t="s">
        <v>1085</v>
      </c>
      <c r="B234" s="1">
        <v>8482671</v>
      </c>
      <c r="C234" s="1">
        <v>23</v>
      </c>
      <c r="D234" s="1" t="s">
        <v>86</v>
      </c>
      <c r="E234" s="1" t="str">
        <f>IF(AND(ISERR(FIND("C",Table1[[#This Row],[positions]])), Table1[[#This Row],[AVG_faceoffWins]]&gt;200), "*", "")</f>
        <v/>
      </c>
      <c r="F234" s="1" t="str">
        <f>IF(AND(AND(NOT(ISERR(FIND("C",Table1[[#This Row],[positions]]))), G234&lt;&gt;"C"), Table1[[#This Row],[z faceoffWins]]&gt;0.15), "*", "")</f>
        <v/>
      </c>
      <c r="G234" s="2" t="s">
        <v>48</v>
      </c>
      <c r="H234" s="1" t="s">
        <v>113</v>
      </c>
      <c r="I234" s="1" t="s">
        <v>114</v>
      </c>
      <c r="J234" s="7">
        <f>Table1[[#This Row],[z ppp]]+Table1[[#This Row],[z blocks]]+Table1[[#This Row],[z hits]]+Table1[[#This Row],[z goals]]+Table1[[#This Row],[z assists]]+Table1[[#This Row],[z points]]+Table1[[#This Row],[z faceoffWins]]+Table1[[#This Row],[z shots]]</f>
        <v>-1.1102244897901905</v>
      </c>
      <c r="K234" s="7">
        <f>Table1[[#This Row],[z goals]]+Table1[[#This Row],[z assists]]+Table1[[#This Row],[z points]]+Table1[[#This Row],[z ppp]]+Table1[[#This Row],[z hits]]+Table1[[#This Row],[z shots]]</f>
        <v>-1.5136402717475783</v>
      </c>
      <c r="L234" s="7">
        <f>Table1[[#This Row],[z blocks]]+Table1[[#This Row],[z faceoffWins]]</f>
        <v>0.40341578195738781</v>
      </c>
      <c r="M234" s="7">
        <f>Table1[[#This Row],[z goals]]+Table1[[#This Row],[z assists]]+Table1[[#This Row],[z points]]+Table1[[#This Row],[z ppp]]+Table1[[#This Row],[z hits]]+Table1[[#This Row],[z blocks]]+Table1[[#This Row],[z shots]]</f>
        <v>-0.50896044026154819</v>
      </c>
      <c r="N234" s="7">
        <f>Table1[[#This Row],[z goals]]+Table1[[#This Row],[z assists]]+Table1[[#This Row],[z points]]+Table1[[#This Row],[z ppp]]</f>
        <v>-0.47389727015842215</v>
      </c>
      <c r="O234" s="3">
        <f>(Table1[[#This Row],[AVG_goals]] - AT$519) / AT$516</f>
        <v>-0.80144714085245183</v>
      </c>
      <c r="P234" s="3">
        <f>(Table1[[#This Row],[AVG_assists]] - P$519) / P$516</f>
        <v>0.53844775800587208</v>
      </c>
      <c r="Q234" s="3">
        <f>(Table1[[#This Row],[AVG_points]] - AX$519) / AX$516</f>
        <v>-2.599817441401845E-2</v>
      </c>
      <c r="R234" s="3">
        <f>(Table1[[#This Row],[AVG_faceoffWins]] - AH$519) / AH$516</f>
        <v>-0.60126404952864232</v>
      </c>
      <c r="S234" s="3">
        <f>(Table1[[#This Row],[AVG_PPP]] - AB$519) / AB$516</f>
        <v>-0.18489971289782392</v>
      </c>
      <c r="T234" s="3">
        <f>(Table1[[#This Row],[AVG_hits]] - T$519) / T$516</f>
        <v>-1.0037979001458954</v>
      </c>
      <c r="U234" s="3">
        <f>(Table1[[#This Row],[AVG_blocks]] - U$519) / U$516</f>
        <v>1.0046798314860301</v>
      </c>
      <c r="V234" s="3">
        <f>(Table1[[#This Row],[AVG_shots]] - AO$519) / AO$516</f>
        <v>-3.5945101443260762E-2</v>
      </c>
      <c r="W234" s="6">
        <v>0</v>
      </c>
      <c r="X234" s="7">
        <f>Table1[[#This Row],[r shp factor]]*Table1[[#This Row],[goals]]</f>
        <v>6.3152251651357965</v>
      </c>
      <c r="Y234" s="4">
        <v>4.54335341880341E-2</v>
      </c>
      <c r="Z234" s="3">
        <f>(Table1[[#This Row],[AVG_shp]] - Z$519) / Z$516</f>
        <v>-1.1708170931366928</v>
      </c>
      <c r="AA234" s="6">
        <v>6.6752136752136702</v>
      </c>
      <c r="AB234" s="6">
        <v>103.18376068376</v>
      </c>
      <c r="AC234" s="6">
        <v>32.508547008546998</v>
      </c>
      <c r="AD234" s="1">
        <v>79</v>
      </c>
      <c r="AE234" s="1">
        <v>7</v>
      </c>
      <c r="AF234" s="1">
        <f>IF(ISERR(Table1[[#This Row],[AVG_shp]]/Table1[[#This Row],[shp]]), 0, Table1[[#This Row],[AVG_shp]]/Table1[[#This Row],[shp]])</f>
        <v>0.90217502359082802</v>
      </c>
      <c r="AG234" s="1">
        <v>33</v>
      </c>
      <c r="AH234" s="1">
        <v>40</v>
      </c>
      <c r="AI234" s="1">
        <v>87</v>
      </c>
      <c r="AJ234" s="3">
        <v>5.66239316239316</v>
      </c>
      <c r="AK234" s="3">
        <v>30.3760683760683</v>
      </c>
      <c r="AL234" s="3">
        <v>36.038461538461497</v>
      </c>
      <c r="AM234" s="3">
        <v>125.893162393162</v>
      </c>
      <c r="AN234" s="1">
        <v>5.0360000000000002E-2</v>
      </c>
      <c r="AO234" s="1">
        <v>6</v>
      </c>
      <c r="AP234" s="1">
        <v>139</v>
      </c>
      <c r="AQ234" s="1">
        <v>0</v>
      </c>
      <c r="AR234" s="1">
        <v>109</v>
      </c>
      <c r="AS234" s="1">
        <v>26</v>
      </c>
      <c r="AT234"/>
      <c r="AX234"/>
      <c r="AY234"/>
      <c r="AZ234"/>
    </row>
    <row r="235" spans="1:52" x14ac:dyDescent="0.3">
      <c r="A235" s="1"/>
      <c r="B235" s="1">
        <v>8481535</v>
      </c>
      <c r="C235" s="1">
        <v>25</v>
      </c>
      <c r="D235" s="1" t="s">
        <v>934</v>
      </c>
      <c r="E235" s="1" t="str">
        <f>IF(AND(ISERR(FIND("C",Table1[[#This Row],[positions]])), Table1[[#This Row],[AVG_faceoffWins]]&gt;200), "*", "")</f>
        <v/>
      </c>
      <c r="F235" s="1" t="str">
        <f>IF(AND(AND(NOT(ISERR(FIND("C",Table1[[#This Row],[positions]]))), G235&lt;&gt;"C"), Table1[[#This Row],[z faceoffWins]]&gt;0.15), "*", "")</f>
        <v/>
      </c>
      <c r="G235" s="2" t="s">
        <v>29</v>
      </c>
      <c r="H235" s="1" t="s">
        <v>945</v>
      </c>
      <c r="I235" s="1" t="s">
        <v>946</v>
      </c>
      <c r="J235" s="7">
        <f>Table1[[#This Row],[z ppp]]+Table1[[#This Row],[z blocks]]+Table1[[#This Row],[z hits]]+Table1[[#This Row],[z goals]]+Table1[[#This Row],[z assists]]+Table1[[#This Row],[z points]]+Table1[[#This Row],[z faceoffWins]]+Table1[[#This Row],[z shots]]</f>
        <v>-4.2489407797076453</v>
      </c>
      <c r="K235" s="7">
        <f>Table1[[#This Row],[z goals]]+Table1[[#This Row],[z assists]]+Table1[[#This Row],[z points]]+Table1[[#This Row],[z ppp]]+Table1[[#This Row],[z hits]]+Table1[[#This Row],[z shots]]</f>
        <v>-2.5839513300418302</v>
      </c>
      <c r="L235" s="7">
        <f>Table1[[#This Row],[z blocks]]+Table1[[#This Row],[z faceoffWins]]</f>
        <v>-1.6649894496658151</v>
      </c>
      <c r="M235" s="7">
        <f>Table1[[#This Row],[z goals]]+Table1[[#This Row],[z assists]]+Table1[[#This Row],[z points]]+Table1[[#This Row],[z ppp]]+Table1[[#This Row],[z hits]]+Table1[[#This Row],[z blocks]]+Table1[[#This Row],[z shots]]</f>
        <v>-3.6483452575817426</v>
      </c>
      <c r="N235" s="7">
        <f>Table1[[#This Row],[z goals]]+Table1[[#This Row],[z assists]]+Table1[[#This Row],[z points]]+Table1[[#This Row],[z ppp]]</f>
        <v>-1.8552858568738668</v>
      </c>
      <c r="O235" s="3">
        <f>(Table1[[#This Row],[AVG_goals]] - AT$519) / AT$516</f>
        <v>7.7911579317712198E-2</v>
      </c>
      <c r="P235" s="3">
        <f>(Table1[[#This Row],[AVG_assists]] - P$519) / P$516</f>
        <v>-0.69581014370038052</v>
      </c>
      <c r="Q235" s="3">
        <f>(Table1[[#This Row],[AVG_points]] - AX$519) / AX$516</f>
        <v>-0.40004018039338662</v>
      </c>
      <c r="R235" s="3">
        <f>(Table1[[#This Row],[AVG_faceoffWins]] - AH$519) / AH$516</f>
        <v>-0.60059552212590295</v>
      </c>
      <c r="S235" s="3">
        <f>(Table1[[#This Row],[AVG_PPP]] - AB$519) / AB$516</f>
        <v>-0.83734711209781187</v>
      </c>
      <c r="T235" s="3">
        <f>(Table1[[#This Row],[AVG_hits]] - T$519) / T$516</f>
        <v>-0.13760371171093636</v>
      </c>
      <c r="U235" s="3">
        <f>(Table1[[#This Row],[AVG_blocks]] - U$519) / U$516</f>
        <v>-1.0643939275399121</v>
      </c>
      <c r="V235" s="3">
        <f>(Table1[[#This Row],[AVG_shots]] - AO$519) / AO$516</f>
        <v>-0.59106176145702694</v>
      </c>
      <c r="W235" s="6">
        <v>0.14124293785310699</v>
      </c>
      <c r="X235" s="7">
        <f>Table1[[#This Row],[r shp factor]]*Table1[[#This Row],[goals]]</f>
        <v>11.969758601273712</v>
      </c>
      <c r="Y235" s="4">
        <v>0.14421464406779599</v>
      </c>
      <c r="Z235" s="3">
        <f>(Table1[[#This Row],[AVG_shp]] - Z$519) / Z$516</f>
        <v>0.71575981104006192</v>
      </c>
      <c r="AA235" s="6">
        <v>0.40677966101694901</v>
      </c>
      <c r="AB235" s="6">
        <v>19.073446327683602</v>
      </c>
      <c r="AC235" s="6">
        <v>79.079096045197701</v>
      </c>
      <c r="AD235" s="1">
        <v>72</v>
      </c>
      <c r="AE235" s="1">
        <v>8</v>
      </c>
      <c r="AF235" s="1">
        <f>IF(ISERR(Table1[[#This Row],[AVG_shp]]/Table1[[#This Row],[shp]]), 0, Table1[[#This Row],[AVG_shp]]/Table1[[#This Row],[shp]])</f>
        <v>1.496219825159214</v>
      </c>
      <c r="AG235" s="1">
        <v>17</v>
      </c>
      <c r="AH235" s="1">
        <v>25</v>
      </c>
      <c r="AI235" s="1">
        <v>58</v>
      </c>
      <c r="AJ235" s="3">
        <v>14.5254237288135</v>
      </c>
      <c r="AK235" s="3">
        <v>13.1864406779661</v>
      </c>
      <c r="AL235" s="3">
        <v>27.711864406779601</v>
      </c>
      <c r="AM235" s="3">
        <v>92.096045197740096</v>
      </c>
      <c r="AN235" s="1">
        <v>9.6385999999999999E-2</v>
      </c>
      <c r="AO235" s="1">
        <v>1</v>
      </c>
      <c r="AP235" s="1">
        <v>83</v>
      </c>
      <c r="AQ235" s="1">
        <v>0</v>
      </c>
      <c r="AR235" s="1">
        <v>23</v>
      </c>
      <c r="AS235" s="1">
        <v>76</v>
      </c>
      <c r="AT235"/>
      <c r="AX235"/>
      <c r="AY235"/>
      <c r="AZ235"/>
    </row>
    <row r="236" spans="1:52" x14ac:dyDescent="0.3">
      <c r="A236" s="1"/>
      <c r="B236" s="1">
        <v>8476479</v>
      </c>
      <c r="C236" s="1">
        <v>32</v>
      </c>
      <c r="D236" s="1" t="s">
        <v>416</v>
      </c>
      <c r="E236" s="1" t="str">
        <f>IF(AND(ISERR(FIND("C",Table1[[#This Row],[positions]])), Table1[[#This Row],[AVG_faceoffWins]]&gt;200), "*", "")</f>
        <v/>
      </c>
      <c r="F236" s="1" t="str">
        <f>IF(AND(AND(NOT(ISERR(FIND("C",Table1[[#This Row],[positions]]))), G236&lt;&gt;"C"), Table1[[#This Row],[z faceoffWins]]&gt;0.15), "*", "")</f>
        <v/>
      </c>
      <c r="G236" s="2" t="s">
        <v>26</v>
      </c>
      <c r="H236" s="1" t="s">
        <v>421</v>
      </c>
      <c r="I236" s="1" t="s">
        <v>422</v>
      </c>
      <c r="J236" s="7">
        <f>Table1[[#This Row],[z ppp]]+Table1[[#This Row],[z blocks]]+Table1[[#This Row],[z hits]]+Table1[[#This Row],[z goals]]+Table1[[#This Row],[z assists]]+Table1[[#This Row],[z points]]+Table1[[#This Row],[z faceoffWins]]+Table1[[#This Row],[z shots]]</f>
        <v>4.3162627429892408</v>
      </c>
      <c r="K236" s="7">
        <f>Table1[[#This Row],[z goals]]+Table1[[#This Row],[z assists]]+Table1[[#This Row],[z points]]+Table1[[#This Row],[z ppp]]+Table1[[#This Row],[z hits]]+Table1[[#This Row],[z shots]]</f>
        <v>1.6985722388316771</v>
      </c>
      <c r="L236" s="7">
        <f>Table1[[#This Row],[z blocks]]+Table1[[#This Row],[z faceoffWins]]</f>
        <v>2.6176905041575642</v>
      </c>
      <c r="M236" s="7">
        <f>Table1[[#This Row],[z goals]]+Table1[[#This Row],[z assists]]+Table1[[#This Row],[z points]]+Table1[[#This Row],[z ppp]]+Table1[[#This Row],[z hits]]+Table1[[#This Row],[z blocks]]+Table1[[#This Row],[z shots]]</f>
        <v>1.8736225857898974</v>
      </c>
      <c r="N236" s="7">
        <f>Table1[[#This Row],[z goals]]+Table1[[#This Row],[z assists]]+Table1[[#This Row],[z points]]+Table1[[#This Row],[z ppp]]</f>
        <v>1.5226419795593737</v>
      </c>
      <c r="O236" s="3">
        <f>(Table1[[#This Row],[AVG_goals]] - AT$519) / AT$516</f>
        <v>5.9679849913106139E-2</v>
      </c>
      <c r="P236" s="3">
        <f>(Table1[[#This Row],[AVG_assists]] - P$519) / P$516</f>
        <v>0.77831100048043489</v>
      </c>
      <c r="Q236" s="3">
        <f>(Table1[[#This Row],[AVG_points]] - AX$519) / AX$516</f>
        <v>0.5139507250784372</v>
      </c>
      <c r="R236" s="3">
        <f>(Table1[[#This Row],[AVG_faceoffWins]] - AH$519) / AH$516</f>
        <v>2.4426401571993437</v>
      </c>
      <c r="S236" s="3">
        <f>(Table1[[#This Row],[AVG_PPP]] - AB$519) / AB$516</f>
        <v>0.17070040408739554</v>
      </c>
      <c r="T236" s="3">
        <f>(Table1[[#This Row],[AVG_hits]] - T$519) / T$516</f>
        <v>-9.5520773807463016E-2</v>
      </c>
      <c r="U236" s="3">
        <f>(Table1[[#This Row],[AVG_blocks]] - U$519) / U$516</f>
        <v>0.17505034695822033</v>
      </c>
      <c r="V236" s="3">
        <f>(Table1[[#This Row],[AVG_shots]] - AO$519) / AO$516</f>
        <v>0.27145103307976637</v>
      </c>
      <c r="W236" s="6">
        <v>643.1</v>
      </c>
      <c r="X236" s="7">
        <f>Table1[[#This Row],[r shp factor]]*Table1[[#This Row],[goals]]</f>
        <v>11.917306519477449</v>
      </c>
      <c r="Y236" s="4">
        <v>9.6889191666666596E-2</v>
      </c>
      <c r="Z236" s="3">
        <f>(Table1[[#This Row],[AVG_shp]] - Z$519) / Z$516</f>
        <v>-0.18808815734543236</v>
      </c>
      <c r="AA236" s="6">
        <v>10.091666666666599</v>
      </c>
      <c r="AB236" s="6">
        <v>69.4583333333333</v>
      </c>
      <c r="AC236" s="6">
        <v>81.341666666666598</v>
      </c>
      <c r="AD236" s="1">
        <v>80</v>
      </c>
      <c r="AE236" s="1">
        <v>8</v>
      </c>
      <c r="AF236" s="1">
        <f>IF(ISERR(Table1[[#This Row],[AVG_shp]]/Table1[[#This Row],[shp]]), 0, Table1[[#This Row],[AVG_shp]]/Table1[[#This Row],[shp]])</f>
        <v>1.4896633149346812</v>
      </c>
      <c r="AG236" s="1">
        <v>35</v>
      </c>
      <c r="AH236" s="1">
        <v>43</v>
      </c>
      <c r="AI236" s="1">
        <v>94</v>
      </c>
      <c r="AJ236" s="3">
        <v>14.341666666666599</v>
      </c>
      <c r="AK236" s="3">
        <v>33.716666666666598</v>
      </c>
      <c r="AL236" s="3">
        <v>48.058333333333302</v>
      </c>
      <c r="AM236" s="3">
        <v>144.60833333333301</v>
      </c>
      <c r="AN236" s="1">
        <v>6.5041000000000002E-2</v>
      </c>
      <c r="AO236" s="1">
        <v>1</v>
      </c>
      <c r="AP236" s="1">
        <v>123</v>
      </c>
      <c r="AQ236" s="1">
        <v>635</v>
      </c>
      <c r="AR236" s="1">
        <v>73</v>
      </c>
      <c r="AS236" s="1">
        <v>83</v>
      </c>
      <c r="AT236"/>
      <c r="AX236"/>
      <c r="AY236"/>
      <c r="AZ236"/>
    </row>
    <row r="237" spans="1:52" x14ac:dyDescent="0.3">
      <c r="A237" s="1"/>
      <c r="B237" s="1">
        <v>8479619</v>
      </c>
      <c r="C237" s="1">
        <v>29</v>
      </c>
      <c r="D237" s="1" t="s">
        <v>902</v>
      </c>
      <c r="E237" s="1" t="str">
        <f>IF(AND(ISERR(FIND("C",Table1[[#This Row],[positions]])), Table1[[#This Row],[AVG_faceoffWins]]&gt;200), "*", "")</f>
        <v/>
      </c>
      <c r="F237" s="1" t="str">
        <f>IF(AND(AND(NOT(ISERR(FIND("C",Table1[[#This Row],[positions]]))), G237&lt;&gt;"C"), Table1[[#This Row],[z faceoffWins]]&gt;0.15), "*", "")</f>
        <v/>
      </c>
      <c r="G237" s="2" t="s">
        <v>29</v>
      </c>
      <c r="H237" s="1" t="s">
        <v>903</v>
      </c>
      <c r="I237" s="1" t="s">
        <v>904</v>
      </c>
      <c r="J237" s="7">
        <f>Table1[[#This Row],[z ppp]]+Table1[[#This Row],[z blocks]]+Table1[[#This Row],[z hits]]+Table1[[#This Row],[z goals]]+Table1[[#This Row],[z assists]]+Table1[[#This Row],[z points]]+Table1[[#This Row],[z faceoffWins]]+Table1[[#This Row],[z shots]]</f>
        <v>-5.2183437962849188</v>
      </c>
      <c r="K237" s="7">
        <f>Table1[[#This Row],[z goals]]+Table1[[#This Row],[z assists]]+Table1[[#This Row],[z points]]+Table1[[#This Row],[z ppp]]+Table1[[#This Row],[z hits]]+Table1[[#This Row],[z shots]]</f>
        <v>-3.5045635128028803</v>
      </c>
      <c r="L237" s="7">
        <f>Table1[[#This Row],[z blocks]]+Table1[[#This Row],[z faceoffWins]]</f>
        <v>-1.7137802834820388</v>
      </c>
      <c r="M237" s="7">
        <f>Table1[[#This Row],[z goals]]+Table1[[#This Row],[z assists]]+Table1[[#This Row],[z points]]+Table1[[#This Row],[z ppp]]+Table1[[#This Row],[z hits]]+Table1[[#This Row],[z blocks]]+Table1[[#This Row],[z shots]]</f>
        <v>-4.6366040895532796</v>
      </c>
      <c r="N237" s="7">
        <f>Table1[[#This Row],[z goals]]+Table1[[#This Row],[z assists]]+Table1[[#This Row],[z points]]+Table1[[#This Row],[z ppp]]</f>
        <v>-2.2151318407274507</v>
      </c>
      <c r="O237" s="3">
        <f>(Table1[[#This Row],[AVG_goals]] - AT$519) / AT$516</f>
        <v>5.4232670462656264E-2</v>
      </c>
      <c r="P237" s="3">
        <f>(Table1[[#This Row],[AVG_assists]] - P$519) / P$516</f>
        <v>-0.98954349504222927</v>
      </c>
      <c r="Q237" s="3">
        <f>(Table1[[#This Row],[AVG_points]] - AX$519) / AX$516</f>
        <v>-0.59452769166532771</v>
      </c>
      <c r="R237" s="3">
        <f>(Table1[[#This Row],[AVG_faceoffWins]] - AH$519) / AH$516</f>
        <v>-0.58173970673163877</v>
      </c>
      <c r="S237" s="3">
        <f>(Table1[[#This Row],[AVG_PPP]] - AB$519) / AB$516</f>
        <v>-0.68529332448255009</v>
      </c>
      <c r="T237" s="3">
        <f>(Table1[[#This Row],[AVG_hits]] - T$519) / T$516</f>
        <v>-0.6740872644891307</v>
      </c>
      <c r="U237" s="3">
        <f>(Table1[[#This Row],[AVG_blocks]] - U$519) / U$516</f>
        <v>-1.1320405767504</v>
      </c>
      <c r="V237" s="3">
        <f>(Table1[[#This Row],[AVG_shots]] - AO$519) / AO$516</f>
        <v>-0.6153444075862986</v>
      </c>
      <c r="W237" s="6">
        <v>4.125</v>
      </c>
      <c r="X237" s="7">
        <f>Table1[[#This Row],[r shp factor]]*Table1[[#This Row],[goals]]</f>
        <v>11.110314679695284</v>
      </c>
      <c r="Y237" s="4">
        <v>0.14813699999999999</v>
      </c>
      <c r="Z237" s="3">
        <f>(Table1[[#This Row],[AVG_shp]] - Z$519) / Z$516</f>
        <v>0.79067115917802011</v>
      </c>
      <c r="AA237" s="6">
        <v>1.8676470588235199</v>
      </c>
      <c r="AB237" s="6">
        <v>16.323529411764699</v>
      </c>
      <c r="AC237" s="6">
        <v>50.235294117647001</v>
      </c>
      <c r="AD237" s="1">
        <v>53</v>
      </c>
      <c r="AE237" s="1">
        <v>7</v>
      </c>
      <c r="AF237" s="1">
        <f>IF(ISERR(Table1[[#This Row],[AVG_shp]]/Table1[[#This Row],[shp]]), 0, Table1[[#This Row],[AVG_shp]]/Table1[[#This Row],[shp]])</f>
        <v>1.5871878113850406</v>
      </c>
      <c r="AG237" s="1">
        <v>12</v>
      </c>
      <c r="AH237" s="1">
        <v>19</v>
      </c>
      <c r="AI237" s="1">
        <v>45</v>
      </c>
      <c r="AJ237" s="3">
        <v>14.2867647058823</v>
      </c>
      <c r="AK237" s="3">
        <v>9.0955882352941106</v>
      </c>
      <c r="AL237" s="3">
        <v>23.3823529411764</v>
      </c>
      <c r="AM237" s="3">
        <v>90.617647058823493</v>
      </c>
      <c r="AN237" s="1">
        <v>9.3332999999999999E-2</v>
      </c>
      <c r="AO237" s="1">
        <v>2</v>
      </c>
      <c r="AP237" s="1">
        <v>75</v>
      </c>
      <c r="AQ237" s="1">
        <v>5</v>
      </c>
      <c r="AR237" s="1">
        <v>11</v>
      </c>
      <c r="AS237" s="1">
        <v>48</v>
      </c>
      <c r="AT237"/>
      <c r="AX237"/>
      <c r="AY237"/>
      <c r="AZ237"/>
    </row>
    <row r="238" spans="1:52" x14ac:dyDescent="0.3">
      <c r="A238" s="1"/>
      <c r="B238" s="1">
        <v>8473422</v>
      </c>
      <c r="C238" s="1">
        <v>38</v>
      </c>
      <c r="D238" s="1" t="s">
        <v>219</v>
      </c>
      <c r="E238" s="1" t="str">
        <f>IF(AND(ISERR(FIND("C",Table1[[#This Row],[positions]])), Table1[[#This Row],[AVG_faceoffWins]]&gt;200), "*", "")</f>
        <v/>
      </c>
      <c r="F238" s="1" t="str">
        <f>IF(AND(AND(NOT(ISERR(FIND("C",Table1[[#This Row],[positions]]))), G238&lt;&gt;"C"), Table1[[#This Row],[z faceoffWins]]&gt;0.15), "*", "")</f>
        <v>*</v>
      </c>
      <c r="G238" s="2" t="s">
        <v>45</v>
      </c>
      <c r="H238" s="1" t="s">
        <v>228</v>
      </c>
      <c r="I238" s="1" t="s">
        <v>229</v>
      </c>
      <c r="J238" s="7">
        <f>Table1[[#This Row],[z ppp]]+Table1[[#This Row],[z blocks]]+Table1[[#This Row],[z hits]]+Table1[[#This Row],[z goals]]+Table1[[#This Row],[z assists]]+Table1[[#This Row],[z points]]+Table1[[#This Row],[z faceoffWins]]+Table1[[#This Row],[z shots]]</f>
        <v>0.81852957742057286</v>
      </c>
      <c r="K238" s="7">
        <f>Table1[[#This Row],[z goals]]+Table1[[#This Row],[z assists]]+Table1[[#This Row],[z points]]+Table1[[#This Row],[z ppp]]+Table1[[#This Row],[z hits]]+Table1[[#This Row],[z shots]]</f>
        <v>1.0847719062589096</v>
      </c>
      <c r="L238" s="7">
        <f>Table1[[#This Row],[z blocks]]+Table1[[#This Row],[z faceoffWins]]</f>
        <v>-0.26624232883833676</v>
      </c>
      <c r="M238" s="7">
        <f>Table1[[#This Row],[z goals]]+Table1[[#This Row],[z assists]]+Table1[[#This Row],[z points]]+Table1[[#This Row],[z ppp]]+Table1[[#This Row],[z hits]]+Table1[[#This Row],[z blocks]]+Table1[[#This Row],[z shots]]</f>
        <v>0.39568658967243298</v>
      </c>
      <c r="N238" s="7">
        <f>Table1[[#This Row],[z goals]]+Table1[[#This Row],[z assists]]+Table1[[#This Row],[z points]]+Table1[[#This Row],[z ppp]]</f>
        <v>-0.38762724825077549</v>
      </c>
      <c r="O238" s="3">
        <f>(Table1[[#This Row],[AVG_goals]] - AT$519) / AT$516</f>
        <v>5.3861021595166717E-2</v>
      </c>
      <c r="P238" s="3">
        <f>(Table1[[#This Row],[AVG_assists]] - P$519) / P$516</f>
        <v>-0.28786551227200485</v>
      </c>
      <c r="Q238" s="3">
        <f>(Table1[[#This Row],[AVG_points]] - AX$519) / AX$516</f>
        <v>-0.15570939511352075</v>
      </c>
      <c r="R238" s="3">
        <f>(Table1[[#This Row],[AVG_faceoffWins]] - AH$519) / AH$516</f>
        <v>0.42284298774814</v>
      </c>
      <c r="S238" s="3">
        <f>(Table1[[#This Row],[AVG_PPP]] - AB$519) / AB$516</f>
        <v>2.0866375395834414E-3</v>
      </c>
      <c r="T238" s="3">
        <f>(Table1[[#This Row],[AVG_hits]] - T$519) / T$516</f>
        <v>1.7805455666266936</v>
      </c>
      <c r="U238" s="3">
        <f>(Table1[[#This Row],[AVG_blocks]] - U$519) / U$516</f>
        <v>-0.68908531658647676</v>
      </c>
      <c r="V238" s="3">
        <f>(Table1[[#This Row],[AVG_shots]] - AO$519) / AO$516</f>
        <v>-0.30814641211700844</v>
      </c>
      <c r="W238" s="6">
        <v>216.36792452830099</v>
      </c>
      <c r="X238" s="7">
        <f>Table1[[#This Row],[r shp factor]]*Table1[[#This Row],[goals]]</f>
        <v>13.891400037910852</v>
      </c>
      <c r="Y238" s="4">
        <v>0.13357136792452801</v>
      </c>
      <c r="Z238" s="3">
        <f>(Table1[[#This Row],[AVG_shp]] - Z$519) / Z$516</f>
        <v>0.51248856837933676</v>
      </c>
      <c r="AA238" s="6">
        <v>8.4716981132075393</v>
      </c>
      <c r="AB238" s="6">
        <v>34.330188679245197</v>
      </c>
      <c r="AC238" s="6">
        <v>182.20754716981099</v>
      </c>
      <c r="AD238" s="1">
        <v>78</v>
      </c>
      <c r="AE238" s="1">
        <v>15</v>
      </c>
      <c r="AF238" s="1">
        <f>IF(ISERR(Table1[[#This Row],[AVG_shp]]/Table1[[#This Row],[shp]]), 0, Table1[[#This Row],[AVG_shp]]/Table1[[#This Row],[shp]])</f>
        <v>0.92609333586072351</v>
      </c>
      <c r="AG238" s="1">
        <v>20</v>
      </c>
      <c r="AH238" s="1">
        <v>35</v>
      </c>
      <c r="AI238" s="1">
        <v>85</v>
      </c>
      <c r="AJ238" s="3">
        <v>14.2830188679245</v>
      </c>
      <c r="AK238" s="3">
        <v>18.867924528301799</v>
      </c>
      <c r="AL238" s="3">
        <v>33.150943396226403</v>
      </c>
      <c r="AM238" s="3">
        <v>109.320754716981</v>
      </c>
      <c r="AN238" s="1">
        <v>0.144231</v>
      </c>
      <c r="AO238" s="1">
        <v>4</v>
      </c>
      <c r="AP238" s="1">
        <v>104</v>
      </c>
      <c r="AQ238" s="1">
        <v>341</v>
      </c>
      <c r="AR238" s="1">
        <v>34</v>
      </c>
      <c r="AS238" s="1">
        <v>200</v>
      </c>
      <c r="AT238"/>
      <c r="AX238"/>
      <c r="AY238"/>
      <c r="AZ238"/>
    </row>
    <row r="239" spans="1:52" hidden="1" x14ac:dyDescent="0.3">
      <c r="A239" s="1" t="s">
        <v>1085</v>
      </c>
      <c r="B239" s="1">
        <v>8480064</v>
      </c>
      <c r="C239" s="1">
        <v>26</v>
      </c>
      <c r="D239" s="1" t="s">
        <v>86</v>
      </c>
      <c r="E239" s="1" t="str">
        <f>IF(AND(ISERR(FIND("C",Table1[[#This Row],[positions]])), Table1[[#This Row],[AVG_faceoffWins]]&gt;200), "*", "")</f>
        <v/>
      </c>
      <c r="F239" s="1" t="str">
        <f>IF(AND(AND(NOT(ISERR(FIND("C",Table1[[#This Row],[positions]]))), G239&lt;&gt;"C"), Table1[[#This Row],[z faceoffWins]]&gt;0.15), "*", "")</f>
        <v/>
      </c>
      <c r="G239" s="2" t="s">
        <v>26</v>
      </c>
      <c r="H239" s="1" t="s">
        <v>95</v>
      </c>
      <c r="I239" s="1" t="s">
        <v>96</v>
      </c>
      <c r="J239" s="7">
        <f>Table1[[#This Row],[z ppp]]+Table1[[#This Row],[z blocks]]+Table1[[#This Row],[z hits]]+Table1[[#This Row],[z goals]]+Table1[[#This Row],[z assists]]+Table1[[#This Row],[z points]]+Table1[[#This Row],[z faceoffWins]]+Table1[[#This Row],[z shots]]</f>
        <v>-0.10242615395198118</v>
      </c>
      <c r="K239" s="7">
        <f>Table1[[#This Row],[z goals]]+Table1[[#This Row],[z assists]]+Table1[[#This Row],[z points]]+Table1[[#This Row],[z ppp]]+Table1[[#This Row],[z hits]]+Table1[[#This Row],[z shots]]</f>
        <v>-0.52167988029506585</v>
      </c>
      <c r="L239" s="7">
        <f>Table1[[#This Row],[z blocks]]+Table1[[#This Row],[z faceoffWins]]</f>
        <v>0.41925372634308467</v>
      </c>
      <c r="M239" s="7">
        <f>Table1[[#This Row],[z goals]]+Table1[[#This Row],[z assists]]+Table1[[#This Row],[z points]]+Table1[[#This Row],[z ppp]]+Table1[[#This Row],[z hits]]+Table1[[#This Row],[z blocks]]+Table1[[#This Row],[z shots]]</f>
        <v>-1.153288948821769</v>
      </c>
      <c r="N239" s="7">
        <f>Table1[[#This Row],[z goals]]+Table1[[#This Row],[z assists]]+Table1[[#This Row],[z points]]+Table1[[#This Row],[z ppp]]</f>
        <v>-0.37395695362731962</v>
      </c>
      <c r="O239" s="3">
        <f>(Table1[[#This Row],[AVG_goals]] - AT$519) / AT$516</f>
        <v>0.37042761483154973</v>
      </c>
      <c r="P239" s="3">
        <f>(Table1[[#This Row],[AVG_assists]] - P$519) / P$516</f>
        <v>-0.70289858360887392</v>
      </c>
      <c r="Q239" s="3">
        <f>(Table1[[#This Row],[AVG_points]] - AX$519) / AX$516</f>
        <v>-0.27203502955326719</v>
      </c>
      <c r="R239" s="3">
        <f>(Table1[[#This Row],[AVG_faceoffWins]] - AH$519) / AH$516</f>
        <v>1.050862794869788</v>
      </c>
      <c r="S239" s="3">
        <f>(Table1[[#This Row],[AVG_PPP]] - AB$519) / AB$516</f>
        <v>0.23054904470327175</v>
      </c>
      <c r="T239" s="3">
        <f>(Table1[[#This Row],[AVG_hits]] - T$519) / T$516</f>
        <v>0.33570472699721643</v>
      </c>
      <c r="U239" s="3">
        <f>(Table1[[#This Row],[AVG_blocks]] - U$519) / U$516</f>
        <v>-0.63160906852670329</v>
      </c>
      <c r="V239" s="3">
        <f>(Table1[[#This Row],[AVG_shots]] - AO$519) / AO$516</f>
        <v>-0.48342765366496265</v>
      </c>
      <c r="W239" s="6">
        <v>349.052631578947</v>
      </c>
      <c r="X239" s="7">
        <f>Table1[[#This Row],[r shp factor]]*Table1[[#This Row],[goals]]</f>
        <v>12.389332913127021</v>
      </c>
      <c r="Y239" s="4">
        <v>0.420509298245614</v>
      </c>
      <c r="Z239" s="3">
        <f>(Table1[[#This Row],[AVG_shp]] - Z$519) / Z$516</f>
        <v>5.9925897024418804</v>
      </c>
      <c r="AA239" s="6">
        <v>10.6666666666666</v>
      </c>
      <c r="AB239" s="6">
        <v>36.6666666666666</v>
      </c>
      <c r="AC239" s="6">
        <v>104.526315789473</v>
      </c>
      <c r="AD239" s="1">
        <v>56</v>
      </c>
      <c r="AE239" s="1">
        <v>21</v>
      </c>
      <c r="AF239" s="1">
        <f>IF(ISERR(Table1[[#This Row],[AVG_shp]]/Table1[[#This Row],[shp]]), 0, Table1[[#This Row],[AVG_shp]]/Table1[[#This Row],[shp]])</f>
        <v>0.58996823395842957</v>
      </c>
      <c r="AG239" s="1">
        <v>14</v>
      </c>
      <c r="AH239" s="1">
        <v>35</v>
      </c>
      <c r="AI239" s="1">
        <v>91</v>
      </c>
      <c r="AJ239" s="3">
        <v>17.473684210526301</v>
      </c>
      <c r="AK239" s="3">
        <v>13.087719298245601</v>
      </c>
      <c r="AL239" s="3">
        <v>30.5614035087719</v>
      </c>
      <c r="AM239" s="3">
        <v>98.649122807017505</v>
      </c>
      <c r="AN239" s="1">
        <v>0.71276600000000001</v>
      </c>
      <c r="AO239" s="1">
        <v>11</v>
      </c>
      <c r="AP239" s="1">
        <v>96</v>
      </c>
      <c r="AQ239" s="1">
        <v>413</v>
      </c>
      <c r="AR239" s="1">
        <v>47</v>
      </c>
      <c r="AS239" s="1">
        <v>135</v>
      </c>
      <c r="AT239"/>
      <c r="AX239"/>
      <c r="AY239"/>
      <c r="AZ239"/>
    </row>
    <row r="240" spans="1:52" x14ac:dyDescent="0.3">
      <c r="A240" s="1"/>
      <c r="B240" s="1">
        <v>8478542</v>
      </c>
      <c r="C240" s="1">
        <v>32</v>
      </c>
      <c r="D240" s="1" t="s">
        <v>375</v>
      </c>
      <c r="E240" s="1" t="str">
        <f>IF(AND(ISERR(FIND("C",Table1[[#This Row],[positions]])), Table1[[#This Row],[AVG_faceoffWins]]&gt;200), "*", "")</f>
        <v/>
      </c>
      <c r="F240" s="1" t="str">
        <f>IF(AND(AND(NOT(ISERR(FIND("C",Table1[[#This Row],[positions]]))), G240&lt;&gt;"C"), Table1[[#This Row],[z faceoffWins]]&gt;0.15), "*", "")</f>
        <v/>
      </c>
      <c r="G240" s="2" t="s">
        <v>23</v>
      </c>
      <c r="H240" s="1" t="s">
        <v>398</v>
      </c>
      <c r="I240" s="1" t="s">
        <v>399</v>
      </c>
      <c r="J240" s="7">
        <f>Table1[[#This Row],[z ppp]]+Table1[[#This Row],[z blocks]]+Table1[[#This Row],[z hits]]+Table1[[#This Row],[z goals]]+Table1[[#This Row],[z assists]]+Table1[[#This Row],[z points]]+Table1[[#This Row],[z faceoffWins]]+Table1[[#This Row],[z shots]]</f>
        <v>-9.2972998180207989E-2</v>
      </c>
      <c r="K240" s="7">
        <f>Table1[[#This Row],[z goals]]+Table1[[#This Row],[z assists]]+Table1[[#This Row],[z points]]+Table1[[#This Row],[z ppp]]+Table1[[#This Row],[z hits]]+Table1[[#This Row],[z shots]]</f>
        <v>0.97494380478960663</v>
      </c>
      <c r="L240" s="7">
        <f>Table1[[#This Row],[z blocks]]+Table1[[#This Row],[z faceoffWins]]</f>
        <v>-1.0679168029698147</v>
      </c>
      <c r="M240" s="7">
        <f>Table1[[#This Row],[z goals]]+Table1[[#This Row],[z assists]]+Table1[[#This Row],[z points]]+Table1[[#This Row],[z ppp]]+Table1[[#This Row],[z hits]]+Table1[[#This Row],[z blocks]]+Table1[[#This Row],[z shots]]</f>
        <v>7.9129451051188848E-2</v>
      </c>
      <c r="N240" s="7">
        <f>Table1[[#This Row],[z goals]]+Table1[[#This Row],[z assists]]+Table1[[#This Row],[z points]]+Table1[[#This Row],[z ppp]]</f>
        <v>8.3737407555699084E-2</v>
      </c>
      <c r="O240" s="3">
        <f>(Table1[[#This Row],[AVG_goals]] - AT$519) / AT$516</f>
        <v>5.1551399965535247E-2</v>
      </c>
      <c r="P240" s="3">
        <f>(Table1[[#This Row],[AVG_assists]] - P$519) / P$516</f>
        <v>-4.4635563765241519E-2</v>
      </c>
      <c r="Q240" s="3">
        <f>(Table1[[#This Row],[AVG_points]] - AX$519) / AX$516</f>
        <v>-4.5846158748446067E-3</v>
      </c>
      <c r="R240" s="3">
        <f>(Table1[[#This Row],[AVG_faceoffWins]] - AH$519) / AH$516</f>
        <v>-0.17210244923139698</v>
      </c>
      <c r="S240" s="3">
        <f>(Table1[[#This Row],[AVG_PPP]] - AB$519) / AB$516</f>
        <v>8.1406187230249963E-2</v>
      </c>
      <c r="T240" s="3">
        <f>(Table1[[#This Row],[AVG_hits]] - T$519) / T$516</f>
        <v>9.5473498763846351E-2</v>
      </c>
      <c r="U240" s="3">
        <f>(Table1[[#This Row],[AVG_blocks]] - U$519) / U$516</f>
        <v>-0.89581435373841767</v>
      </c>
      <c r="V240" s="3">
        <f>(Table1[[#This Row],[AVG_shots]] - AO$519) / AO$516</f>
        <v>0.79573289847006112</v>
      </c>
      <c r="W240" s="6">
        <v>90.670995670995595</v>
      </c>
      <c r="X240" s="7">
        <f>Table1[[#This Row],[r shp factor]]*Table1[[#This Row],[goals]]</f>
        <v>13.103747371038704</v>
      </c>
      <c r="Y240" s="4">
        <v>8.1389995670995599E-2</v>
      </c>
      <c r="Z240" s="3">
        <f>(Table1[[#This Row],[AVG_shp]] - Z$519) / Z$516</f>
        <v>-0.4841004742178962</v>
      </c>
      <c r="AA240" s="6">
        <v>9.2337662337662305</v>
      </c>
      <c r="AB240" s="6">
        <v>25.926406926406901</v>
      </c>
      <c r="AC240" s="6">
        <v>91.610389610389603</v>
      </c>
      <c r="AD240" s="1">
        <v>82</v>
      </c>
      <c r="AE240" s="1">
        <v>15</v>
      </c>
      <c r="AF240" s="1">
        <f>IF(ISERR(Table1[[#This Row],[AVG_shp]]/Table1[[#This Row],[shp]]), 0, Table1[[#This Row],[AVG_shp]]/Table1[[#This Row],[shp]])</f>
        <v>0.87358315806924691</v>
      </c>
      <c r="AG240" s="1">
        <v>17</v>
      </c>
      <c r="AH240" s="1">
        <v>32</v>
      </c>
      <c r="AI240" s="1">
        <v>79</v>
      </c>
      <c r="AJ240" s="3">
        <v>14.2597402597402</v>
      </c>
      <c r="AK240" s="3">
        <v>22.2554112554112</v>
      </c>
      <c r="AL240" s="3">
        <v>36.515151515151501</v>
      </c>
      <c r="AM240" s="3">
        <v>176.52813852813799</v>
      </c>
      <c r="AN240" s="1">
        <v>9.3168000000000001E-2</v>
      </c>
      <c r="AO240" s="1">
        <v>7</v>
      </c>
      <c r="AP240" s="1">
        <v>161</v>
      </c>
      <c r="AQ240" s="1">
        <v>127</v>
      </c>
      <c r="AR240" s="1">
        <v>23</v>
      </c>
      <c r="AS240" s="1">
        <v>128</v>
      </c>
      <c r="AT240"/>
      <c r="AX240"/>
      <c r="AY240"/>
      <c r="AZ240"/>
    </row>
    <row r="241" spans="1:52" x14ac:dyDescent="0.3">
      <c r="A241" s="1"/>
      <c r="B241" s="1">
        <v>8480829</v>
      </c>
      <c r="C241" s="1">
        <v>25</v>
      </c>
      <c r="D241" s="1" t="s">
        <v>119</v>
      </c>
      <c r="E241" s="1" t="str">
        <f>IF(AND(ISERR(FIND("C",Table1[[#This Row],[positions]])), Table1[[#This Row],[AVG_faceoffWins]]&gt;200), "*", "")</f>
        <v/>
      </c>
      <c r="F241" s="1" t="str">
        <f>IF(AND(AND(NOT(ISERR(FIND("C",Table1[[#This Row],[positions]]))), G241&lt;&gt;"C"), Table1[[#This Row],[z faceoffWins]]&gt;0.15), "*", "")</f>
        <v/>
      </c>
      <c r="G241" s="2" t="s">
        <v>26</v>
      </c>
      <c r="H241" s="1" t="s">
        <v>135</v>
      </c>
      <c r="I241" s="1" t="s">
        <v>136</v>
      </c>
      <c r="J241" s="7">
        <f>Table1[[#This Row],[z ppp]]+Table1[[#This Row],[z blocks]]+Table1[[#This Row],[z hits]]+Table1[[#This Row],[z goals]]+Table1[[#This Row],[z assists]]+Table1[[#This Row],[z points]]+Table1[[#This Row],[z faceoffWins]]+Table1[[#This Row],[z shots]]</f>
        <v>-0.67943473976906765</v>
      </c>
      <c r="K241" s="7">
        <f>Table1[[#This Row],[z goals]]+Table1[[#This Row],[z assists]]+Table1[[#This Row],[z points]]+Table1[[#This Row],[z ppp]]+Table1[[#This Row],[z hits]]+Table1[[#This Row],[z shots]]</f>
        <v>-0.88745540528755618</v>
      </c>
      <c r="L241" s="7">
        <f>Table1[[#This Row],[z blocks]]+Table1[[#This Row],[z faceoffWins]]</f>
        <v>0.2080206655184883</v>
      </c>
      <c r="M241" s="7">
        <f>Table1[[#This Row],[z goals]]+Table1[[#This Row],[z assists]]+Table1[[#This Row],[z points]]+Table1[[#This Row],[z ppp]]+Table1[[#This Row],[z hits]]+Table1[[#This Row],[z blocks]]+Table1[[#This Row],[z shots]]</f>
        <v>-1.7506842667438709</v>
      </c>
      <c r="N241" s="7">
        <f>Table1[[#This Row],[z goals]]+Table1[[#This Row],[z assists]]+Table1[[#This Row],[z points]]+Table1[[#This Row],[z ppp]]</f>
        <v>-0.62859163761783809</v>
      </c>
      <c r="O241" s="3">
        <f>(Table1[[#This Row],[AVG_goals]] - AT$519) / AT$516</f>
        <v>3.159272912374695E-2</v>
      </c>
      <c r="P241" s="3">
        <f>(Table1[[#This Row],[AVG_assists]] - P$519) / P$516</f>
        <v>-0.17863980846264288</v>
      </c>
      <c r="Q241" s="3">
        <f>(Table1[[#This Row],[AVG_points]] - AX$519) / AX$516</f>
        <v>-9.7457390823783491E-2</v>
      </c>
      <c r="R241" s="3">
        <f>(Table1[[#This Row],[AVG_faceoffWins]] - AH$519) / AH$516</f>
        <v>1.071249526974803</v>
      </c>
      <c r="S241" s="3">
        <f>(Table1[[#This Row],[AVG_PPP]] - AB$519) / AB$516</f>
        <v>-0.38408716745515864</v>
      </c>
      <c r="T241" s="3">
        <f>(Table1[[#This Row],[AVG_hits]] - T$519) / T$516</f>
        <v>-0.19347289881335053</v>
      </c>
      <c r="U241" s="3">
        <f>(Table1[[#This Row],[AVG_blocks]] - U$519) / U$516</f>
        <v>-0.86322886145631472</v>
      </c>
      <c r="V241" s="3">
        <f>(Table1[[#This Row],[AVG_shots]] - AO$519) / AO$516</f>
        <v>-6.5390868856367537E-2</v>
      </c>
      <c r="W241" s="6">
        <v>353.35983263598303</v>
      </c>
      <c r="X241" s="7">
        <f>Table1[[#This Row],[r shp factor]]*Table1[[#This Row],[goals]]</f>
        <v>12.985481955856404</v>
      </c>
      <c r="Y241" s="4">
        <v>0.112917422594142</v>
      </c>
      <c r="Z241" s="3">
        <f>(Table1[[#This Row],[AVG_shp]] - Z$519) / Z$516</f>
        <v>0.11802796464786666</v>
      </c>
      <c r="AA241" s="6">
        <v>4.7615062761506204</v>
      </c>
      <c r="AB241" s="6">
        <v>27.2510460251046</v>
      </c>
      <c r="AC241" s="6">
        <v>76.075313807531302</v>
      </c>
      <c r="AD241" s="1">
        <v>78</v>
      </c>
      <c r="AE241" s="1">
        <v>12</v>
      </c>
      <c r="AF241" s="1">
        <f>IF(ISERR(Table1[[#This Row],[AVG_shp]]/Table1[[#This Row],[shp]]), 0, Table1[[#This Row],[AVG_shp]]/Table1[[#This Row],[shp]])</f>
        <v>1.0821234963213671</v>
      </c>
      <c r="AG241" s="1">
        <v>21</v>
      </c>
      <c r="AH241" s="1">
        <v>33</v>
      </c>
      <c r="AI241" s="1">
        <v>78</v>
      </c>
      <c r="AJ241" s="3">
        <v>14.058577405857701</v>
      </c>
      <c r="AK241" s="3">
        <v>20.389121338912101</v>
      </c>
      <c r="AL241" s="3">
        <v>34.447698744769802</v>
      </c>
      <c r="AM241" s="3">
        <v>124.100418410041</v>
      </c>
      <c r="AN241" s="1">
        <v>0.104348</v>
      </c>
      <c r="AO241" s="1">
        <v>1</v>
      </c>
      <c r="AP241" s="1">
        <v>115</v>
      </c>
      <c r="AQ241" s="1">
        <v>367</v>
      </c>
      <c r="AR241" s="1">
        <v>28</v>
      </c>
      <c r="AS241" s="1">
        <v>66</v>
      </c>
      <c r="AT241"/>
      <c r="AX241"/>
      <c r="AY241"/>
      <c r="AZ241"/>
    </row>
    <row r="242" spans="1:52" x14ac:dyDescent="0.3">
      <c r="A242" s="1"/>
      <c r="B242" s="1">
        <v>8482113</v>
      </c>
      <c r="C242" s="1">
        <v>24</v>
      </c>
      <c r="D242" s="1" t="s">
        <v>375</v>
      </c>
      <c r="E242" s="1" t="str">
        <f>IF(AND(ISERR(FIND("C",Table1[[#This Row],[positions]])), Table1[[#This Row],[AVG_faceoffWins]]&gt;200), "*", "")</f>
        <v/>
      </c>
      <c r="F242" s="1" t="str">
        <f>IF(AND(AND(NOT(ISERR(FIND("C",Table1[[#This Row],[positions]]))), G242&lt;&gt;"C"), Table1[[#This Row],[z faceoffWins]]&gt;0.15), "*", "")</f>
        <v/>
      </c>
      <c r="G242" s="2" t="s">
        <v>26</v>
      </c>
      <c r="H242" s="1" t="s">
        <v>388</v>
      </c>
      <c r="I242" s="1" t="s">
        <v>389</v>
      </c>
      <c r="J242" s="7">
        <f>Table1[[#This Row],[z ppp]]+Table1[[#This Row],[z blocks]]+Table1[[#This Row],[z hits]]+Table1[[#This Row],[z goals]]+Table1[[#This Row],[z assists]]+Table1[[#This Row],[z points]]+Table1[[#This Row],[z faceoffWins]]+Table1[[#This Row],[z shots]]</f>
        <v>0.94839013529425886</v>
      </c>
      <c r="K242" s="7">
        <f>Table1[[#This Row],[z goals]]+Table1[[#This Row],[z assists]]+Table1[[#This Row],[z points]]+Table1[[#This Row],[z ppp]]+Table1[[#This Row],[z hits]]+Table1[[#This Row],[z shots]]</f>
        <v>-1.5516662147787463E-2</v>
      </c>
      <c r="L242" s="7">
        <f>Table1[[#This Row],[z blocks]]+Table1[[#This Row],[z faceoffWins]]</f>
        <v>0.96390679744204633</v>
      </c>
      <c r="M242" s="7">
        <f>Table1[[#This Row],[z goals]]+Table1[[#This Row],[z assists]]+Table1[[#This Row],[z points]]+Table1[[#This Row],[z ppp]]+Table1[[#This Row],[z hits]]+Table1[[#This Row],[z blocks]]+Table1[[#This Row],[z shots]]</f>
        <v>-0.50929708915127103</v>
      </c>
      <c r="N242" s="7">
        <f>Table1[[#This Row],[z goals]]+Table1[[#This Row],[z assists]]+Table1[[#This Row],[z points]]+Table1[[#This Row],[z ppp]]</f>
        <v>-0.17678022369142227</v>
      </c>
      <c r="O242" s="3">
        <f>(Table1[[#This Row],[AVG_goals]] - AT$519) / AT$516</f>
        <v>3.138877310115748E-2</v>
      </c>
      <c r="P242" s="3">
        <f>(Table1[[#This Row],[AVG_assists]] - P$519) / P$516</f>
        <v>6.2211337867075035E-2</v>
      </c>
      <c r="Q242" s="3">
        <f>(Table1[[#This Row],[AVG_points]] - AX$519) / AX$516</f>
        <v>5.3132515992109178E-2</v>
      </c>
      <c r="R242" s="3">
        <f>(Table1[[#This Row],[AVG_faceoffWins]] - AH$519) / AH$516</f>
        <v>1.4576872244455299</v>
      </c>
      <c r="S242" s="3">
        <f>(Table1[[#This Row],[AVG_PPP]] - AB$519) / AB$516</f>
        <v>-0.32351285065176394</v>
      </c>
      <c r="T242" s="3">
        <f>(Table1[[#This Row],[AVG_hits]] - T$519) / T$516</f>
        <v>-0.34342800669300544</v>
      </c>
      <c r="U242" s="3">
        <f>(Table1[[#This Row],[AVG_blocks]] - U$519) / U$516</f>
        <v>-0.49378042700348362</v>
      </c>
      <c r="V242" s="3">
        <f>(Table1[[#This Row],[AVG_shots]] - AO$519) / AO$516</f>
        <v>0.5046915682366403</v>
      </c>
      <c r="W242" s="6">
        <v>435.00434782608698</v>
      </c>
      <c r="X242" s="7">
        <f>Table1[[#This Row],[r shp factor]]*Table1[[#This Row],[goals]]</f>
        <v>13.99436089845778</v>
      </c>
      <c r="Y242" s="4">
        <v>8.8571956521739104E-2</v>
      </c>
      <c r="Z242" s="3">
        <f>(Table1[[#This Row],[AVG_shp]] - Z$519) / Z$516</f>
        <v>-0.34693536760786919</v>
      </c>
      <c r="AA242" s="6">
        <v>5.3434782608695599</v>
      </c>
      <c r="AB242" s="6">
        <v>42.269565217391303</v>
      </c>
      <c r="AC242" s="6">
        <v>68.013043478260798</v>
      </c>
      <c r="AD242" s="1">
        <v>79</v>
      </c>
      <c r="AE242" s="1">
        <v>17</v>
      </c>
      <c r="AF242" s="1">
        <f>IF(ISERR(Table1[[#This Row],[AVG_shp]]/Table1[[#This Row],[shp]]), 0, Table1[[#This Row],[AVG_shp]]/Table1[[#This Row],[shp]])</f>
        <v>0.82319769990928116</v>
      </c>
      <c r="AG242" s="1">
        <v>28</v>
      </c>
      <c r="AH242" s="1">
        <v>45</v>
      </c>
      <c r="AI242" s="1">
        <v>107</v>
      </c>
      <c r="AJ242" s="3">
        <v>14.0565217391304</v>
      </c>
      <c r="AK242" s="3">
        <v>23.743478260869502</v>
      </c>
      <c r="AL242" s="3">
        <v>37.799999999999997</v>
      </c>
      <c r="AM242" s="3">
        <v>158.80869565217299</v>
      </c>
      <c r="AN242" s="1">
        <v>0.107595</v>
      </c>
      <c r="AO242" s="1">
        <v>6</v>
      </c>
      <c r="AP242" s="1">
        <v>158</v>
      </c>
      <c r="AQ242" s="1">
        <v>542</v>
      </c>
      <c r="AR242" s="1">
        <v>54</v>
      </c>
      <c r="AS242" s="1">
        <v>110</v>
      </c>
      <c r="AT242"/>
      <c r="AX242"/>
      <c r="AY242"/>
      <c r="AZ242"/>
    </row>
    <row r="243" spans="1:52" hidden="1" x14ac:dyDescent="0.3">
      <c r="A243" s="1" t="s">
        <v>1085</v>
      </c>
      <c r="B243" s="1">
        <v>8475462</v>
      </c>
      <c r="C243" s="1">
        <v>35</v>
      </c>
      <c r="D243" s="1" t="s">
        <v>22</v>
      </c>
      <c r="E243" s="1" t="str">
        <f>IF(AND(ISERR(FIND("C",Table1[[#This Row],[positions]])), Table1[[#This Row],[AVG_faceoffWins]]&gt;200), "*", "")</f>
        <v/>
      </c>
      <c r="F243" s="1" t="str">
        <f>IF(AND(AND(NOT(ISERR(FIND("C",Table1[[#This Row],[positions]]))), G243&lt;&gt;"C"), Table1[[#This Row],[z faceoffWins]]&gt;0.15), "*", "")</f>
        <v/>
      </c>
      <c r="G243" s="2" t="s">
        <v>48</v>
      </c>
      <c r="H243" s="1" t="s">
        <v>49</v>
      </c>
      <c r="I243" s="1" t="s">
        <v>50</v>
      </c>
      <c r="J243" s="7">
        <f>Table1[[#This Row],[z ppp]]+Table1[[#This Row],[z blocks]]+Table1[[#This Row],[z hits]]+Table1[[#This Row],[z goals]]+Table1[[#This Row],[z assists]]+Table1[[#This Row],[z points]]+Table1[[#This Row],[z faceoffWins]]+Table1[[#This Row],[z shots]]</f>
        <v>1.0146909307181473</v>
      </c>
      <c r="K243" s="7">
        <f>Table1[[#This Row],[z goals]]+Table1[[#This Row],[z assists]]+Table1[[#This Row],[z points]]+Table1[[#This Row],[z ppp]]+Table1[[#This Row],[z hits]]+Table1[[#This Row],[z shots]]</f>
        <v>-0.61451764262346742</v>
      </c>
      <c r="L243" s="7">
        <f>Table1[[#This Row],[z blocks]]+Table1[[#This Row],[z faceoffWins]]</f>
        <v>1.6292085733416146</v>
      </c>
      <c r="M243" s="7">
        <f>Table1[[#This Row],[z goals]]+Table1[[#This Row],[z assists]]+Table1[[#This Row],[z points]]+Table1[[#This Row],[z ppp]]+Table1[[#This Row],[z hits]]+Table1[[#This Row],[z blocks]]+Table1[[#This Row],[z shots]]</f>
        <v>1.6159549802467894</v>
      </c>
      <c r="N243" s="7">
        <f>Table1[[#This Row],[z goals]]+Table1[[#This Row],[z assists]]+Table1[[#This Row],[z points]]+Table1[[#This Row],[z ppp]]</f>
        <v>-3.4764144135354984</v>
      </c>
      <c r="O243" s="3">
        <f>(Table1[[#This Row],[AVG_goals]] - AT$519) / AT$516</f>
        <v>-1.0819099852065976</v>
      </c>
      <c r="P243" s="3">
        <f>(Table1[[#This Row],[AVG_assists]] - P$519) / P$516</f>
        <v>-0.63050939729300304</v>
      </c>
      <c r="Q243" s="3">
        <f>(Table1[[#This Row],[AVG_points]] - AX$519) / AX$516</f>
        <v>-0.88430842373451868</v>
      </c>
      <c r="R243" s="3">
        <f>(Table1[[#This Row],[AVG_faceoffWins]] - AH$519) / AH$516</f>
        <v>-0.60126404952864232</v>
      </c>
      <c r="S243" s="3">
        <f>(Table1[[#This Row],[AVG_PPP]] - AB$519) / AB$516</f>
        <v>-0.87968660730137949</v>
      </c>
      <c r="T243" s="3">
        <f>(Table1[[#This Row],[AVG_hits]] - T$519) / T$516</f>
        <v>3.3953611774533825</v>
      </c>
      <c r="U243" s="3">
        <f>(Table1[[#This Row],[AVG_blocks]] - U$519) / U$516</f>
        <v>2.2304726228702569</v>
      </c>
      <c r="V243" s="3">
        <f>(Table1[[#This Row],[AVG_shots]] - AO$519) / AO$516</f>
        <v>-0.53346440654135152</v>
      </c>
      <c r="W243" s="6">
        <v>0</v>
      </c>
      <c r="X243" s="7">
        <f>Table1[[#This Row],[r shp factor]]*Table1[[#This Row],[goals]]</f>
        <v>2.7306358719770558</v>
      </c>
      <c r="Y243" s="4">
        <v>3.06814246575342E-2</v>
      </c>
      <c r="Z243" s="3">
        <f>(Table1[[#This Row],[AVG_shp]] - Z$519) / Z$516</f>
        <v>-1.4525611347049974</v>
      </c>
      <c r="AA243" s="6">
        <v>0</v>
      </c>
      <c r="AB243" s="6">
        <v>153.01369863013699</v>
      </c>
      <c r="AC243" s="6">
        <v>269.02739726027397</v>
      </c>
      <c r="AD243" s="1">
        <v>81</v>
      </c>
      <c r="AE243" s="1">
        <v>1</v>
      </c>
      <c r="AF243" s="1">
        <f>IF(ISERR(Table1[[#This Row],[AVG_shp]]/Table1[[#This Row],[shp]]), 0, Table1[[#This Row],[AVG_shp]]/Table1[[#This Row],[shp]])</f>
        <v>2.7306358719770558</v>
      </c>
      <c r="AG243" s="1">
        <v>15</v>
      </c>
      <c r="AH243" s="1">
        <v>16</v>
      </c>
      <c r="AI243" s="1">
        <v>33</v>
      </c>
      <c r="AJ243" s="3">
        <v>2.8356164383561602</v>
      </c>
      <c r="AK243" s="3">
        <v>14.0958904109589</v>
      </c>
      <c r="AL243" s="3">
        <v>16.931506849314999</v>
      </c>
      <c r="AM243" s="3">
        <v>95.602739726027394</v>
      </c>
      <c r="AN243" s="1">
        <v>1.1235999999999999E-2</v>
      </c>
      <c r="AO243" s="1">
        <v>0</v>
      </c>
      <c r="AP243" s="1">
        <v>89</v>
      </c>
      <c r="AQ243" s="1">
        <v>0</v>
      </c>
      <c r="AR243" s="1">
        <v>178</v>
      </c>
      <c r="AS243" s="1">
        <v>261</v>
      </c>
      <c r="AT243"/>
      <c r="AX243"/>
      <c r="AY243"/>
      <c r="AZ243"/>
    </row>
    <row r="244" spans="1:52" x14ac:dyDescent="0.3">
      <c r="A244" s="1"/>
      <c r="B244" s="1">
        <v>8478462</v>
      </c>
      <c r="C244" s="1">
        <v>28</v>
      </c>
      <c r="D244" s="1" t="s">
        <v>860</v>
      </c>
      <c r="E244" s="1" t="str">
        <f>IF(AND(ISERR(FIND("C",Table1[[#This Row],[positions]])), Table1[[#This Row],[AVG_faceoffWins]]&gt;200), "*", "")</f>
        <v/>
      </c>
      <c r="F244" s="1" t="str">
        <f>IF(AND(AND(NOT(ISERR(FIND("C",Table1[[#This Row],[positions]]))), G244&lt;&gt;"C"), Table1[[#This Row],[z faceoffWins]]&gt;0.15), "*", "")</f>
        <v>*</v>
      </c>
      <c r="G244" s="2" t="s">
        <v>65</v>
      </c>
      <c r="H244" s="1" t="s">
        <v>882</v>
      </c>
      <c r="I244" s="1" t="s">
        <v>883</v>
      </c>
      <c r="J244" s="7">
        <f>Table1[[#This Row],[z ppp]]+Table1[[#This Row],[z blocks]]+Table1[[#This Row],[z hits]]+Table1[[#This Row],[z goals]]+Table1[[#This Row],[z assists]]+Table1[[#This Row],[z points]]+Table1[[#This Row],[z faceoffWins]]+Table1[[#This Row],[z shots]]</f>
        <v>-0.4882460989063066</v>
      </c>
      <c r="K244" s="7">
        <f>Table1[[#This Row],[z goals]]+Table1[[#This Row],[z assists]]+Table1[[#This Row],[z points]]+Table1[[#This Row],[z ppp]]+Table1[[#This Row],[z hits]]+Table1[[#This Row],[z shots]]</f>
        <v>-1.096407694952521</v>
      </c>
      <c r="L244" s="7">
        <f>Table1[[#This Row],[z blocks]]+Table1[[#This Row],[z faceoffWins]]</f>
        <v>0.60816159604621445</v>
      </c>
      <c r="M244" s="7">
        <f>Table1[[#This Row],[z goals]]+Table1[[#This Row],[z assists]]+Table1[[#This Row],[z points]]+Table1[[#This Row],[z ppp]]+Table1[[#This Row],[z hits]]+Table1[[#This Row],[z blocks]]+Table1[[#This Row],[z shots]]</f>
        <v>-1.6207023319204048</v>
      </c>
      <c r="N244" s="7">
        <f>Table1[[#This Row],[z goals]]+Table1[[#This Row],[z assists]]+Table1[[#This Row],[z points]]+Table1[[#This Row],[z ppp]]</f>
        <v>-0.58015993163728163</v>
      </c>
      <c r="O244" s="3">
        <f>(Table1[[#This Row],[AVG_goals]] - AT$519) / AT$516</f>
        <v>2.626251835209218E-2</v>
      </c>
      <c r="P244" s="3">
        <f>(Table1[[#This Row],[AVG_assists]] - P$519) / P$516</f>
        <v>-0.201002794015994</v>
      </c>
      <c r="Q244" s="3">
        <f>(Table1[[#This Row],[AVG_points]] - AX$519) / AX$516</f>
        <v>-0.11386152209437035</v>
      </c>
      <c r="R244" s="3">
        <f>(Table1[[#This Row],[AVG_faceoffWins]] - AH$519) / AH$516</f>
        <v>1.1324562330140981</v>
      </c>
      <c r="S244" s="3">
        <f>(Table1[[#This Row],[AVG_PPP]] - AB$519) / AB$516</f>
        <v>-0.29155813387900942</v>
      </c>
      <c r="T244" s="3">
        <f>(Table1[[#This Row],[AVG_hits]] - T$519) / T$516</f>
        <v>-0.16679370824600415</v>
      </c>
      <c r="U244" s="3">
        <f>(Table1[[#This Row],[AVG_blocks]] - U$519) / U$516</f>
        <v>-0.5242946369678837</v>
      </c>
      <c r="V244" s="3">
        <f>(Table1[[#This Row],[AVG_shots]] - AO$519) / AO$516</f>
        <v>-0.34945405506923527</v>
      </c>
      <c r="W244" s="6">
        <v>366.29126213592201</v>
      </c>
      <c r="X244" s="7">
        <f>Table1[[#This Row],[r shp factor]]*Table1[[#This Row],[goals]]</f>
        <v>14.070053689035715</v>
      </c>
      <c r="Y244" s="4">
        <v>0.13149590776698999</v>
      </c>
      <c r="Z244" s="3">
        <f>(Table1[[#This Row],[AVG_shp]] - Z$519) / Z$516</f>
        <v>0.47285026907781758</v>
      </c>
      <c r="AA244" s="6">
        <v>5.6504854368931996</v>
      </c>
      <c r="AB244" s="6">
        <v>41.0291262135922</v>
      </c>
      <c r="AC244" s="6">
        <v>77.509708737864003</v>
      </c>
      <c r="AD244" s="1">
        <v>71</v>
      </c>
      <c r="AE244" s="1">
        <v>15</v>
      </c>
      <c r="AF244" s="1">
        <f>IF(ISERR(Table1[[#This Row],[AVG_shp]]/Table1[[#This Row],[shp]]), 0, Table1[[#This Row],[AVG_shp]]/Table1[[#This Row],[shp]])</f>
        <v>0.93800357926904765</v>
      </c>
      <c r="AG244" s="1">
        <v>16</v>
      </c>
      <c r="AH244" s="1">
        <v>31</v>
      </c>
      <c r="AI244" s="1">
        <v>77</v>
      </c>
      <c r="AJ244" s="3">
        <v>14.004854368932</v>
      </c>
      <c r="AK244" s="3">
        <v>20.0776699029126</v>
      </c>
      <c r="AL244" s="3">
        <v>34.082524271844598</v>
      </c>
      <c r="AM244" s="3">
        <v>106.805825242718</v>
      </c>
      <c r="AN244" s="1">
        <v>0.14018700000000001</v>
      </c>
      <c r="AO244" s="1">
        <v>4</v>
      </c>
      <c r="AP244" s="1">
        <v>107</v>
      </c>
      <c r="AQ244" s="1">
        <v>371</v>
      </c>
      <c r="AR244" s="1">
        <v>47</v>
      </c>
      <c r="AS244" s="1">
        <v>72</v>
      </c>
      <c r="AT244"/>
      <c r="AX244"/>
      <c r="AY244"/>
      <c r="AZ244"/>
    </row>
    <row r="245" spans="1:52" x14ac:dyDescent="0.3">
      <c r="A245" s="1"/>
      <c r="B245" s="1">
        <v>8476921</v>
      </c>
      <c r="C245" s="1">
        <v>33</v>
      </c>
      <c r="D245" s="1" t="s">
        <v>119</v>
      </c>
      <c r="E245" s="1" t="str">
        <f>IF(AND(ISERR(FIND("C",Table1[[#This Row],[positions]])), Table1[[#This Row],[AVG_faceoffWins]]&gt;200), "*", "")</f>
        <v/>
      </c>
      <c r="F245" s="1" t="str">
        <f>IF(AND(AND(NOT(ISERR(FIND("C",Table1[[#This Row],[positions]]))), G245&lt;&gt;"C"), Table1[[#This Row],[z faceoffWins]]&gt;0.15), "*", "")</f>
        <v/>
      </c>
      <c r="G245" s="2" t="s">
        <v>29</v>
      </c>
      <c r="H245" s="1" t="s">
        <v>137</v>
      </c>
      <c r="I245" s="1" t="s">
        <v>138</v>
      </c>
      <c r="J245" s="7">
        <f>Table1[[#This Row],[z ppp]]+Table1[[#This Row],[z blocks]]+Table1[[#This Row],[z hits]]+Table1[[#This Row],[z goals]]+Table1[[#This Row],[z assists]]+Table1[[#This Row],[z points]]+Table1[[#This Row],[z faceoffWins]]+Table1[[#This Row],[z shots]]</f>
        <v>-2.1592028834175245</v>
      </c>
      <c r="K245" s="7">
        <f>Table1[[#This Row],[z goals]]+Table1[[#This Row],[z assists]]+Table1[[#This Row],[z points]]+Table1[[#This Row],[z ppp]]+Table1[[#This Row],[z hits]]+Table1[[#This Row],[z shots]]</f>
        <v>-1.1780158508660579</v>
      </c>
      <c r="L245" s="7">
        <f>Table1[[#This Row],[z blocks]]+Table1[[#This Row],[z faceoffWins]]</f>
        <v>-0.98118703255146666</v>
      </c>
      <c r="M245" s="7">
        <f>Table1[[#This Row],[z goals]]+Table1[[#This Row],[z assists]]+Table1[[#This Row],[z points]]+Table1[[#This Row],[z ppp]]+Table1[[#This Row],[z hits]]+Table1[[#This Row],[z blocks]]+Table1[[#This Row],[z shots]]</f>
        <v>-1.739571951815863</v>
      </c>
      <c r="N245" s="7">
        <f>Table1[[#This Row],[z goals]]+Table1[[#This Row],[z assists]]+Table1[[#This Row],[z points]]+Table1[[#This Row],[z ppp]]</f>
        <v>-1.1812745464735837</v>
      </c>
      <c r="O245" s="3">
        <f>(Table1[[#This Row],[AVG_goals]] - AT$519) / AT$516</f>
        <v>2.4555990090240395E-2</v>
      </c>
      <c r="P245" s="3">
        <f>(Table1[[#This Row],[AVG_assists]] - P$519) / P$516</f>
        <v>-0.20746613605102165</v>
      </c>
      <c r="Q245" s="3">
        <f>(Table1[[#This Row],[AVG_points]] - AX$519) / AX$516</f>
        <v>-0.11867779321142294</v>
      </c>
      <c r="R245" s="3">
        <f>(Table1[[#This Row],[AVG_faceoffWins]] - AH$519) / AH$516</f>
        <v>-0.41963093160166148</v>
      </c>
      <c r="S245" s="3">
        <f>(Table1[[#This Row],[AVG_PPP]] - AB$519) / AB$516</f>
        <v>-0.87968660730137949</v>
      </c>
      <c r="T245" s="3">
        <f>(Table1[[#This Row],[AVG_hits]] - T$519) / T$516</f>
        <v>-0.20926353052098229</v>
      </c>
      <c r="U245" s="3">
        <f>(Table1[[#This Row],[AVG_blocks]] - U$519) / U$516</f>
        <v>-0.56155610094980513</v>
      </c>
      <c r="V245" s="3">
        <f>(Table1[[#This Row],[AVG_shots]] - AO$519) / AO$516</f>
        <v>0.21252222612850805</v>
      </c>
      <c r="W245" s="6">
        <v>38.3744855967078</v>
      </c>
      <c r="X245" s="7">
        <f>Table1[[#This Row],[r shp factor]]*Table1[[#This Row],[goals]]</f>
        <v>11.484542344114642</v>
      </c>
      <c r="Y245" s="4">
        <v>0.10254088477366199</v>
      </c>
      <c r="Z245" s="3">
        <f>(Table1[[#This Row],[AVG_shp]] - Z$519) / Z$516</f>
        <v>-8.0148960285074497E-2</v>
      </c>
      <c r="AA245" s="6">
        <v>0</v>
      </c>
      <c r="AB245" s="6">
        <v>39.514403292181001</v>
      </c>
      <c r="AC245" s="6">
        <v>75.226337448559605</v>
      </c>
      <c r="AD245" s="1">
        <v>79</v>
      </c>
      <c r="AE245" s="1">
        <v>15</v>
      </c>
      <c r="AF245" s="1">
        <f>IF(ISERR(Table1[[#This Row],[AVG_shp]]/Table1[[#This Row],[shp]]), 0, Table1[[#This Row],[AVG_shp]]/Table1[[#This Row],[shp]])</f>
        <v>0.76563615627430948</v>
      </c>
      <c r="AG245" s="1">
        <v>21</v>
      </c>
      <c r="AH245" s="1">
        <v>36</v>
      </c>
      <c r="AI245" s="1">
        <v>87</v>
      </c>
      <c r="AJ245" s="3">
        <v>13.9876543209876</v>
      </c>
      <c r="AK245" s="3">
        <v>19.987654320987598</v>
      </c>
      <c r="AL245" s="3">
        <v>33.975308641975303</v>
      </c>
      <c r="AM245" s="3">
        <v>141.02057613168699</v>
      </c>
      <c r="AN245" s="1">
        <v>0.13392899999999999</v>
      </c>
      <c r="AO245" s="1">
        <v>0</v>
      </c>
      <c r="AP245" s="1">
        <v>112</v>
      </c>
      <c r="AQ245" s="1">
        <v>35</v>
      </c>
      <c r="AR245" s="1">
        <v>52</v>
      </c>
      <c r="AS245" s="1">
        <v>84</v>
      </c>
      <c r="AT245"/>
      <c r="AX245"/>
      <c r="AY245"/>
      <c r="AZ245"/>
    </row>
    <row r="246" spans="1:52" x14ac:dyDescent="0.3">
      <c r="A246" s="1"/>
      <c r="B246" s="1">
        <v>8475149</v>
      </c>
      <c r="C246" s="1">
        <v>35</v>
      </c>
      <c r="D246" s="1" t="s">
        <v>449</v>
      </c>
      <c r="E246" s="1" t="str">
        <f>IF(AND(ISERR(FIND("C",Table1[[#This Row],[positions]])), Table1[[#This Row],[AVG_faceoffWins]]&gt;200), "*", "")</f>
        <v/>
      </c>
      <c r="F246" s="1" t="str">
        <f>IF(AND(AND(NOT(ISERR(FIND("C",Table1[[#This Row],[positions]]))), G246&lt;&gt;"C"), Table1[[#This Row],[z faceoffWins]]&gt;0.15), "*", "")</f>
        <v/>
      </c>
      <c r="G246" s="2" t="s">
        <v>29</v>
      </c>
      <c r="H246" s="1" t="s">
        <v>457</v>
      </c>
      <c r="I246" s="1" t="s">
        <v>458</v>
      </c>
      <c r="J246" s="7">
        <f>Table1[[#This Row],[z ppp]]+Table1[[#This Row],[z blocks]]+Table1[[#This Row],[z hits]]+Table1[[#This Row],[z goals]]+Table1[[#This Row],[z assists]]+Table1[[#This Row],[z points]]+Table1[[#This Row],[z faceoffWins]]+Table1[[#This Row],[z shots]]</f>
        <v>-2.1973520919129084</v>
      </c>
      <c r="K246" s="7">
        <f>Table1[[#This Row],[z goals]]+Table1[[#This Row],[z assists]]+Table1[[#This Row],[z points]]+Table1[[#This Row],[z ppp]]+Table1[[#This Row],[z hits]]+Table1[[#This Row],[z shots]]</f>
        <v>-0.74864641429162593</v>
      </c>
      <c r="L246" s="7">
        <f>Table1[[#This Row],[z blocks]]+Table1[[#This Row],[z faceoffWins]]</f>
        <v>-1.448705677621283</v>
      </c>
      <c r="M246" s="7">
        <f>Table1[[#This Row],[z goals]]+Table1[[#This Row],[z assists]]+Table1[[#This Row],[z points]]+Table1[[#This Row],[z ppp]]+Table1[[#This Row],[z hits]]+Table1[[#This Row],[z blocks]]+Table1[[#This Row],[z shots]]</f>
        <v>-1.6509928609164461</v>
      </c>
      <c r="N246" s="7">
        <f>Table1[[#This Row],[z goals]]+Table1[[#This Row],[z assists]]+Table1[[#This Row],[z points]]+Table1[[#This Row],[z ppp]]</f>
        <v>0.2037907056527416</v>
      </c>
      <c r="O246" s="3">
        <f>(Table1[[#This Row],[AVG_goals]] - AT$519) / AT$516</f>
        <v>4.212084321184556E-3</v>
      </c>
      <c r="P246" s="3">
        <f>(Table1[[#This Row],[AVG_assists]] - P$519) / P$516</f>
        <v>1.1325232364215589E-2</v>
      </c>
      <c r="Q246" s="3">
        <f>(Table1[[#This Row],[AVG_points]] - AX$519) / AX$516</f>
        <v>8.9924042751539455E-3</v>
      </c>
      <c r="R246" s="3">
        <f>(Table1[[#This Row],[AVG_faceoffWins]] - AH$519) / AH$516</f>
        <v>-0.54635923099646277</v>
      </c>
      <c r="S246" s="3">
        <f>(Table1[[#This Row],[AVG_PPP]] - AB$519) / AB$516</f>
        <v>0.17926098469218751</v>
      </c>
      <c r="T246" s="3">
        <f>(Table1[[#This Row],[AVG_hits]] - T$519) / T$516</f>
        <v>-0.87739863503776927</v>
      </c>
      <c r="U246" s="3">
        <f>(Table1[[#This Row],[AVG_blocks]] - U$519) / U$516</f>
        <v>-0.90234644662482011</v>
      </c>
      <c r="V246" s="3">
        <f>(Table1[[#This Row],[AVG_shots]] - AO$519) / AO$516</f>
        <v>-7.5038484906598285E-2</v>
      </c>
      <c r="W246" s="6">
        <v>11.6</v>
      </c>
      <c r="X246" s="7">
        <f>Table1[[#This Row],[r shp factor]]*Table1[[#This Row],[goals]]</f>
        <v>19.24536385405942</v>
      </c>
      <c r="Y246" s="4">
        <v>0.159052434782608</v>
      </c>
      <c r="Z246" s="3">
        <f>(Table1[[#This Row],[AVG_shp]] - Z$519) / Z$516</f>
        <v>0.99914023980468869</v>
      </c>
      <c r="AA246" s="6">
        <v>10.173913043478199</v>
      </c>
      <c r="AB246" s="6">
        <v>25.6608695652173</v>
      </c>
      <c r="AC246" s="6">
        <v>39.304347826086897</v>
      </c>
      <c r="AD246" s="1">
        <v>72</v>
      </c>
      <c r="AE246" s="1">
        <v>11</v>
      </c>
      <c r="AF246" s="1">
        <f>IF(ISERR(Table1[[#This Row],[AVG_shp]]/Table1[[#This Row],[shp]]), 0, Table1[[#This Row],[AVG_shp]]/Table1[[#This Row],[shp]])</f>
        <v>1.7495785321872201</v>
      </c>
      <c r="AG246" s="1">
        <v>23</v>
      </c>
      <c r="AH246" s="1">
        <v>34</v>
      </c>
      <c r="AI246" s="1">
        <v>79</v>
      </c>
      <c r="AJ246" s="3">
        <v>13.782608695652099</v>
      </c>
      <c r="AK246" s="3">
        <v>23.0347826086956</v>
      </c>
      <c r="AL246" s="3">
        <v>36.817391304347801</v>
      </c>
      <c r="AM246" s="3">
        <v>123.51304347826</v>
      </c>
      <c r="AN246" s="1">
        <v>9.0909000000000004E-2</v>
      </c>
      <c r="AO246" s="1">
        <v>6</v>
      </c>
      <c r="AP246" s="1">
        <v>121</v>
      </c>
      <c r="AQ246" s="1">
        <v>5</v>
      </c>
      <c r="AR246" s="1">
        <v>25</v>
      </c>
      <c r="AS246" s="1">
        <v>49</v>
      </c>
      <c r="AT246"/>
      <c r="AX246"/>
      <c r="AY246"/>
      <c r="AZ246"/>
    </row>
    <row r="247" spans="1:52" x14ac:dyDescent="0.3">
      <c r="A247" s="1"/>
      <c r="B247" s="1">
        <v>8475287</v>
      </c>
      <c r="C247" s="1">
        <v>34</v>
      </c>
      <c r="D247" s="1" t="s">
        <v>132</v>
      </c>
      <c r="E247" s="1" t="str">
        <f>IF(AND(ISERR(FIND("C",Table1[[#This Row],[positions]])), Table1[[#This Row],[AVG_faceoffWins]]&gt;200), "*", "")</f>
        <v/>
      </c>
      <c r="F247" s="1" t="str">
        <f>IF(AND(AND(NOT(ISERR(FIND("C",Table1[[#This Row],[positions]]))), G247&lt;&gt;"C"), Table1[[#This Row],[z faceoffWins]]&gt;0.15), "*", "")</f>
        <v>*</v>
      </c>
      <c r="G247" s="2" t="s">
        <v>45</v>
      </c>
      <c r="H247" s="1" t="s">
        <v>547</v>
      </c>
      <c r="I247" s="1" t="s">
        <v>548</v>
      </c>
      <c r="J247" s="7">
        <f>Table1[[#This Row],[z ppp]]+Table1[[#This Row],[z blocks]]+Table1[[#This Row],[z hits]]+Table1[[#This Row],[z goals]]+Table1[[#This Row],[z assists]]+Table1[[#This Row],[z points]]+Table1[[#This Row],[z faceoffWins]]+Table1[[#This Row],[z shots]]</f>
        <v>0.94202666575140626</v>
      </c>
      <c r="K247" s="7">
        <f>Table1[[#This Row],[z goals]]+Table1[[#This Row],[z assists]]+Table1[[#This Row],[z points]]+Table1[[#This Row],[z ppp]]+Table1[[#This Row],[z hits]]+Table1[[#This Row],[z shots]]</f>
        <v>-0.36138186224303614</v>
      </c>
      <c r="L247" s="7">
        <f>Table1[[#This Row],[z blocks]]+Table1[[#This Row],[z faceoffWins]]</f>
        <v>1.3034085279944423</v>
      </c>
      <c r="M247" s="7">
        <f>Table1[[#This Row],[z goals]]+Table1[[#This Row],[z assists]]+Table1[[#This Row],[z points]]+Table1[[#This Row],[z ppp]]+Table1[[#This Row],[z hits]]+Table1[[#This Row],[z blocks]]+Table1[[#This Row],[z shots]]</f>
        <v>-0.75147826341777679</v>
      </c>
      <c r="N247" s="7">
        <f>Table1[[#This Row],[z goals]]+Table1[[#This Row],[z assists]]+Table1[[#This Row],[z points]]+Table1[[#This Row],[z ppp]]</f>
        <v>-0.79603113136027837</v>
      </c>
      <c r="O247" s="3">
        <f>(Table1[[#This Row],[AVG_goals]] - AT$519) / AT$516</f>
        <v>1.5279669108191039E-3</v>
      </c>
      <c r="P247" s="3">
        <f>(Table1[[#This Row],[AVG_assists]] - P$519) / P$516</f>
        <v>-0.27231884528949157</v>
      </c>
      <c r="Q247" s="3">
        <f>(Table1[[#This Row],[AVG_points]] - AX$519) / AX$516</f>
        <v>-0.16967739306409138</v>
      </c>
      <c r="R247" s="3">
        <f>(Table1[[#This Row],[AVG_faceoffWins]] - AH$519) / AH$516</f>
        <v>1.693504929169183</v>
      </c>
      <c r="S247" s="3">
        <f>(Table1[[#This Row],[AVG_PPP]] - AB$519) / AB$516</f>
        <v>-0.35556285991751441</v>
      </c>
      <c r="T247" s="3">
        <f>(Table1[[#This Row],[AVG_hits]] - T$519) / T$516</f>
        <v>0.16662010493536561</v>
      </c>
      <c r="U247" s="3">
        <f>(Table1[[#This Row],[AVG_blocks]] - U$519) / U$516</f>
        <v>-0.39009640117474076</v>
      </c>
      <c r="V247" s="3">
        <f>(Table1[[#This Row],[AVG_shots]] - AO$519) / AO$516</f>
        <v>0.26802916418187661</v>
      </c>
      <c r="W247" s="6">
        <v>484.82666666666597</v>
      </c>
      <c r="X247" s="7">
        <f>Table1[[#This Row],[r shp factor]]*Table1[[#This Row],[goals]]</f>
        <v>10.547511822222221</v>
      </c>
      <c r="Y247" s="4">
        <v>9.5886471111111093E-2</v>
      </c>
      <c r="Z247" s="3">
        <f>(Table1[[#This Row],[AVG_shp]] - Z$519) / Z$516</f>
        <v>-0.20723867553415204</v>
      </c>
      <c r="AA247" s="6">
        <v>5.0355555555555496</v>
      </c>
      <c r="AB247" s="6">
        <v>46.484444444444399</v>
      </c>
      <c r="AC247" s="6">
        <v>95.435555555555496</v>
      </c>
      <c r="AD247" s="1">
        <v>69</v>
      </c>
      <c r="AE247" s="1">
        <v>11</v>
      </c>
      <c r="AF247" s="1">
        <f>IF(ISERR(Table1[[#This Row],[AVG_shp]]/Table1[[#This Row],[shp]]), 0, Table1[[#This Row],[AVG_shp]]/Table1[[#This Row],[shp]])</f>
        <v>0.95886471111111093</v>
      </c>
      <c r="AG247" s="1">
        <v>10</v>
      </c>
      <c r="AH247" s="1">
        <v>21</v>
      </c>
      <c r="AI247" s="1">
        <v>53</v>
      </c>
      <c r="AJ247" s="3">
        <v>13.7555555555555</v>
      </c>
      <c r="AK247" s="3">
        <v>19.084444444444401</v>
      </c>
      <c r="AL247" s="3">
        <v>32.840000000000003</v>
      </c>
      <c r="AM247" s="3">
        <v>144.4</v>
      </c>
      <c r="AN247" s="1">
        <v>0.1</v>
      </c>
      <c r="AO247" s="1">
        <v>5</v>
      </c>
      <c r="AP247" s="1">
        <v>110</v>
      </c>
      <c r="AQ247" s="1">
        <v>378</v>
      </c>
      <c r="AR247" s="1">
        <v>35</v>
      </c>
      <c r="AS247" s="1">
        <v>101</v>
      </c>
      <c r="AT247"/>
      <c r="AX247"/>
      <c r="AY247"/>
      <c r="AZ247"/>
    </row>
    <row r="248" spans="1:52" x14ac:dyDescent="0.3">
      <c r="A248" s="1"/>
      <c r="B248" s="1">
        <v>8476869</v>
      </c>
      <c r="C248" s="1">
        <v>31</v>
      </c>
      <c r="D248" s="1" t="s">
        <v>132</v>
      </c>
      <c r="E248" s="1" t="str">
        <f>IF(AND(ISERR(FIND("C",Table1[[#This Row],[positions]])), Table1[[#This Row],[AVG_faceoffWins]]&gt;200), "*", "")</f>
        <v/>
      </c>
      <c r="F248" s="1" t="str">
        <f>IF(AND(AND(NOT(ISERR(FIND("C",Table1[[#This Row],[positions]]))), G248&lt;&gt;"C"), Table1[[#This Row],[z faceoffWins]]&gt;0.15), "*", "")</f>
        <v/>
      </c>
      <c r="G248" s="2" t="s">
        <v>48</v>
      </c>
      <c r="H248" s="1" t="s">
        <v>571</v>
      </c>
      <c r="I248" s="1" t="s">
        <v>572</v>
      </c>
      <c r="J248" s="7">
        <f>Table1[[#This Row],[z ppp]]+Table1[[#This Row],[z blocks]]+Table1[[#This Row],[z hits]]+Table1[[#This Row],[z goals]]+Table1[[#This Row],[z assists]]+Table1[[#This Row],[z points]]+Table1[[#This Row],[z faceoffWins]]+Table1[[#This Row],[z shots]]</f>
        <v>0.67917816778562456</v>
      </c>
      <c r="K248" s="7">
        <f>Table1[[#This Row],[z goals]]+Table1[[#This Row],[z assists]]+Table1[[#This Row],[z points]]+Table1[[#This Row],[z ppp]]+Table1[[#This Row],[z hits]]+Table1[[#This Row],[z shots]]</f>
        <v>0.80476897463271313</v>
      </c>
      <c r="L248" s="7">
        <f>Table1[[#This Row],[z blocks]]+Table1[[#This Row],[z faceoffWins]]</f>
        <v>-0.12559080684708851</v>
      </c>
      <c r="M248" s="7">
        <f>Table1[[#This Row],[z goals]]+Table1[[#This Row],[z assists]]+Table1[[#This Row],[z points]]+Table1[[#This Row],[z ppp]]+Table1[[#This Row],[z hits]]+Table1[[#This Row],[z blocks]]+Table1[[#This Row],[z shots]]</f>
        <v>1.2804422173142669</v>
      </c>
      <c r="N248" s="7">
        <f>Table1[[#This Row],[z goals]]+Table1[[#This Row],[z assists]]+Table1[[#This Row],[z points]]+Table1[[#This Row],[z ppp]]</f>
        <v>0.43356619723175704</v>
      </c>
      <c r="O248" s="3">
        <f>(Table1[[#This Row],[AVG_goals]] - AT$519) / AT$516</f>
        <v>-8.5161708589249416E-3</v>
      </c>
      <c r="P248" s="3">
        <f>(Table1[[#This Row],[AVG_assists]] - P$519) / P$516</f>
        <v>0.19705071718146816</v>
      </c>
      <c r="Q248" s="3">
        <f>(Table1[[#This Row],[AVG_points]] - AX$519) / AX$516</f>
        <v>0.11942386189310378</v>
      </c>
      <c r="R248" s="3">
        <f>(Table1[[#This Row],[AVG_faceoffWins]] - AH$519) / AH$516</f>
        <v>-0.60126404952864232</v>
      </c>
      <c r="S248" s="3">
        <f>(Table1[[#This Row],[AVG_PPP]] - AB$519) / AB$516</f>
        <v>0.12560778901611003</v>
      </c>
      <c r="T248" s="3">
        <f>(Table1[[#This Row],[AVG_hits]] - T$519) / T$516</f>
        <v>-0.4193702697606389</v>
      </c>
      <c r="U248" s="3">
        <f>(Table1[[#This Row],[AVG_blocks]] - U$519) / U$516</f>
        <v>0.47567324268155381</v>
      </c>
      <c r="V248" s="3">
        <f>(Table1[[#This Row],[AVG_shots]] - AO$519) / AO$516</f>
        <v>0.79057304716159493</v>
      </c>
      <c r="W248" s="6">
        <v>0</v>
      </c>
      <c r="X248" s="7">
        <f>Table1[[#This Row],[r shp factor]]*Table1[[#This Row],[goals]]</f>
        <v>11.962095596021545</v>
      </c>
      <c r="Y248" s="4">
        <v>7.6680621399176904E-2</v>
      </c>
      <c r="Z248" s="3">
        <f>(Table1[[#This Row],[AVG_shp]] - Z$519) / Z$516</f>
        <v>-0.57404273893988467</v>
      </c>
      <c r="AA248" s="6">
        <v>9.6584362139917701</v>
      </c>
      <c r="AB248" s="6">
        <v>81.679012345678998</v>
      </c>
      <c r="AC248" s="6">
        <v>63.9300411522633</v>
      </c>
      <c r="AD248" s="1">
        <v>82</v>
      </c>
      <c r="AE248" s="1">
        <v>10</v>
      </c>
      <c r="AF248" s="1">
        <f>IF(ISERR(Table1[[#This Row],[AVG_shp]]/Table1[[#This Row],[shp]]), 0, Table1[[#This Row],[AVG_shp]]/Table1[[#This Row],[shp]])</f>
        <v>1.1962095596021545</v>
      </c>
      <c r="AG248" s="1">
        <v>23</v>
      </c>
      <c r="AH248" s="1">
        <v>33</v>
      </c>
      <c r="AI248" s="1">
        <v>76</v>
      </c>
      <c r="AJ248" s="3">
        <v>13.6543209876543</v>
      </c>
      <c r="AK248" s="3">
        <v>25.6213991769547</v>
      </c>
      <c r="AL248" s="3">
        <v>39.275720164608998</v>
      </c>
      <c r="AM248" s="3">
        <v>176.21399176954699</v>
      </c>
      <c r="AN248" s="1">
        <v>6.4102999999999993E-2</v>
      </c>
      <c r="AO248" s="1">
        <v>10</v>
      </c>
      <c r="AP248" s="1">
        <v>156</v>
      </c>
      <c r="AQ248" s="1">
        <v>0</v>
      </c>
      <c r="AR248" s="1">
        <v>93</v>
      </c>
      <c r="AS248" s="1">
        <v>52</v>
      </c>
      <c r="AT248"/>
      <c r="AX248"/>
      <c r="AY248"/>
      <c r="AZ248"/>
    </row>
    <row r="249" spans="1:52" x14ac:dyDescent="0.3">
      <c r="A249" s="1"/>
      <c r="B249" s="1">
        <v>8482097</v>
      </c>
      <c r="C249" s="1">
        <v>24</v>
      </c>
      <c r="D249" s="1" t="s">
        <v>86</v>
      </c>
      <c r="E249" s="1" t="str">
        <f>IF(AND(ISERR(FIND("C",Table1[[#This Row],[positions]])), Table1[[#This Row],[AVG_faceoffWins]]&gt;200), "*", "")</f>
        <v/>
      </c>
      <c r="F249" s="1" t="str">
        <f>IF(AND(AND(NOT(ISERR(FIND("C",Table1[[#This Row],[positions]]))), G249&lt;&gt;"C"), Table1[[#This Row],[z faceoffWins]]&gt;0.15), "*", "")</f>
        <v/>
      </c>
      <c r="G249" s="2" t="s">
        <v>42</v>
      </c>
      <c r="H249" s="1" t="s">
        <v>97</v>
      </c>
      <c r="I249" s="1" t="s">
        <v>98</v>
      </c>
      <c r="J249" s="7">
        <f>Table1[[#This Row],[z ppp]]+Table1[[#This Row],[z blocks]]+Table1[[#This Row],[z hits]]+Table1[[#This Row],[z goals]]+Table1[[#This Row],[z assists]]+Table1[[#This Row],[z points]]+Table1[[#This Row],[z faceoffWins]]+Table1[[#This Row],[z shots]]</f>
        <v>-2.9102283267045976</v>
      </c>
      <c r="K249" s="7">
        <f>Table1[[#This Row],[z goals]]+Table1[[#This Row],[z assists]]+Table1[[#This Row],[z points]]+Table1[[#This Row],[z ppp]]+Table1[[#This Row],[z hits]]+Table1[[#This Row],[z shots]]</f>
        <v>-1.2840741712362249</v>
      </c>
      <c r="L249" s="7">
        <f>Table1[[#This Row],[z blocks]]+Table1[[#This Row],[z faceoffWins]]</f>
        <v>-1.6261541554683725</v>
      </c>
      <c r="M249" s="7">
        <f>Table1[[#This Row],[z goals]]+Table1[[#This Row],[z assists]]+Table1[[#This Row],[z points]]+Table1[[#This Row],[z ppp]]+Table1[[#This Row],[z hits]]+Table1[[#This Row],[z blocks]]+Table1[[#This Row],[z shots]]</f>
        <v>-2.3353194506484938</v>
      </c>
      <c r="N249" s="7">
        <f>Table1[[#This Row],[z goals]]+Table1[[#This Row],[z assists]]+Table1[[#This Row],[z points]]+Table1[[#This Row],[z ppp]]</f>
        <v>-0.17860192703644301</v>
      </c>
      <c r="O249" s="3">
        <f>(Table1[[#This Row],[AVG_goals]] - AT$519) / AT$516</f>
        <v>-8.6066460467137517E-3</v>
      </c>
      <c r="P249" s="3">
        <f>(Table1[[#This Row],[AVG_assists]] - P$519) / P$516</f>
        <v>-0.10417955772694736</v>
      </c>
      <c r="Q249" s="3">
        <f>(Table1[[#This Row],[AVG_points]] - AX$519) / AX$516</f>
        <v>-6.9073981964396097E-2</v>
      </c>
      <c r="R249" s="3">
        <f>(Table1[[#This Row],[AVG_faceoffWins]] - AH$519) / AH$516</f>
        <v>-0.57490887605610319</v>
      </c>
      <c r="S249" s="3">
        <f>(Table1[[#This Row],[AVG_PPP]] - AB$519) / AB$516</f>
        <v>3.2582587016141934E-3</v>
      </c>
      <c r="T249" s="3">
        <f>(Table1[[#This Row],[AVG_hits]] - T$519) / T$516</f>
        <v>-0.87418229880078502</v>
      </c>
      <c r="U249" s="3">
        <f>(Table1[[#This Row],[AVG_blocks]] - U$519) / U$516</f>
        <v>-1.0512452794122693</v>
      </c>
      <c r="V249" s="3">
        <f>(Table1[[#This Row],[AVG_shots]] - AO$519) / AO$516</f>
        <v>-0.23128994539899694</v>
      </c>
      <c r="W249" s="6">
        <v>5.5681818181818103</v>
      </c>
      <c r="X249" s="7">
        <f>Table1[[#This Row],[r shp factor]]*Table1[[#This Row],[goals]]</f>
        <v>15.16325553817804</v>
      </c>
      <c r="Y249" s="4">
        <v>0.12327827840909</v>
      </c>
      <c r="Z249" s="3">
        <f>(Table1[[#This Row],[AVG_shp]] - Z$519) / Z$516</f>
        <v>0.31590538586512906</v>
      </c>
      <c r="AA249" s="6">
        <v>8.4829545454545396</v>
      </c>
      <c r="AB249" s="6">
        <v>19.607954545454501</v>
      </c>
      <c r="AC249" s="6">
        <v>39.477272727272698</v>
      </c>
      <c r="AD249" s="1">
        <v>74</v>
      </c>
      <c r="AE249" s="1">
        <v>15</v>
      </c>
      <c r="AF249" s="1">
        <f>IF(ISERR(Table1[[#This Row],[AVG_shp]]/Table1[[#This Row],[shp]]), 0, Table1[[#This Row],[AVG_shp]]/Table1[[#This Row],[shp]])</f>
        <v>1.0108837025452027</v>
      </c>
      <c r="AG249" s="1">
        <v>24</v>
      </c>
      <c r="AH249" s="1">
        <v>39</v>
      </c>
      <c r="AI249" s="1">
        <v>93</v>
      </c>
      <c r="AJ249" s="3">
        <v>13.653409090908999</v>
      </c>
      <c r="AK249" s="3">
        <v>21.426136363636299</v>
      </c>
      <c r="AL249" s="3">
        <v>35.079545454545404</v>
      </c>
      <c r="AM249" s="3">
        <v>114</v>
      </c>
      <c r="AN249" s="1">
        <v>0.121951</v>
      </c>
      <c r="AO249" s="1">
        <v>13</v>
      </c>
      <c r="AP249" s="1">
        <v>123</v>
      </c>
      <c r="AQ249" s="1">
        <v>1</v>
      </c>
      <c r="AR249" s="1">
        <v>23</v>
      </c>
      <c r="AS249" s="1">
        <v>39</v>
      </c>
      <c r="AT249"/>
      <c r="AX249"/>
      <c r="AY249"/>
      <c r="AZ249"/>
    </row>
    <row r="250" spans="1:52" x14ac:dyDescent="0.3">
      <c r="A250" s="1"/>
      <c r="B250" s="1">
        <v>8478020</v>
      </c>
      <c r="C250" s="1">
        <v>29</v>
      </c>
      <c r="D250" s="1" t="s">
        <v>634</v>
      </c>
      <c r="E250" s="1" t="str">
        <f>IF(AND(ISERR(FIND("C",Table1[[#This Row],[positions]])), Table1[[#This Row],[AVG_faceoffWins]]&gt;200), "*", "")</f>
        <v/>
      </c>
      <c r="F250" s="1" t="str">
        <f>IF(AND(AND(NOT(ISERR(FIND("C",Table1[[#This Row],[positions]]))), G250&lt;&gt;"C"), Table1[[#This Row],[z faceoffWins]]&gt;0.15), "*", "")</f>
        <v/>
      </c>
      <c r="G250" s="2" t="s">
        <v>42</v>
      </c>
      <c r="H250" s="1" t="s">
        <v>635</v>
      </c>
      <c r="I250" s="1" t="s">
        <v>636</v>
      </c>
      <c r="J250" s="7">
        <f>Table1[[#This Row],[z ppp]]+Table1[[#This Row],[z blocks]]+Table1[[#This Row],[z hits]]+Table1[[#This Row],[z goals]]+Table1[[#This Row],[z assists]]+Table1[[#This Row],[z points]]+Table1[[#This Row],[z faceoffWins]]+Table1[[#This Row],[z shots]]</f>
        <v>-3.5007170965941778</v>
      </c>
      <c r="K250" s="7">
        <f>Table1[[#This Row],[z goals]]+Table1[[#This Row],[z assists]]+Table1[[#This Row],[z points]]+Table1[[#This Row],[z ppp]]+Table1[[#This Row],[z hits]]+Table1[[#This Row],[z shots]]</f>
        <v>-2.4689665597596853</v>
      </c>
      <c r="L250" s="7">
        <f>Table1[[#This Row],[z blocks]]+Table1[[#This Row],[z faceoffWins]]</f>
        <v>-1.0317505368344926</v>
      </c>
      <c r="M250" s="7">
        <f>Table1[[#This Row],[z goals]]+Table1[[#This Row],[z assists]]+Table1[[#This Row],[z points]]+Table1[[#This Row],[z ppp]]+Table1[[#This Row],[z hits]]+Table1[[#This Row],[z blocks]]+Table1[[#This Row],[z shots]]</f>
        <v>-3.1370494519205505</v>
      </c>
      <c r="N250" s="7">
        <f>Table1[[#This Row],[z goals]]+Table1[[#This Row],[z assists]]+Table1[[#This Row],[z points]]+Table1[[#This Row],[z ppp]]</f>
        <v>-1.725383342588904</v>
      </c>
      <c r="O250" s="3">
        <f>(Table1[[#This Row],[AVG_goals]] - AT$519) / AT$516</f>
        <v>-1.2595301821557263E-2</v>
      </c>
      <c r="P250" s="3">
        <f>(Table1[[#This Row],[AVG_assists]] - P$519) / P$516</f>
        <v>-0.68142438936120631</v>
      </c>
      <c r="Q250" s="3">
        <f>(Table1[[#This Row],[AVG_points]] - AX$519) / AX$516</f>
        <v>-0.43201809243671507</v>
      </c>
      <c r="R250" s="3">
        <f>(Table1[[#This Row],[AVG_faceoffWins]] - AH$519) / AH$516</f>
        <v>-0.36366764467362706</v>
      </c>
      <c r="S250" s="3">
        <f>(Table1[[#This Row],[AVG_PPP]] - AB$519) / AB$516</f>
        <v>-0.59934555896942543</v>
      </c>
      <c r="T250" s="3">
        <f>(Table1[[#This Row],[AVG_hits]] - T$519) / T$516</f>
        <v>-0.28962645186496955</v>
      </c>
      <c r="U250" s="3">
        <f>(Table1[[#This Row],[AVG_blocks]] - U$519) / U$516</f>
        <v>-0.66808289216086547</v>
      </c>
      <c r="V250" s="3">
        <f>(Table1[[#This Row],[AVG_shots]] - AO$519) / AO$516</f>
        <v>-0.45395676530581175</v>
      </c>
      <c r="W250" s="6">
        <v>50.198113207547102</v>
      </c>
      <c r="X250" s="7">
        <f>Table1[[#This Row],[r shp factor]]*Table1[[#This Row],[goals]]</f>
        <v>11.579613144271065</v>
      </c>
      <c r="Y250" s="4">
        <v>0.13623099056603699</v>
      </c>
      <c r="Z250" s="3">
        <f>(Table1[[#This Row],[AVG_shp]] - Z$519) / Z$516</f>
        <v>0.56328352963664519</v>
      </c>
      <c r="AA250" s="6">
        <v>2.6933962264150901</v>
      </c>
      <c r="AB250" s="6">
        <v>35.1839622641509</v>
      </c>
      <c r="AC250" s="6">
        <v>70.905660377358402</v>
      </c>
      <c r="AD250" s="1">
        <v>72</v>
      </c>
      <c r="AE250" s="1">
        <v>11</v>
      </c>
      <c r="AF250" s="1">
        <f>IF(ISERR(Table1[[#This Row],[AVG_shp]]/Table1[[#This Row],[shp]]), 0, Table1[[#This Row],[AVG_shp]]/Table1[[#This Row],[shp]])</f>
        <v>1.0526921040246422</v>
      </c>
      <c r="AG250" s="1">
        <v>16</v>
      </c>
      <c r="AH250" s="1">
        <v>27</v>
      </c>
      <c r="AI250" s="1">
        <v>65</v>
      </c>
      <c r="AJ250" s="3">
        <v>13.6132075471698</v>
      </c>
      <c r="AK250" s="3">
        <v>13.3867924528301</v>
      </c>
      <c r="AL250" s="3">
        <v>27</v>
      </c>
      <c r="AM250" s="3">
        <v>100.443396226415</v>
      </c>
      <c r="AN250" s="1">
        <v>0.129412</v>
      </c>
      <c r="AO250" s="1">
        <v>1</v>
      </c>
      <c r="AP250" s="1">
        <v>85</v>
      </c>
      <c r="AQ250" s="1">
        <v>49</v>
      </c>
      <c r="AR250" s="1">
        <v>44</v>
      </c>
      <c r="AS250" s="1">
        <v>108</v>
      </c>
      <c r="AT250"/>
      <c r="AX250"/>
      <c r="AY250"/>
      <c r="AZ250"/>
    </row>
    <row r="251" spans="1:52" x14ac:dyDescent="0.3">
      <c r="A251" s="1"/>
      <c r="B251" s="1">
        <v>8478463</v>
      </c>
      <c r="C251" s="1">
        <v>28</v>
      </c>
      <c r="D251" s="1" t="s">
        <v>1032</v>
      </c>
      <c r="E251" s="1" t="str">
        <f>IF(AND(ISERR(FIND("C",Table1[[#This Row],[positions]])), Table1[[#This Row],[AVG_faceoffWins]]&gt;200), "*", "")</f>
        <v/>
      </c>
      <c r="F251" s="1" t="str">
        <f>IF(AND(AND(NOT(ISERR(FIND("C",Table1[[#This Row],[positions]]))), G251&lt;&gt;"C"), Table1[[#This Row],[z faceoffWins]]&gt;0.15), "*", "")</f>
        <v/>
      </c>
      <c r="G251" s="2" t="s">
        <v>29</v>
      </c>
      <c r="H251" s="1" t="s">
        <v>1033</v>
      </c>
      <c r="I251" s="1" t="s">
        <v>1034</v>
      </c>
      <c r="J251" s="7">
        <f>Table1[[#This Row],[z ppp]]+Table1[[#This Row],[z blocks]]+Table1[[#This Row],[z hits]]+Table1[[#This Row],[z goals]]+Table1[[#This Row],[z assists]]+Table1[[#This Row],[z points]]+Table1[[#This Row],[z faceoffWins]]+Table1[[#This Row],[z shots]]</f>
        <v>-2.3427431235712897</v>
      </c>
      <c r="K251" s="7">
        <f>Table1[[#This Row],[z goals]]+Table1[[#This Row],[z assists]]+Table1[[#This Row],[z points]]+Table1[[#This Row],[z ppp]]+Table1[[#This Row],[z hits]]+Table1[[#This Row],[z shots]]</f>
        <v>-1.1076510345564077</v>
      </c>
      <c r="L251" s="7">
        <f>Table1[[#This Row],[z blocks]]+Table1[[#This Row],[z faceoffWins]]</f>
        <v>-1.235092089014882</v>
      </c>
      <c r="M251" s="7">
        <f>Table1[[#This Row],[z goals]]+Table1[[#This Row],[z assists]]+Table1[[#This Row],[z points]]+Table1[[#This Row],[z ppp]]+Table1[[#This Row],[z hits]]+Table1[[#This Row],[z blocks]]+Table1[[#This Row],[z shots]]</f>
        <v>-1.8165518833623935</v>
      </c>
      <c r="N251" s="7">
        <f>Table1[[#This Row],[z goals]]+Table1[[#This Row],[z assists]]+Table1[[#This Row],[z points]]+Table1[[#This Row],[z ppp]]</f>
        <v>-1.5491849366128716</v>
      </c>
      <c r="O251" s="3">
        <f>(Table1[[#This Row],[AVG_goals]] - AT$519) / AT$516</f>
        <v>-3.2503237270657487E-2</v>
      </c>
      <c r="P251" s="3">
        <f>(Table1[[#This Row],[AVG_assists]] - P$519) / P$516</f>
        <v>-0.56913391284123349</v>
      </c>
      <c r="Q251" s="3">
        <f>(Table1[[#This Row],[AVG_points]] - AX$519) / AX$516</f>
        <v>-0.37078001530569243</v>
      </c>
      <c r="R251" s="3">
        <f>(Table1[[#This Row],[AVG_faceoffWins]] - AH$519) / AH$516</f>
        <v>-0.52619124020889629</v>
      </c>
      <c r="S251" s="3">
        <f>(Table1[[#This Row],[AVG_PPP]] - AB$519) / AB$516</f>
        <v>-0.57676777119528799</v>
      </c>
      <c r="T251" s="3">
        <f>(Table1[[#This Row],[AVG_hits]] - T$519) / T$516</f>
        <v>0.12932672248537813</v>
      </c>
      <c r="U251" s="3">
        <f>(Table1[[#This Row],[AVG_blocks]] - U$519) / U$516</f>
        <v>-0.70890084880598581</v>
      </c>
      <c r="V251" s="3">
        <f>(Table1[[#This Row],[AVG_shots]] - AO$519) / AO$516</f>
        <v>0.31220717957108596</v>
      </c>
      <c r="W251" s="6">
        <v>15.860986547085201</v>
      </c>
      <c r="X251" s="7">
        <f>Table1[[#This Row],[r shp factor]]*Table1[[#This Row],[goals]]</f>
        <v>15.576812340290022</v>
      </c>
      <c r="Y251" s="4">
        <v>0.184116883408071</v>
      </c>
      <c r="Z251" s="3">
        <f>(Table1[[#This Row],[AVG_shp]] - Z$519) / Z$516</f>
        <v>1.4778351031270454</v>
      </c>
      <c r="AA251" s="6">
        <v>2.9103139013452899</v>
      </c>
      <c r="AB251" s="6">
        <v>33.52466367713</v>
      </c>
      <c r="AC251" s="6">
        <v>93.430493273542595</v>
      </c>
      <c r="AD251" s="1">
        <v>81</v>
      </c>
      <c r="AE251" s="1">
        <v>15</v>
      </c>
      <c r="AF251" s="1">
        <f>IF(ISERR(Table1[[#This Row],[AVG_shp]]/Table1[[#This Row],[shp]]), 0, Table1[[#This Row],[AVG_shp]]/Table1[[#This Row],[shp]])</f>
        <v>1.0384541560193348</v>
      </c>
      <c r="AG251" s="1">
        <v>10</v>
      </c>
      <c r="AH251" s="1">
        <v>25</v>
      </c>
      <c r="AI251" s="1">
        <v>65</v>
      </c>
      <c r="AJ251" s="3">
        <v>13.412556053811601</v>
      </c>
      <c r="AK251" s="3">
        <v>14.9506726457399</v>
      </c>
      <c r="AL251" s="3">
        <v>28.363228699551499</v>
      </c>
      <c r="AM251" s="3">
        <v>147.089686098654</v>
      </c>
      <c r="AN251" s="1">
        <v>0.17729899999999901</v>
      </c>
      <c r="AO251" s="1">
        <v>1</v>
      </c>
      <c r="AP251" s="1">
        <v>149</v>
      </c>
      <c r="AQ251" s="1">
        <v>11</v>
      </c>
      <c r="AR251" s="1">
        <v>36</v>
      </c>
      <c r="AS251" s="1">
        <v>139</v>
      </c>
      <c r="AT251"/>
      <c r="AX251"/>
      <c r="AY251"/>
      <c r="AZ251"/>
    </row>
    <row r="252" spans="1:52" x14ac:dyDescent="0.3">
      <c r="A252" s="1"/>
      <c r="B252" s="1">
        <v>8473533</v>
      </c>
      <c r="C252" s="1">
        <v>37</v>
      </c>
      <c r="D252" s="1" t="s">
        <v>119</v>
      </c>
      <c r="E252" s="1" t="str">
        <f>IF(AND(ISERR(FIND("C",Table1[[#This Row],[positions]])), Table1[[#This Row],[AVG_faceoffWins]]&gt;200), "*", "")</f>
        <v/>
      </c>
      <c r="F252" s="1" t="str">
        <f>IF(AND(AND(NOT(ISERR(FIND("C",Table1[[#This Row],[positions]]))), G252&lt;&gt;"C"), Table1[[#This Row],[z faceoffWins]]&gt;0.15), "*", "")</f>
        <v/>
      </c>
      <c r="G252" s="2" t="s">
        <v>26</v>
      </c>
      <c r="H252" s="1" t="s">
        <v>141</v>
      </c>
      <c r="I252" s="1" t="s">
        <v>142</v>
      </c>
      <c r="J252" s="7">
        <f>Table1[[#This Row],[z ppp]]+Table1[[#This Row],[z blocks]]+Table1[[#This Row],[z hits]]+Table1[[#This Row],[z goals]]+Table1[[#This Row],[z assists]]+Table1[[#This Row],[z points]]+Table1[[#This Row],[z faceoffWins]]+Table1[[#This Row],[z shots]]</f>
        <v>2.2633986877652079</v>
      </c>
      <c r="K252" s="7">
        <f>Table1[[#This Row],[z goals]]+Table1[[#This Row],[z assists]]+Table1[[#This Row],[z points]]+Table1[[#This Row],[z ppp]]+Table1[[#This Row],[z hits]]+Table1[[#This Row],[z shots]]</f>
        <v>-0.3138068222770366</v>
      </c>
      <c r="L252" s="7">
        <f>Table1[[#This Row],[z blocks]]+Table1[[#This Row],[z faceoffWins]]</f>
        <v>2.5772055100422446</v>
      </c>
      <c r="M252" s="7">
        <f>Table1[[#This Row],[z goals]]+Table1[[#This Row],[z assists]]+Table1[[#This Row],[z points]]+Table1[[#This Row],[z ppp]]+Table1[[#This Row],[z hits]]+Table1[[#This Row],[z blocks]]+Table1[[#This Row],[z shots]]</f>
        <v>-0.84006877354875842</v>
      </c>
      <c r="N252" s="7">
        <f>Table1[[#This Row],[z goals]]+Table1[[#This Row],[z assists]]+Table1[[#This Row],[z points]]+Table1[[#This Row],[z ppp]]</f>
        <v>-1.2445083226992724</v>
      </c>
      <c r="O252" s="3">
        <f>(Table1[[#This Row],[AVG_goals]] - AT$519) / AT$516</f>
        <v>-3.8121256554791802E-2</v>
      </c>
      <c r="P252" s="3">
        <f>(Table1[[#This Row],[AVG_assists]] - P$519) / P$516</f>
        <v>-0.21205614602969441</v>
      </c>
      <c r="Q252" s="3">
        <f>(Table1[[#This Row],[AVG_points]] - AX$519) / AX$516</f>
        <v>-0.14992722548304604</v>
      </c>
      <c r="R252" s="3">
        <f>(Table1[[#This Row],[AVG_faceoffWins]] - AH$519) / AH$516</f>
        <v>3.1034674613139663</v>
      </c>
      <c r="S252" s="3">
        <f>(Table1[[#This Row],[AVG_PPP]] - AB$519) / AB$516</f>
        <v>-0.84440369463174003</v>
      </c>
      <c r="T252" s="3">
        <f>(Table1[[#This Row],[AVG_hits]] - T$519) / T$516</f>
        <v>1.0920461256371399</v>
      </c>
      <c r="U252" s="3">
        <f>(Table1[[#This Row],[AVG_blocks]] - U$519) / U$516</f>
        <v>-0.52626195127172182</v>
      </c>
      <c r="V252" s="3">
        <f>(Table1[[#This Row],[AVG_shots]] - AO$519) / AO$516</f>
        <v>-0.16134462521490411</v>
      </c>
      <c r="W252" s="6">
        <v>782.71610169491498</v>
      </c>
      <c r="X252" s="7">
        <f>Table1[[#This Row],[r shp factor]]*Table1[[#This Row],[goals]]</f>
        <v>12.115090388737395</v>
      </c>
      <c r="Y252" s="4">
        <v>0.11322483898305</v>
      </c>
      <c r="Z252" s="3">
        <f>(Table1[[#This Row],[AVG_shp]] - Z$519) / Z$516</f>
        <v>0.1238991748416495</v>
      </c>
      <c r="AA252" s="6">
        <v>0.338983050847457</v>
      </c>
      <c r="AB252" s="6">
        <v>40.949152542372801</v>
      </c>
      <c r="AC252" s="6">
        <v>145.19067796610099</v>
      </c>
      <c r="AD252" s="1">
        <v>75</v>
      </c>
      <c r="AE252" s="1">
        <v>13</v>
      </c>
      <c r="AF252" s="1">
        <f>IF(ISERR(Table1[[#This Row],[AVG_shp]]/Table1[[#This Row],[shp]]), 0, Table1[[#This Row],[AVG_shp]]/Table1[[#This Row],[shp]])</f>
        <v>0.93193002990287654</v>
      </c>
      <c r="AG252" s="1">
        <v>23</v>
      </c>
      <c r="AH252" s="1">
        <v>36</v>
      </c>
      <c r="AI252" s="1">
        <v>85</v>
      </c>
      <c r="AJ252" s="3">
        <v>13.3559322033898</v>
      </c>
      <c r="AK252" s="3">
        <v>19.9237288135593</v>
      </c>
      <c r="AL252" s="3">
        <v>33.279661016949099</v>
      </c>
      <c r="AM252" s="3">
        <v>118.258474576271</v>
      </c>
      <c r="AN252" s="1">
        <v>0.12149500000000001</v>
      </c>
      <c r="AO252" s="1">
        <v>0</v>
      </c>
      <c r="AP252" s="1">
        <v>107</v>
      </c>
      <c r="AQ252" s="1">
        <v>724</v>
      </c>
      <c r="AR252" s="1">
        <v>43</v>
      </c>
      <c r="AS252" s="1">
        <v>138</v>
      </c>
      <c r="AT252"/>
      <c r="AX252"/>
      <c r="AY252"/>
      <c r="AZ252"/>
    </row>
    <row r="253" spans="1:52" x14ac:dyDescent="0.3">
      <c r="A253" s="1"/>
      <c r="B253" s="1">
        <v>8474149</v>
      </c>
      <c r="C253" s="1">
        <v>36</v>
      </c>
      <c r="D253" s="1" t="s">
        <v>510</v>
      </c>
      <c r="E253" s="1" t="str">
        <f>IF(AND(ISERR(FIND("C",Table1[[#This Row],[positions]])), Table1[[#This Row],[AVG_faceoffWins]]&gt;200), "*", "")</f>
        <v/>
      </c>
      <c r="F253" s="1" t="str">
        <f>IF(AND(AND(NOT(ISERR(FIND("C",Table1[[#This Row],[positions]]))), G253&lt;&gt;"C"), Table1[[#This Row],[z faceoffWins]]&gt;0.15), "*", "")</f>
        <v/>
      </c>
      <c r="G253" s="2" t="s">
        <v>42</v>
      </c>
      <c r="H253" s="1" t="s">
        <v>517</v>
      </c>
      <c r="I253" s="1" t="s">
        <v>518</v>
      </c>
      <c r="J253" s="7">
        <f>Table1[[#This Row],[z ppp]]+Table1[[#This Row],[z blocks]]+Table1[[#This Row],[z hits]]+Table1[[#This Row],[z goals]]+Table1[[#This Row],[z assists]]+Table1[[#This Row],[z points]]+Table1[[#This Row],[z faceoffWins]]+Table1[[#This Row],[z shots]]</f>
        <v>-3.2031296245070817</v>
      </c>
      <c r="K253" s="7">
        <f>Table1[[#This Row],[z goals]]+Table1[[#This Row],[z assists]]+Table1[[#This Row],[z points]]+Table1[[#This Row],[z ppp]]+Table1[[#This Row],[z hits]]+Table1[[#This Row],[z shots]]</f>
        <v>-1.9432563259163491</v>
      </c>
      <c r="L253" s="7">
        <f>Table1[[#This Row],[z blocks]]+Table1[[#This Row],[z faceoffWins]]</f>
        <v>-1.2598732985907324</v>
      </c>
      <c r="M253" s="7">
        <f>Table1[[#This Row],[z goals]]+Table1[[#This Row],[z assists]]+Table1[[#This Row],[z points]]+Table1[[#This Row],[z ppp]]+Table1[[#This Row],[z hits]]+Table1[[#This Row],[z blocks]]+Table1[[#This Row],[z shots]]</f>
        <v>-2.6052530426532612</v>
      </c>
      <c r="N253" s="7">
        <f>Table1[[#This Row],[z goals]]+Table1[[#This Row],[z assists]]+Table1[[#This Row],[z points]]+Table1[[#This Row],[z ppp]]</f>
        <v>-0.64830957375444609</v>
      </c>
      <c r="O253" s="3">
        <f>(Table1[[#This Row],[AVG_goals]] - AT$519) / AT$516</f>
        <v>-3.890437103390168E-2</v>
      </c>
      <c r="P253" s="3">
        <f>(Table1[[#This Row],[AVG_assists]] - P$519) / P$516</f>
        <v>-0.21397111745961475</v>
      </c>
      <c r="Q253" s="3">
        <f>(Table1[[#This Row],[AVG_points]] - AX$519) / AX$516</f>
        <v>-0.15147984119383492</v>
      </c>
      <c r="R253" s="3">
        <f>(Table1[[#This Row],[AVG_faceoffWins]] - AH$519) / AH$516</f>
        <v>-0.59787658185382053</v>
      </c>
      <c r="S253" s="3">
        <f>(Table1[[#This Row],[AVG_PPP]] - AB$519) / AB$516</f>
        <v>-0.24395424406709476</v>
      </c>
      <c r="T253" s="3">
        <f>(Table1[[#This Row],[AVG_hits]] - T$519) / T$516</f>
        <v>-0.90512363358747283</v>
      </c>
      <c r="U253" s="3">
        <f>(Table1[[#This Row],[AVG_blocks]] - U$519) / U$516</f>
        <v>-0.66199671673691196</v>
      </c>
      <c r="V253" s="3">
        <f>(Table1[[#This Row],[AVG_shots]] - AO$519) / AO$516</f>
        <v>-0.38982311857443036</v>
      </c>
      <c r="W253" s="6">
        <v>0.71568627450980304</v>
      </c>
      <c r="X253" s="7">
        <f>Table1[[#This Row],[r shp factor]]*Table1[[#This Row],[goals]]</f>
        <v>19.270668956873102</v>
      </c>
      <c r="Y253" s="4">
        <v>0.15667246568627399</v>
      </c>
      <c r="Z253" s="3">
        <f>(Table1[[#This Row],[AVG_shp]] - Z$519) / Z$516</f>
        <v>0.95368625841833388</v>
      </c>
      <c r="AA253" s="6">
        <v>6.1078431372548998</v>
      </c>
      <c r="AB253" s="6">
        <v>35.431372549019599</v>
      </c>
      <c r="AC253" s="6">
        <v>37.813725490195999</v>
      </c>
      <c r="AD253" s="1">
        <v>80</v>
      </c>
      <c r="AE253" s="1">
        <v>20</v>
      </c>
      <c r="AF253" s="1">
        <f>IF(ISERR(Table1[[#This Row],[AVG_shp]]/Table1[[#This Row],[shp]]), 0, Table1[[#This Row],[AVG_shp]]/Table1[[#This Row],[shp]])</f>
        <v>0.96353344784365502</v>
      </c>
      <c r="AG253" s="1">
        <v>20</v>
      </c>
      <c r="AH253" s="1">
        <v>40</v>
      </c>
      <c r="AI253" s="1">
        <v>100</v>
      </c>
      <c r="AJ253" s="3">
        <v>13.3480392156862</v>
      </c>
      <c r="AK253" s="3">
        <v>19.897058823529399</v>
      </c>
      <c r="AL253" s="3">
        <v>33.245098039215598</v>
      </c>
      <c r="AM253" s="3">
        <v>104.348039215686</v>
      </c>
      <c r="AN253" s="1">
        <v>0.162602</v>
      </c>
      <c r="AO253" s="1">
        <v>7</v>
      </c>
      <c r="AP253" s="1">
        <v>123</v>
      </c>
      <c r="AQ253" s="1">
        <v>0</v>
      </c>
      <c r="AR253" s="1">
        <v>39</v>
      </c>
      <c r="AS253" s="1">
        <v>44</v>
      </c>
      <c r="AT253"/>
      <c r="AX253"/>
      <c r="AY253"/>
      <c r="AZ253"/>
    </row>
    <row r="254" spans="1:52" x14ac:dyDescent="0.3">
      <c r="A254" s="1"/>
      <c r="B254" s="1">
        <v>8477450</v>
      </c>
      <c r="C254" s="1">
        <v>30</v>
      </c>
      <c r="D254" s="1" t="s">
        <v>219</v>
      </c>
      <c r="E254" s="1" t="str">
        <f>IF(AND(ISERR(FIND("C",Table1[[#This Row],[positions]])), Table1[[#This Row],[AVG_faceoffWins]]&gt;200), "*", "")</f>
        <v/>
      </c>
      <c r="F254" s="1" t="str">
        <f>IF(AND(AND(NOT(ISERR(FIND("C",Table1[[#This Row],[positions]]))), G254&lt;&gt;"C"), Table1[[#This Row],[z faceoffWins]]&gt;0.15), "*", "")</f>
        <v/>
      </c>
      <c r="G254" s="2" t="s">
        <v>26</v>
      </c>
      <c r="H254" s="1" t="s">
        <v>224</v>
      </c>
      <c r="I254" s="1" t="s">
        <v>225</v>
      </c>
      <c r="J254" s="7">
        <f>Table1[[#This Row],[z ppp]]+Table1[[#This Row],[z blocks]]+Table1[[#This Row],[z hits]]+Table1[[#This Row],[z goals]]+Table1[[#This Row],[z assists]]+Table1[[#This Row],[z points]]+Table1[[#This Row],[z faceoffWins]]+Table1[[#This Row],[z shots]]</f>
        <v>0.3322844580065098</v>
      </c>
      <c r="K254" s="7">
        <f>Table1[[#This Row],[z goals]]+Table1[[#This Row],[z assists]]+Table1[[#This Row],[z points]]+Table1[[#This Row],[z ppp]]+Table1[[#This Row],[z hits]]+Table1[[#This Row],[z shots]]</f>
        <v>-1.5506653212431358</v>
      </c>
      <c r="L254" s="7">
        <f>Table1[[#This Row],[z blocks]]+Table1[[#This Row],[z faceoffWins]]</f>
        <v>1.8829497792496457</v>
      </c>
      <c r="M254" s="7">
        <f>Table1[[#This Row],[z goals]]+Table1[[#This Row],[z assists]]+Table1[[#This Row],[z points]]+Table1[[#This Row],[z ppp]]+Table1[[#This Row],[z hits]]+Table1[[#This Row],[z blocks]]+Table1[[#This Row],[z shots]]</f>
        <v>-1.3597067199856965</v>
      </c>
      <c r="N254" s="7">
        <f>Table1[[#This Row],[z goals]]+Table1[[#This Row],[z assists]]+Table1[[#This Row],[z points]]+Table1[[#This Row],[z ppp]]</f>
        <v>-1.7700566759084662</v>
      </c>
      <c r="O254" s="3">
        <f>(Table1[[#This Row],[AVG_goals]] - AT$519) / AT$516</f>
        <v>-4.0816480258802905E-2</v>
      </c>
      <c r="P254" s="3">
        <f>(Table1[[#This Row],[AVG_assists]] - P$519) / P$516</f>
        <v>-0.58198534677567293</v>
      </c>
      <c r="Q254" s="3">
        <f>(Table1[[#This Row],[AVG_points]] - AX$519) / AX$516</f>
        <v>-0.38258409250802417</v>
      </c>
      <c r="R254" s="3">
        <f>(Table1[[#This Row],[AVG_faceoffWins]] - AH$519) / AH$516</f>
        <v>1.6919911779922063</v>
      </c>
      <c r="S254" s="3">
        <f>(Table1[[#This Row],[AVG_PPP]] - AB$519) / AB$516</f>
        <v>-0.76467075636596626</v>
      </c>
      <c r="T254" s="3">
        <f>(Table1[[#This Row],[AVG_hits]] - T$519) / T$516</f>
        <v>0.63353097399461111</v>
      </c>
      <c r="U254" s="3">
        <f>(Table1[[#This Row],[AVG_blocks]] - U$519) / U$516</f>
        <v>0.19095860125743938</v>
      </c>
      <c r="V254" s="3">
        <f>(Table1[[#This Row],[AVG_shots]] - AO$519) / AO$516</f>
        <v>-0.41413961932928073</v>
      </c>
      <c r="W254" s="6">
        <v>484.506849315068</v>
      </c>
      <c r="X254" s="7">
        <f>Table1[[#This Row],[r shp factor]]*Table1[[#This Row],[goals]]</f>
        <v>7.1215409680364878</v>
      </c>
      <c r="Y254" s="4">
        <v>0.12717037442922299</v>
      </c>
      <c r="Z254" s="3">
        <f>(Table1[[#This Row],[AVG_shp]] - Z$519) / Z$516</f>
        <v>0.39023881327203791</v>
      </c>
      <c r="AA254" s="6">
        <v>1.1050228310502199</v>
      </c>
      <c r="AB254" s="6">
        <v>70.105022831050206</v>
      </c>
      <c r="AC254" s="6">
        <v>120.538812785388</v>
      </c>
      <c r="AD254" s="1">
        <v>59</v>
      </c>
      <c r="AE254" s="1">
        <v>7</v>
      </c>
      <c r="AF254" s="1">
        <f>IF(ISERR(Table1[[#This Row],[AVG_shp]]/Table1[[#This Row],[shp]]), 0, Table1[[#This Row],[AVG_shp]]/Table1[[#This Row],[shp]])</f>
        <v>1.0173629954337839</v>
      </c>
      <c r="AG254" s="1">
        <v>9</v>
      </c>
      <c r="AH254" s="1">
        <v>16</v>
      </c>
      <c r="AI254" s="1">
        <v>39</v>
      </c>
      <c r="AJ254" s="3">
        <v>13.3287671232876</v>
      </c>
      <c r="AK254" s="3">
        <v>14.7716894977168</v>
      </c>
      <c r="AL254" s="3">
        <v>28.100456621004501</v>
      </c>
      <c r="AM254" s="3">
        <v>102.867579908675</v>
      </c>
      <c r="AN254" s="1">
        <v>0.125</v>
      </c>
      <c r="AO254" s="1">
        <v>0</v>
      </c>
      <c r="AP254" s="1">
        <v>56</v>
      </c>
      <c r="AQ254" s="1">
        <v>453</v>
      </c>
      <c r="AR254" s="1">
        <v>53</v>
      </c>
      <c r="AS254" s="1">
        <v>102</v>
      </c>
      <c r="AT254"/>
      <c r="AX254"/>
      <c r="AY254"/>
      <c r="AZ254"/>
    </row>
    <row r="255" spans="1:52" x14ac:dyDescent="0.3">
      <c r="A255" s="1"/>
      <c r="B255" s="1">
        <v>8479353</v>
      </c>
      <c r="C255" s="1">
        <v>27</v>
      </c>
      <c r="D255" s="1" t="s">
        <v>960</v>
      </c>
      <c r="E255" s="1" t="str">
        <f>IF(AND(ISERR(FIND("C",Table1[[#This Row],[positions]])), Table1[[#This Row],[AVG_faceoffWins]]&gt;200), "*", "")</f>
        <v/>
      </c>
      <c r="F255" s="1" t="str">
        <f>IF(AND(AND(NOT(ISERR(FIND("C",Table1[[#This Row],[positions]]))), G255&lt;&gt;"C"), Table1[[#This Row],[z faceoffWins]]&gt;0.15), "*", "")</f>
        <v>*</v>
      </c>
      <c r="G255" s="2" t="s">
        <v>45</v>
      </c>
      <c r="H255" s="1" t="s">
        <v>969</v>
      </c>
      <c r="I255" s="1" t="s">
        <v>970</v>
      </c>
      <c r="J255" s="7">
        <f>Table1[[#This Row],[z ppp]]+Table1[[#This Row],[z blocks]]+Table1[[#This Row],[z hits]]+Table1[[#This Row],[z goals]]+Table1[[#This Row],[z assists]]+Table1[[#This Row],[z points]]+Table1[[#This Row],[z faceoffWins]]+Table1[[#This Row],[z shots]]</f>
        <v>-2.4993696919702821</v>
      </c>
      <c r="K255" s="7">
        <f>Table1[[#This Row],[z goals]]+Table1[[#This Row],[z assists]]+Table1[[#This Row],[z points]]+Table1[[#This Row],[z ppp]]+Table1[[#This Row],[z hits]]+Table1[[#This Row],[z shots]]</f>
        <v>-2.4753306032912672</v>
      </c>
      <c r="L255" s="7">
        <f>Table1[[#This Row],[z blocks]]+Table1[[#This Row],[z faceoffWins]]</f>
        <v>-2.4039088679014775E-2</v>
      </c>
      <c r="M255" s="7">
        <f>Table1[[#This Row],[z goals]]+Table1[[#This Row],[z assists]]+Table1[[#This Row],[z points]]+Table1[[#This Row],[z ppp]]+Table1[[#This Row],[z hits]]+Table1[[#This Row],[z blocks]]+Table1[[#This Row],[z shots]]</f>
        <v>-2.8162035412149988</v>
      </c>
      <c r="N255" s="7">
        <f>Table1[[#This Row],[z goals]]+Table1[[#This Row],[z assists]]+Table1[[#This Row],[z points]]+Table1[[#This Row],[z ppp]]</f>
        <v>-2.1797372478016115</v>
      </c>
      <c r="O255" s="3">
        <f>(Table1[[#This Row],[AVG_goals]] - AT$519) / AT$516</f>
        <v>-4.357432637066376E-2</v>
      </c>
      <c r="P255" s="3">
        <f>(Table1[[#This Row],[AVG_assists]] - P$519) / P$516</f>
        <v>-0.76078329466066053</v>
      </c>
      <c r="Q255" s="3">
        <f>(Table1[[#This Row],[AVG_points]] - AX$519) / AX$516</f>
        <v>-0.49569301946890792</v>
      </c>
      <c r="R255" s="3">
        <f>(Table1[[#This Row],[AVG_faceoffWins]] - AH$519) / AH$516</f>
        <v>0.31683384924471708</v>
      </c>
      <c r="S255" s="3">
        <f>(Table1[[#This Row],[AVG_PPP]] - AB$519) / AB$516</f>
        <v>-0.87968660730137949</v>
      </c>
      <c r="T255" s="3">
        <f>(Table1[[#This Row],[AVG_hits]] - T$519) / T$516</f>
        <v>0.34632085765677012</v>
      </c>
      <c r="U255" s="3">
        <f>(Table1[[#This Row],[AVG_blocks]] - U$519) / U$516</f>
        <v>-0.34087293792373186</v>
      </c>
      <c r="V255" s="3">
        <f>(Table1[[#This Row],[AVG_shots]] - AO$519) / AO$516</f>
        <v>-0.64191421314642583</v>
      </c>
      <c r="W255" s="6">
        <v>193.970873786407</v>
      </c>
      <c r="X255" s="7">
        <f>Table1[[#This Row],[r shp factor]]*Table1[[#This Row],[goals]]</f>
        <v>17.240393203883375</v>
      </c>
      <c r="Y255" s="4">
        <v>0.137923145631067</v>
      </c>
      <c r="Z255" s="3">
        <f>(Table1[[#This Row],[AVG_shp]] - Z$519) / Z$516</f>
        <v>0.59560125382355855</v>
      </c>
      <c r="AA255" s="6">
        <v>0</v>
      </c>
      <c r="AB255" s="6">
        <v>48.485436893203797</v>
      </c>
      <c r="AC255" s="6">
        <v>105.09708737864</v>
      </c>
      <c r="AD255" s="1">
        <v>80</v>
      </c>
      <c r="AE255" s="1">
        <v>23</v>
      </c>
      <c r="AF255" s="1">
        <f>IF(ISERR(Table1[[#This Row],[AVG_shp]]/Table1[[#This Row],[shp]]), 0, Table1[[#This Row],[AVG_shp]]/Table1[[#This Row],[shp]])</f>
        <v>0.74958231321232072</v>
      </c>
      <c r="AG255" s="1">
        <v>17</v>
      </c>
      <c r="AH255" s="1">
        <v>40</v>
      </c>
      <c r="AI255" s="1">
        <v>103</v>
      </c>
      <c r="AJ255" s="3">
        <v>13.300970873786399</v>
      </c>
      <c r="AK255" s="3">
        <v>12.2815533980582</v>
      </c>
      <c r="AL255" s="3">
        <v>25.582524271844601</v>
      </c>
      <c r="AM255" s="3">
        <v>89</v>
      </c>
      <c r="AN255" s="1">
        <v>0.184</v>
      </c>
      <c r="AO255" s="1">
        <v>0</v>
      </c>
      <c r="AP255" s="1">
        <v>125</v>
      </c>
      <c r="AQ255" s="1">
        <v>272</v>
      </c>
      <c r="AR255" s="1">
        <v>56</v>
      </c>
      <c r="AS255" s="1">
        <v>121</v>
      </c>
      <c r="AT255"/>
      <c r="AX255"/>
      <c r="AY255"/>
      <c r="AZ255"/>
    </row>
    <row r="256" spans="1:52" x14ac:dyDescent="0.3">
      <c r="A256" s="1"/>
      <c r="B256" s="1">
        <v>8480113</v>
      </c>
      <c r="C256" s="1">
        <v>32</v>
      </c>
      <c r="D256" s="1" t="s">
        <v>995</v>
      </c>
      <c r="E256" s="1" t="str">
        <f>IF(AND(ISERR(FIND("C",Table1[[#This Row],[positions]])), Table1[[#This Row],[AVG_faceoffWins]]&gt;200), "*", "")</f>
        <v/>
      </c>
      <c r="F256" s="1" t="str">
        <f>IF(AND(AND(NOT(ISERR(FIND("C",Table1[[#This Row],[positions]]))), G256&lt;&gt;"C"), Table1[[#This Row],[z faceoffWins]]&gt;0.15), "*", "")</f>
        <v/>
      </c>
      <c r="G256" s="2" t="s">
        <v>23</v>
      </c>
      <c r="H256" s="1" t="s">
        <v>1000</v>
      </c>
      <c r="I256" s="1" t="s">
        <v>1001</v>
      </c>
      <c r="J256" s="7">
        <f>Table1[[#This Row],[z ppp]]+Table1[[#This Row],[z blocks]]+Table1[[#This Row],[z hits]]+Table1[[#This Row],[z goals]]+Table1[[#This Row],[z assists]]+Table1[[#This Row],[z points]]+Table1[[#This Row],[z faceoffWins]]+Table1[[#This Row],[z shots]]</f>
        <v>-2.451614283520799</v>
      </c>
      <c r="K256" s="7">
        <f>Table1[[#This Row],[z goals]]+Table1[[#This Row],[z assists]]+Table1[[#This Row],[z points]]+Table1[[#This Row],[z ppp]]+Table1[[#This Row],[z hits]]+Table1[[#This Row],[z shots]]</f>
        <v>-1.7329428633786115</v>
      </c>
      <c r="L256" s="7">
        <f>Table1[[#This Row],[z blocks]]+Table1[[#This Row],[z faceoffWins]]</f>
        <v>-0.71867142014218732</v>
      </c>
      <c r="M256" s="7">
        <f>Table1[[#This Row],[z goals]]+Table1[[#This Row],[z assists]]+Table1[[#This Row],[z points]]+Table1[[#This Row],[z ppp]]+Table1[[#This Row],[z hits]]+Table1[[#This Row],[z blocks]]+Table1[[#This Row],[z shots]]</f>
        <v>-1.8939251498907821</v>
      </c>
      <c r="N256" s="7">
        <f>Table1[[#This Row],[z goals]]+Table1[[#This Row],[z assists]]+Table1[[#This Row],[z points]]+Table1[[#This Row],[z ppp]]</f>
        <v>-0.77125605373910822</v>
      </c>
      <c r="O256" s="3">
        <f>(Table1[[#This Row],[AVG_goals]] - AT$519) / AT$516</f>
        <v>-4.7185497064237733E-2</v>
      </c>
      <c r="P256" s="3">
        <f>(Table1[[#This Row],[AVG_assists]] - P$519) / P$516</f>
        <v>-0.37980719386115835</v>
      </c>
      <c r="Q256" s="3">
        <f>(Table1[[#This Row],[AVG_points]] - AX$519) / AX$516</f>
        <v>-0.25898023633292971</v>
      </c>
      <c r="R256" s="3">
        <f>(Table1[[#This Row],[AVG_faceoffWins]] - AH$519) / AH$516</f>
        <v>-0.55768913363001671</v>
      </c>
      <c r="S256" s="3">
        <f>(Table1[[#This Row],[AVG_PPP]] - AB$519) / AB$516</f>
        <v>-8.5283126480782415E-2</v>
      </c>
      <c r="T256" s="3">
        <f>(Table1[[#This Row],[AVG_hits]] - T$519) / T$516</f>
        <v>-0.81900332058132985</v>
      </c>
      <c r="U256" s="3">
        <f>(Table1[[#This Row],[AVG_blocks]] - U$519) / U$516</f>
        <v>-0.16098228651217064</v>
      </c>
      <c r="V256" s="3">
        <f>(Table1[[#This Row],[AVG_shots]] - AO$519) / AO$516</f>
        <v>-0.14268348905817332</v>
      </c>
      <c r="W256" s="6">
        <v>9.2062780269058297</v>
      </c>
      <c r="X256" s="7">
        <f>Table1[[#This Row],[r shp factor]]*Table1[[#This Row],[goals]]</f>
        <v>12.225392411304037</v>
      </c>
      <c r="Y256" s="4">
        <v>0.112159825112107</v>
      </c>
      <c r="Z256" s="3">
        <f>(Table1[[#This Row],[AVG_shp]] - Z$519) / Z$516</f>
        <v>0.10355894406276252</v>
      </c>
      <c r="AA256" s="6">
        <v>7.63228699551569</v>
      </c>
      <c r="AB256" s="6">
        <v>55.798206278026903</v>
      </c>
      <c r="AC256" s="6">
        <v>42.443946188340803</v>
      </c>
      <c r="AD256" s="1">
        <v>82</v>
      </c>
      <c r="AE256" s="1">
        <v>15</v>
      </c>
      <c r="AF256" s="1">
        <f>IF(ISERR(Table1[[#This Row],[AVG_shp]]/Table1[[#This Row],[shp]]), 0, Table1[[#This Row],[AVG_shp]]/Table1[[#This Row],[shp]])</f>
        <v>0.81502616075360246</v>
      </c>
      <c r="AG256" s="1">
        <v>16</v>
      </c>
      <c r="AH256" s="1">
        <v>31</v>
      </c>
      <c r="AI256" s="1">
        <v>77</v>
      </c>
      <c r="AJ256" s="3">
        <v>13.2645739910313</v>
      </c>
      <c r="AK256" s="3">
        <v>17.587443946188301</v>
      </c>
      <c r="AL256" s="3">
        <v>30.852017937219699</v>
      </c>
      <c r="AM256" s="3">
        <v>119.39461883408001</v>
      </c>
      <c r="AN256" s="1">
        <v>0.13761499999999999</v>
      </c>
      <c r="AO256" s="1">
        <v>10</v>
      </c>
      <c r="AP256" s="1">
        <v>109</v>
      </c>
      <c r="AQ256" s="1">
        <v>12</v>
      </c>
      <c r="AR256" s="1">
        <v>61</v>
      </c>
      <c r="AS256" s="1">
        <v>53</v>
      </c>
      <c r="AT256"/>
      <c r="AX256"/>
      <c r="AY256"/>
      <c r="AZ256"/>
    </row>
    <row r="257" spans="1:52" x14ac:dyDescent="0.3">
      <c r="A257" s="1"/>
      <c r="B257" s="1">
        <v>8481582</v>
      </c>
      <c r="C257" s="1">
        <v>24</v>
      </c>
      <c r="D257" s="1" t="s">
        <v>860</v>
      </c>
      <c r="E257" s="1" t="str">
        <f>IF(AND(ISERR(FIND("C",Table1[[#This Row],[positions]])), Table1[[#This Row],[AVG_faceoffWins]]&gt;200), "*", "")</f>
        <v/>
      </c>
      <c r="F257" s="1" t="str">
        <f>IF(AND(AND(NOT(ISERR(FIND("C",Table1[[#This Row],[positions]]))), G257&lt;&gt;"C"), Table1[[#This Row],[z faceoffWins]]&gt;0.15), "*", "")</f>
        <v/>
      </c>
      <c r="G257" s="2" t="s">
        <v>42</v>
      </c>
      <c r="H257" s="1" t="s">
        <v>881</v>
      </c>
      <c r="I257" s="1" t="s">
        <v>292</v>
      </c>
      <c r="J257" s="7">
        <f>Table1[[#This Row],[z ppp]]+Table1[[#This Row],[z blocks]]+Table1[[#This Row],[z hits]]+Table1[[#This Row],[z goals]]+Table1[[#This Row],[z assists]]+Table1[[#This Row],[z points]]+Table1[[#This Row],[z faceoffWins]]+Table1[[#This Row],[z shots]]</f>
        <v>-4.9328711186146084</v>
      </c>
      <c r="K257" s="7">
        <f>Table1[[#This Row],[z goals]]+Table1[[#This Row],[z assists]]+Table1[[#This Row],[z points]]+Table1[[#This Row],[z ppp]]+Table1[[#This Row],[z hits]]+Table1[[#This Row],[z shots]]</f>
        <v>-3.4664066028564422</v>
      </c>
      <c r="L257" s="7">
        <f>Table1[[#This Row],[z blocks]]+Table1[[#This Row],[z faceoffWins]]</f>
        <v>-1.4664645157581655</v>
      </c>
      <c r="M257" s="7">
        <f>Table1[[#This Row],[z goals]]+Table1[[#This Row],[z assists]]+Table1[[#This Row],[z points]]+Table1[[#This Row],[z ppp]]+Table1[[#This Row],[z hits]]+Table1[[#This Row],[z blocks]]+Table1[[#This Row],[z shots]]</f>
        <v>-4.3452994653332144</v>
      </c>
      <c r="N257" s="7">
        <f>Table1[[#This Row],[z goals]]+Table1[[#This Row],[z assists]]+Table1[[#This Row],[z points]]+Table1[[#This Row],[z ppp]]</f>
        <v>-2.352132691326823</v>
      </c>
      <c r="O257" s="3">
        <f>(Table1[[#This Row],[AVG_goals]] - AT$519) / AT$516</f>
        <v>-5.2883612174598874E-2</v>
      </c>
      <c r="P257" s="3">
        <f>(Table1[[#This Row],[AVG_assists]] - P$519) / P$516</f>
        <v>-0.99845846684328554</v>
      </c>
      <c r="Q257" s="3">
        <f>(Table1[[#This Row],[AVG_points]] - AX$519) / AX$516</f>
        <v>-0.64860318548529872</v>
      </c>
      <c r="R257" s="3">
        <f>(Table1[[#This Row],[AVG_faceoffWins]] - AH$519) / AH$516</f>
        <v>-0.58757165328139316</v>
      </c>
      <c r="S257" s="3">
        <f>(Table1[[#This Row],[AVG_PPP]] - AB$519) / AB$516</f>
        <v>-0.65218742682363984</v>
      </c>
      <c r="T257" s="3">
        <f>(Table1[[#This Row],[AVG_hits]] - T$519) / T$516</f>
        <v>-0.5954296574880652</v>
      </c>
      <c r="U257" s="3">
        <f>(Table1[[#This Row],[AVG_blocks]] - U$519) / U$516</f>
        <v>-0.87889286247677234</v>
      </c>
      <c r="V257" s="3">
        <f>(Table1[[#This Row],[AVG_shots]] - AO$519) / AO$516</f>
        <v>-0.51884425404155421</v>
      </c>
      <c r="W257" s="6">
        <v>2.8928571428571401</v>
      </c>
      <c r="X257" s="7">
        <f>Table1[[#This Row],[r shp factor]]*Table1[[#This Row],[goals]]</f>
        <v>14.815039791872634</v>
      </c>
      <c r="Y257" s="4">
        <v>0.13227756428571399</v>
      </c>
      <c r="Z257" s="3">
        <f>(Table1[[#This Row],[AVG_shp]] - Z$519) / Z$516</f>
        <v>0.48777878260655683</v>
      </c>
      <c r="AA257" s="6">
        <v>2.1857142857142802</v>
      </c>
      <c r="AB257" s="6">
        <v>26.6142857142857</v>
      </c>
      <c r="AC257" s="6">
        <v>54.464285714285701</v>
      </c>
      <c r="AD257" s="1">
        <v>69</v>
      </c>
      <c r="AE257" s="1">
        <v>15</v>
      </c>
      <c r="AF257" s="1">
        <f>IF(ISERR(Table1[[#This Row],[AVG_shp]]/Table1[[#This Row],[shp]]), 0, Table1[[#This Row],[AVG_shp]]/Table1[[#This Row],[shp]])</f>
        <v>0.9876693194581756</v>
      </c>
      <c r="AG257" s="1">
        <v>7</v>
      </c>
      <c r="AH257" s="1">
        <v>22</v>
      </c>
      <c r="AI257" s="1">
        <v>59</v>
      </c>
      <c r="AJ257" s="3">
        <v>13.2071428571428</v>
      </c>
      <c r="AK257" s="3">
        <v>8.9714285714285698</v>
      </c>
      <c r="AL257" s="3">
        <v>22.178571428571399</v>
      </c>
      <c r="AM257" s="3">
        <v>96.492857142857105</v>
      </c>
      <c r="AN257" s="1">
        <v>0.13392899999999999</v>
      </c>
      <c r="AO257" s="1">
        <v>2</v>
      </c>
      <c r="AP257" s="1">
        <v>112</v>
      </c>
      <c r="AQ257" s="1">
        <v>3</v>
      </c>
      <c r="AR257" s="1">
        <v>33</v>
      </c>
      <c r="AS257" s="1">
        <v>79</v>
      </c>
      <c r="AT257"/>
      <c r="AX257"/>
      <c r="AY257"/>
      <c r="AZ257"/>
    </row>
    <row r="258" spans="1:52" hidden="1" x14ac:dyDescent="0.3">
      <c r="A258" s="1" t="s">
        <v>1085</v>
      </c>
      <c r="B258" s="1">
        <v>8478013</v>
      </c>
      <c r="C258" s="1">
        <v>29</v>
      </c>
      <c r="D258" s="1" t="s">
        <v>340</v>
      </c>
      <c r="E258" s="1" t="str">
        <f>IF(AND(ISERR(FIND("C",Table1[[#This Row],[positions]])), Table1[[#This Row],[AVG_faceoffWins]]&gt;200), "*", "")</f>
        <v/>
      </c>
      <c r="F258" s="1" t="str">
        <f>IF(AND(AND(NOT(ISERR(FIND("C",Table1[[#This Row],[positions]]))), G258&lt;&gt;"C"), Table1[[#This Row],[z faceoffWins]]&gt;0.15), "*", "")</f>
        <v/>
      </c>
      <c r="G258" s="2" t="s">
        <v>48</v>
      </c>
      <c r="H258" s="1" t="s">
        <v>373</v>
      </c>
      <c r="I258" s="1" t="s">
        <v>374</v>
      </c>
      <c r="J258" s="7">
        <f>Table1[[#This Row],[z ppp]]+Table1[[#This Row],[z blocks]]+Table1[[#This Row],[z hits]]+Table1[[#This Row],[z goals]]+Table1[[#This Row],[z assists]]+Table1[[#This Row],[z points]]+Table1[[#This Row],[z faceoffWins]]+Table1[[#This Row],[z shots]]</f>
        <v>-0.9545441694114839</v>
      </c>
      <c r="K258" s="7">
        <f>Table1[[#This Row],[z goals]]+Table1[[#This Row],[z assists]]+Table1[[#This Row],[z points]]+Table1[[#This Row],[z ppp]]+Table1[[#This Row],[z hits]]+Table1[[#This Row],[z shots]]</f>
        <v>-2.2405679364587683</v>
      </c>
      <c r="L258" s="7">
        <f>Table1[[#This Row],[z blocks]]+Table1[[#This Row],[z faceoffWins]]</f>
        <v>1.2860237670472843</v>
      </c>
      <c r="M258" s="7">
        <f>Table1[[#This Row],[z goals]]+Table1[[#This Row],[z assists]]+Table1[[#This Row],[z points]]+Table1[[#This Row],[z ppp]]+Table1[[#This Row],[z hits]]+Table1[[#This Row],[z blocks]]+Table1[[#This Row],[z shots]]</f>
        <v>-0.35328011988284158</v>
      </c>
      <c r="N258" s="7">
        <f>Table1[[#This Row],[z goals]]+Table1[[#This Row],[z assists]]+Table1[[#This Row],[z points]]+Table1[[#This Row],[z ppp]]</f>
        <v>-1.6954735617677466</v>
      </c>
      <c r="O258" s="3">
        <f>(Table1[[#This Row],[AVG_goals]] - AT$519) / AT$516</f>
        <v>-0.43965350579991724</v>
      </c>
      <c r="P258" s="3">
        <f>(Table1[[#This Row],[AVG_assists]] - P$519) / P$516</f>
        <v>-0.40995739125545266</v>
      </c>
      <c r="Q258" s="3">
        <f>(Table1[[#This Row],[AVG_points]] - AX$519) / AX$516</f>
        <v>-0.45553712522849521</v>
      </c>
      <c r="R258" s="3">
        <f>(Table1[[#This Row],[AVG_faceoffWins]] - AH$519) / AH$516</f>
        <v>-0.60126404952864232</v>
      </c>
      <c r="S258" s="3">
        <f>(Table1[[#This Row],[AVG_PPP]] - AB$519) / AB$516</f>
        <v>-0.39032553948388143</v>
      </c>
      <c r="T258" s="3">
        <f>(Table1[[#This Row],[AVG_hits]] - T$519) / T$516</f>
        <v>-0.70164012511210649</v>
      </c>
      <c r="U258" s="3">
        <f>(Table1[[#This Row],[AVG_blocks]] - U$519) / U$516</f>
        <v>1.8872878165759266</v>
      </c>
      <c r="V258" s="3">
        <f>(Table1[[#This Row],[AVG_shots]] - AO$519) / AO$516</f>
        <v>0.15654575042108484</v>
      </c>
      <c r="W258" s="6">
        <v>0</v>
      </c>
      <c r="X258" s="7">
        <f>Table1[[#This Row],[r shp factor]]*Table1[[#This Row],[goals]]</f>
        <v>7.8815026713365555</v>
      </c>
      <c r="Y258" s="4">
        <v>8.2914534031413606E-2</v>
      </c>
      <c r="Z258" s="3">
        <f>(Table1[[#This Row],[AVG_shp]] - Z$519) / Z$516</f>
        <v>-0.45498398763663567</v>
      </c>
      <c r="AA258" s="6">
        <v>4.7015706806282704</v>
      </c>
      <c r="AB258" s="6">
        <v>139.06282722513001</v>
      </c>
      <c r="AC258" s="6">
        <v>48.753926701570599</v>
      </c>
      <c r="AD258" s="1">
        <v>65</v>
      </c>
      <c r="AE258" s="1">
        <v>7</v>
      </c>
      <c r="AF258" s="1">
        <f>IF(ISERR(Table1[[#This Row],[AVG_shp]]/Table1[[#This Row],[shp]]), 0, Table1[[#This Row],[AVG_shp]]/Table1[[#This Row],[shp]])</f>
        <v>1.1259289530480794</v>
      </c>
      <c r="AG258" s="1">
        <v>33</v>
      </c>
      <c r="AH258" s="1">
        <v>40</v>
      </c>
      <c r="AI258" s="1">
        <v>87</v>
      </c>
      <c r="AJ258" s="3">
        <v>9.3089005235602098</v>
      </c>
      <c r="AK258" s="3">
        <v>17.167539267015702</v>
      </c>
      <c r="AL258" s="3">
        <v>26.476439790575899</v>
      </c>
      <c r="AM258" s="3">
        <v>137.61256544502601</v>
      </c>
      <c r="AN258" s="1">
        <v>7.3640999999999998E-2</v>
      </c>
      <c r="AO258" s="1">
        <v>8</v>
      </c>
      <c r="AP258" s="1">
        <v>164</v>
      </c>
      <c r="AQ258" s="1">
        <v>0</v>
      </c>
      <c r="AR258" s="1">
        <v>145</v>
      </c>
      <c r="AS258" s="1">
        <v>57</v>
      </c>
      <c r="AT258"/>
      <c r="AX258"/>
      <c r="AY258"/>
      <c r="AZ258"/>
    </row>
    <row r="259" spans="1:52" x14ac:dyDescent="0.3">
      <c r="A259" s="1"/>
      <c r="B259" s="1">
        <v>8475343</v>
      </c>
      <c r="C259" s="1">
        <v>35</v>
      </c>
      <c r="D259" s="1" t="s">
        <v>1032</v>
      </c>
      <c r="E259" s="1" t="str">
        <f>IF(AND(ISERR(FIND("C",Table1[[#This Row],[positions]])), Table1[[#This Row],[AVG_faceoffWins]]&gt;200), "*", "")</f>
        <v/>
      </c>
      <c r="F259" s="1" t="str">
        <f>IF(AND(AND(NOT(ISERR(FIND("C",Table1[[#This Row],[positions]]))), G259&lt;&gt;"C"), Table1[[#This Row],[z faceoffWins]]&gt;0.15), "*", "")</f>
        <v/>
      </c>
      <c r="G259" s="2" t="s">
        <v>26</v>
      </c>
      <c r="H259" s="1" t="s">
        <v>1035</v>
      </c>
      <c r="I259" s="1" t="s">
        <v>1036</v>
      </c>
      <c r="J259" s="7">
        <f>Table1[[#This Row],[z ppp]]+Table1[[#This Row],[z blocks]]+Table1[[#This Row],[z hits]]+Table1[[#This Row],[z goals]]+Table1[[#This Row],[z assists]]+Table1[[#This Row],[z points]]+Table1[[#This Row],[z faceoffWins]]+Table1[[#This Row],[z shots]]</f>
        <v>-0.36059689910825021</v>
      </c>
      <c r="K259" s="7">
        <f>Table1[[#This Row],[z goals]]+Table1[[#This Row],[z assists]]+Table1[[#This Row],[z points]]+Table1[[#This Row],[z ppp]]+Table1[[#This Row],[z hits]]+Table1[[#This Row],[z shots]]</f>
        <v>-2.4445795921011815</v>
      </c>
      <c r="L259" s="7">
        <f>Table1[[#This Row],[z blocks]]+Table1[[#This Row],[z faceoffWins]]</f>
        <v>2.0839826929929313</v>
      </c>
      <c r="M259" s="7">
        <f>Table1[[#This Row],[z goals]]+Table1[[#This Row],[z assists]]+Table1[[#This Row],[z points]]+Table1[[#This Row],[z ppp]]+Table1[[#This Row],[z hits]]+Table1[[#This Row],[z blocks]]+Table1[[#This Row],[z shots]]</f>
        <v>-2.1947639834332566</v>
      </c>
      <c r="N259" s="7">
        <f>Table1[[#This Row],[z goals]]+Table1[[#This Row],[z assists]]+Table1[[#This Row],[z points]]+Table1[[#This Row],[z ppp]]</f>
        <v>-2.2691333131166491</v>
      </c>
      <c r="O259" s="3">
        <f>(Table1[[#This Row],[AVG_goals]] - AT$519) / AT$516</f>
        <v>-6.4971632545896052E-2</v>
      </c>
      <c r="P259" s="3">
        <f>(Table1[[#This Row],[AVG_assists]] - P$519) / P$516</f>
        <v>-0.79665314820453126</v>
      </c>
      <c r="Q259" s="3">
        <f>(Table1[[#This Row],[AVG_points]] - AX$519) / AX$516</f>
        <v>-0.52782192506484227</v>
      </c>
      <c r="R259" s="3">
        <f>(Table1[[#This Row],[AVG_faceoffWins]] - AH$519) / AH$516</f>
        <v>1.8341670843250066</v>
      </c>
      <c r="S259" s="3">
        <f>(Table1[[#This Row],[AVG_PPP]] - AB$519) / AB$516</f>
        <v>-0.87968660730137949</v>
      </c>
      <c r="T259" s="3">
        <f>(Table1[[#This Row],[AVG_hits]] - T$519) / T$516</f>
        <v>0.76172818962464284</v>
      </c>
      <c r="U259" s="3">
        <f>(Table1[[#This Row],[AVG_blocks]] - U$519) / U$516</f>
        <v>0.24981560866792454</v>
      </c>
      <c r="V259" s="3">
        <f>(Table1[[#This Row],[AVG_shots]] - AO$519) / AO$516</f>
        <v>-0.93717446860917497</v>
      </c>
      <c r="W259" s="6">
        <v>514.54502369668205</v>
      </c>
      <c r="X259" s="7">
        <f>Table1[[#This Row],[r shp factor]]*Table1[[#This Row],[goals]]</f>
        <v>16.127216239028989</v>
      </c>
      <c r="Y259" s="4">
        <v>0.187526118483412</v>
      </c>
      <c r="Z259" s="3">
        <f>(Table1[[#This Row],[AVG_shp]] - Z$519) / Z$516</f>
        <v>1.5429465820512698</v>
      </c>
      <c r="AA259" s="6">
        <v>0</v>
      </c>
      <c r="AB259" s="6">
        <v>72.497630331753498</v>
      </c>
      <c r="AC259" s="6">
        <v>127.431279620853</v>
      </c>
      <c r="AD259" s="1">
        <v>82</v>
      </c>
      <c r="AE259" s="1">
        <v>14</v>
      </c>
      <c r="AF259" s="1">
        <f>IF(ISERR(Table1[[#This Row],[AVG_shp]]/Table1[[#This Row],[shp]]), 0, Table1[[#This Row],[AVG_shp]]/Table1[[#This Row],[shp]])</f>
        <v>1.1519440170734991</v>
      </c>
      <c r="AG259" s="1">
        <v>13</v>
      </c>
      <c r="AH259" s="1">
        <v>27</v>
      </c>
      <c r="AI259" s="1">
        <v>68</v>
      </c>
      <c r="AJ259" s="3">
        <v>13.085308056872</v>
      </c>
      <c r="AK259" s="3">
        <v>11.781990521327</v>
      </c>
      <c r="AL259" s="3">
        <v>24.867298578199001</v>
      </c>
      <c r="AM259" s="3">
        <v>71.023696682464404</v>
      </c>
      <c r="AN259" s="1">
        <v>0.16279099999999999</v>
      </c>
      <c r="AO259" s="1">
        <v>0</v>
      </c>
      <c r="AP259" s="1">
        <v>86</v>
      </c>
      <c r="AQ259" s="1">
        <v>596</v>
      </c>
      <c r="AR259" s="1">
        <v>82</v>
      </c>
      <c r="AS259" s="1">
        <v>128</v>
      </c>
      <c r="AT259"/>
      <c r="AX259"/>
      <c r="AY259"/>
      <c r="AZ259"/>
    </row>
    <row r="260" spans="1:52" x14ac:dyDescent="0.3">
      <c r="A260" s="1"/>
      <c r="B260" s="1">
        <v>8476461</v>
      </c>
      <c r="C260" s="1">
        <v>33</v>
      </c>
      <c r="D260" s="1" t="s">
        <v>670</v>
      </c>
      <c r="E260" s="1" t="str">
        <f>IF(AND(ISERR(FIND("C",Table1[[#This Row],[positions]])), Table1[[#This Row],[AVG_faceoffWins]]&gt;200), "*", "")</f>
        <v/>
      </c>
      <c r="F260" s="1" t="str">
        <f>IF(AND(AND(NOT(ISERR(FIND("C",Table1[[#This Row],[positions]]))), G260&lt;&gt;"C"), Table1[[#This Row],[z faceoffWins]]&gt;0.15), "*", "")</f>
        <v/>
      </c>
      <c r="G260" s="2" t="s">
        <v>26</v>
      </c>
      <c r="H260" s="1" t="s">
        <v>675</v>
      </c>
      <c r="I260" s="1" t="s">
        <v>676</v>
      </c>
      <c r="J260" s="7">
        <f>Table1[[#This Row],[z ppp]]+Table1[[#This Row],[z blocks]]+Table1[[#This Row],[z hits]]+Table1[[#This Row],[z goals]]+Table1[[#This Row],[z assists]]+Table1[[#This Row],[z points]]+Table1[[#This Row],[z faceoffWins]]+Table1[[#This Row],[z shots]]</f>
        <v>2.5755679780767933</v>
      </c>
      <c r="K260" s="7">
        <f>Table1[[#This Row],[z goals]]+Table1[[#This Row],[z assists]]+Table1[[#This Row],[z points]]+Table1[[#This Row],[z ppp]]+Table1[[#This Row],[z hits]]+Table1[[#This Row],[z shots]]</f>
        <v>0.42944626004943093</v>
      </c>
      <c r="L260" s="7">
        <f>Table1[[#This Row],[z blocks]]+Table1[[#This Row],[z faceoffWins]]</f>
        <v>2.1461217180273628</v>
      </c>
      <c r="M260" s="7">
        <f>Table1[[#This Row],[z goals]]+Table1[[#This Row],[z assists]]+Table1[[#This Row],[z points]]+Table1[[#This Row],[z ppp]]+Table1[[#This Row],[z hits]]+Table1[[#This Row],[z blocks]]+Table1[[#This Row],[z shots]]</f>
        <v>-4.4758006372533576E-2</v>
      </c>
      <c r="N260" s="7">
        <f>Table1[[#This Row],[z goals]]+Table1[[#This Row],[z assists]]+Table1[[#This Row],[z points]]+Table1[[#This Row],[z ppp]]</f>
        <v>0.2524663134164305</v>
      </c>
      <c r="O260" s="3">
        <f>(Table1[[#This Row],[AVG_goals]] - AT$519) / AT$516</f>
        <v>-6.6950860466285747E-2</v>
      </c>
      <c r="P260" s="3">
        <f>(Table1[[#This Row],[AVG_assists]] - P$519) / P$516</f>
        <v>0.40726112507876128</v>
      </c>
      <c r="Q260" s="3">
        <f>(Table1[[#This Row],[AVG_points]] - AX$519) / AX$516</f>
        <v>0.22447958394118953</v>
      </c>
      <c r="R260" s="3">
        <f>(Table1[[#This Row],[AVG_faceoffWins]] - AH$519) / AH$516</f>
        <v>2.6203259844493272</v>
      </c>
      <c r="S260" s="3">
        <f>(Table1[[#This Row],[AVG_PPP]] - AB$519) / AB$516</f>
        <v>-0.3123235351372346</v>
      </c>
      <c r="T260" s="3">
        <f>(Table1[[#This Row],[AVG_hits]] - T$519) / T$516</f>
        <v>-0.55908573585612331</v>
      </c>
      <c r="U260" s="3">
        <f>(Table1[[#This Row],[AVG_blocks]] - U$519) / U$516</f>
        <v>-0.47420426642196456</v>
      </c>
      <c r="V260" s="3">
        <f>(Table1[[#This Row],[AVG_shots]] - AO$519) / AO$516</f>
        <v>0.73606568248912374</v>
      </c>
      <c r="W260" s="6">
        <v>680.64052287581603</v>
      </c>
      <c r="X260" s="7">
        <f>Table1[[#This Row],[r shp factor]]*Table1[[#This Row],[goals]]</f>
        <v>12.040134341706583</v>
      </c>
      <c r="Y260" s="4">
        <v>7.76781307189542E-2</v>
      </c>
      <c r="Z260" s="3">
        <f>(Table1[[#This Row],[AVG_shp]] - Z$519) / Z$516</f>
        <v>-0.55499174784772576</v>
      </c>
      <c r="AA260" s="6">
        <v>5.4509803921568603</v>
      </c>
      <c r="AB260" s="6">
        <v>43.065359477124098</v>
      </c>
      <c r="AC260" s="6">
        <v>56.418300653594699</v>
      </c>
      <c r="AD260" s="1">
        <v>79</v>
      </c>
      <c r="AE260" s="1">
        <v>15</v>
      </c>
      <c r="AF260" s="1">
        <f>IF(ISERR(Table1[[#This Row],[AVG_shp]]/Table1[[#This Row],[shp]]), 0, Table1[[#This Row],[AVG_shp]]/Table1[[#This Row],[shp]])</f>
        <v>0.80267562278043891</v>
      </c>
      <c r="AG260" s="1">
        <v>30</v>
      </c>
      <c r="AH260" s="1">
        <v>45</v>
      </c>
      <c r="AI260" s="1">
        <v>105</v>
      </c>
      <c r="AJ260" s="3">
        <v>13.065359477124099</v>
      </c>
      <c r="AK260" s="3">
        <v>28.5490196078431</v>
      </c>
      <c r="AL260" s="3">
        <v>41.614379084967297</v>
      </c>
      <c r="AM260" s="3">
        <v>172.89542483660099</v>
      </c>
      <c r="AN260" s="1">
        <v>9.6773999999999999E-2</v>
      </c>
      <c r="AO260" s="1">
        <v>4</v>
      </c>
      <c r="AP260" s="1">
        <v>155</v>
      </c>
      <c r="AQ260" s="1">
        <v>670</v>
      </c>
      <c r="AR260" s="1">
        <v>45</v>
      </c>
      <c r="AS260" s="1">
        <v>54</v>
      </c>
      <c r="AT260"/>
      <c r="AX260"/>
      <c r="AY260"/>
      <c r="AZ260"/>
    </row>
    <row r="261" spans="1:52" x14ac:dyDescent="0.3">
      <c r="A261" s="1"/>
      <c r="B261" s="1">
        <v>8474037</v>
      </c>
      <c r="C261" s="1">
        <v>36</v>
      </c>
      <c r="D261" s="1" t="s">
        <v>305</v>
      </c>
      <c r="E261" s="1" t="str">
        <f>IF(AND(ISERR(FIND("C",Table1[[#This Row],[positions]])), Table1[[#This Row],[AVG_faceoffWins]]&gt;200), "*", "")</f>
        <v/>
      </c>
      <c r="F261" s="1" t="str">
        <f>IF(AND(AND(NOT(ISERR(FIND("C",Table1[[#This Row],[positions]]))), G261&lt;&gt;"C"), Table1[[#This Row],[z faceoffWins]]&gt;0.15), "*", "")</f>
        <v/>
      </c>
      <c r="G261" s="2" t="s">
        <v>29</v>
      </c>
      <c r="H261" s="1" t="s">
        <v>324</v>
      </c>
      <c r="I261" s="1" t="s">
        <v>325</v>
      </c>
      <c r="J261" s="7">
        <f>Table1[[#This Row],[z ppp]]+Table1[[#This Row],[z blocks]]+Table1[[#This Row],[z hits]]+Table1[[#This Row],[z goals]]+Table1[[#This Row],[z assists]]+Table1[[#This Row],[z points]]+Table1[[#This Row],[z faceoffWins]]+Table1[[#This Row],[z shots]]</f>
        <v>-3.4207655011999059</v>
      </c>
      <c r="K261" s="7">
        <f>Table1[[#This Row],[z goals]]+Table1[[#This Row],[z assists]]+Table1[[#This Row],[z points]]+Table1[[#This Row],[z ppp]]+Table1[[#This Row],[z hits]]+Table1[[#This Row],[z shots]]</f>
        <v>-1.7971358630662073</v>
      </c>
      <c r="L261" s="7">
        <f>Table1[[#This Row],[z blocks]]+Table1[[#This Row],[z faceoffWins]]</f>
        <v>-1.6236296381336983</v>
      </c>
      <c r="M261" s="7">
        <f>Table1[[#This Row],[z goals]]+Table1[[#This Row],[z assists]]+Table1[[#This Row],[z points]]+Table1[[#This Row],[z ppp]]+Table1[[#This Row],[z hits]]+Table1[[#This Row],[z blocks]]+Table1[[#This Row],[z shots]]</f>
        <v>-2.8559445599461899</v>
      </c>
      <c r="N261" s="7">
        <f>Table1[[#This Row],[z goals]]+Table1[[#This Row],[z assists]]+Table1[[#This Row],[z points]]+Table1[[#This Row],[z ppp]]</f>
        <v>-0.49978109308914176</v>
      </c>
      <c r="O261" s="3">
        <f>(Table1[[#This Row],[AVG_goals]] - AT$519) / AT$516</f>
        <v>-6.8548086436974534E-2</v>
      </c>
      <c r="P261" s="3">
        <f>(Table1[[#This Row],[AVG_assists]] - P$519) / P$516</f>
        <v>-9.55157508539448E-2</v>
      </c>
      <c r="Q261" s="3">
        <f>(Table1[[#This Row],[AVG_points]] - AX$519) / AX$516</f>
        <v>-9.0792842392362794E-2</v>
      </c>
      <c r="R261" s="3">
        <f>(Table1[[#This Row],[AVG_faceoffWins]] - AH$519) / AH$516</f>
        <v>-0.56482094125371596</v>
      </c>
      <c r="S261" s="3">
        <f>(Table1[[#This Row],[AVG_PPP]] - AB$519) / AB$516</f>
        <v>-0.24492441340585963</v>
      </c>
      <c r="T261" s="3">
        <f>(Table1[[#This Row],[AVG_hits]] - T$519) / T$516</f>
        <v>-1.084998042046605</v>
      </c>
      <c r="U261" s="3">
        <f>(Table1[[#This Row],[AVG_blocks]] - U$519) / U$516</f>
        <v>-1.0588086968799824</v>
      </c>
      <c r="V261" s="3">
        <f>(Table1[[#This Row],[AVG_shots]] - AO$519) / AO$516</f>
        <v>-0.21235672793046056</v>
      </c>
      <c r="W261" s="6">
        <v>7.6995073891625596</v>
      </c>
      <c r="X261" s="7">
        <f>Table1[[#This Row],[r shp factor]]*Table1[[#This Row],[goals]]</f>
        <v>10.474671046476415</v>
      </c>
      <c r="Y261" s="4">
        <v>0.123231231527093</v>
      </c>
      <c r="Z261" s="3">
        <f>(Table1[[#This Row],[AVG_shp]] - Z$519) / Z$516</f>
        <v>0.31500685819018087</v>
      </c>
      <c r="AA261" s="6">
        <v>6.0985221674876797</v>
      </c>
      <c r="AB261" s="6">
        <v>19.300492610837399</v>
      </c>
      <c r="AC261" s="6">
        <v>28.1428571428571</v>
      </c>
      <c r="AD261" s="1">
        <v>71</v>
      </c>
      <c r="AE261" s="1">
        <v>16</v>
      </c>
      <c r="AF261" s="1">
        <f>IF(ISERR(Table1[[#This Row],[AVG_shp]]/Table1[[#This Row],[shp]]), 0, Table1[[#This Row],[AVG_shp]]/Table1[[#This Row],[shp]])</f>
        <v>0.65466694040477591</v>
      </c>
      <c r="AG261" s="1">
        <v>20</v>
      </c>
      <c r="AH261" s="1">
        <v>36</v>
      </c>
      <c r="AI261" s="1">
        <v>88</v>
      </c>
      <c r="AJ261" s="3">
        <v>13.049261083743801</v>
      </c>
      <c r="AK261" s="3">
        <v>21.546798029556602</v>
      </c>
      <c r="AL261" s="3">
        <v>34.596059113300399</v>
      </c>
      <c r="AM261" s="3">
        <v>115.152709359605</v>
      </c>
      <c r="AN261" s="1">
        <v>0.18823500000000001</v>
      </c>
      <c r="AO261" s="1">
        <v>2</v>
      </c>
      <c r="AP261" s="1">
        <v>85</v>
      </c>
      <c r="AQ261" s="1">
        <v>6</v>
      </c>
      <c r="AR261" s="1">
        <v>16</v>
      </c>
      <c r="AS261" s="1">
        <v>31</v>
      </c>
      <c r="AT261"/>
      <c r="AX261"/>
      <c r="AY261"/>
      <c r="AZ261"/>
    </row>
    <row r="262" spans="1:52" x14ac:dyDescent="0.3">
      <c r="A262" s="1"/>
      <c r="B262" s="1">
        <v>8480185</v>
      </c>
      <c r="C262" s="1">
        <v>27</v>
      </c>
      <c r="D262" s="1" t="s">
        <v>375</v>
      </c>
      <c r="E262" s="1" t="str">
        <f>IF(AND(ISERR(FIND("C",Table1[[#This Row],[positions]])), Table1[[#This Row],[AVG_faceoffWins]]&gt;200), "*", "")</f>
        <v/>
      </c>
      <c r="F262" s="1" t="str">
        <f>IF(AND(AND(NOT(ISERR(FIND("C",Table1[[#This Row],[positions]]))), G262&lt;&gt;"C"), Table1[[#This Row],[z faceoffWins]]&gt;0.15), "*", "")</f>
        <v/>
      </c>
      <c r="G262" s="2" t="s">
        <v>29</v>
      </c>
      <c r="H262" s="1" t="s">
        <v>390</v>
      </c>
      <c r="I262" s="1" t="s">
        <v>391</v>
      </c>
      <c r="J262" s="7">
        <f>Table1[[#This Row],[z ppp]]+Table1[[#This Row],[z blocks]]+Table1[[#This Row],[z hits]]+Table1[[#This Row],[z goals]]+Table1[[#This Row],[z assists]]+Table1[[#This Row],[z points]]+Table1[[#This Row],[z faceoffWins]]+Table1[[#This Row],[z shots]]</f>
        <v>-1.0526932681546046</v>
      </c>
      <c r="K262" s="7">
        <f>Table1[[#This Row],[z goals]]+Table1[[#This Row],[z assists]]+Table1[[#This Row],[z points]]+Table1[[#This Row],[z ppp]]+Table1[[#This Row],[z hits]]+Table1[[#This Row],[z shots]]</f>
        <v>-0.76861676113308719</v>
      </c>
      <c r="L262" s="7">
        <f>Table1[[#This Row],[z blocks]]+Table1[[#This Row],[z faceoffWins]]</f>
        <v>-0.28407650702151743</v>
      </c>
      <c r="M262" s="7">
        <f>Table1[[#This Row],[z goals]]+Table1[[#This Row],[z assists]]+Table1[[#This Row],[z points]]+Table1[[#This Row],[z ppp]]+Table1[[#This Row],[z hits]]+Table1[[#This Row],[z blocks]]+Table1[[#This Row],[z shots]]</f>
        <v>-0.93370861318045484</v>
      </c>
      <c r="N262" s="7">
        <f>Table1[[#This Row],[z goals]]+Table1[[#This Row],[z assists]]+Table1[[#This Row],[z points]]+Table1[[#This Row],[z ppp]]</f>
        <v>-1.239048651297094</v>
      </c>
      <c r="O262" s="3">
        <f>(Table1[[#This Row],[AVG_goals]] - AT$519) / AT$516</f>
        <v>-0.10352584270530592</v>
      </c>
      <c r="P262" s="3">
        <f>(Table1[[#This Row],[AVG_assists]] - P$519) / P$516</f>
        <v>-0.30015832785106716</v>
      </c>
      <c r="Q262" s="3">
        <f>(Table1[[#This Row],[AVG_points]] - AX$519) / AX$516</f>
        <v>-0.23465870710137146</v>
      </c>
      <c r="R262" s="3">
        <f>(Table1[[#This Row],[AVG_faceoffWins]] - AH$519) / AH$516</f>
        <v>-0.11898465497414974</v>
      </c>
      <c r="S262" s="3">
        <f>(Table1[[#This Row],[AVG_PPP]] - AB$519) / AB$516</f>
        <v>-0.60070577363934929</v>
      </c>
      <c r="T262" s="3">
        <f>(Table1[[#This Row],[AVG_hits]] - T$519) / T$516</f>
        <v>0.7201662698847876</v>
      </c>
      <c r="U262" s="3">
        <f>(Table1[[#This Row],[AVG_blocks]] - U$519) / U$516</f>
        <v>-0.16509185204736768</v>
      </c>
      <c r="V262" s="3">
        <f>(Table1[[#This Row],[AVG_shots]] - AO$519) / AO$516</f>
        <v>-0.24973437972078089</v>
      </c>
      <c r="W262" s="6">
        <v>101.89344262295</v>
      </c>
      <c r="X262" s="7">
        <f>Table1[[#This Row],[r shp factor]]*Table1[[#This Row],[goals]]</f>
        <v>9.6646332805520654</v>
      </c>
      <c r="Y262" s="4">
        <v>0.11108744262295001</v>
      </c>
      <c r="Z262" s="3">
        <f>(Table1[[#This Row],[AVG_shp]] - Z$519) / Z$516</f>
        <v>8.3077983290508112E-2</v>
      </c>
      <c r="AA262" s="6">
        <v>2.6803278688524501</v>
      </c>
      <c r="AB262" s="6">
        <v>55.631147540983598</v>
      </c>
      <c r="AC262" s="6">
        <v>125.196721311475</v>
      </c>
      <c r="AD262" s="1">
        <v>80</v>
      </c>
      <c r="AE262" s="1">
        <v>9</v>
      </c>
      <c r="AF262" s="1">
        <f>IF(ISERR(Table1[[#This Row],[AVG_shp]]/Table1[[#This Row],[shp]]), 0, Table1[[#This Row],[AVG_shp]]/Table1[[#This Row],[shp]])</f>
        <v>1.0738481422835628</v>
      </c>
      <c r="AG262" s="1">
        <v>15</v>
      </c>
      <c r="AH262" s="1">
        <v>24</v>
      </c>
      <c r="AI262" s="1">
        <v>57</v>
      </c>
      <c r="AJ262" s="3">
        <v>12.6967213114754</v>
      </c>
      <c r="AK262" s="3">
        <v>18.6967213114754</v>
      </c>
      <c r="AL262" s="3">
        <v>31.393442622950801</v>
      </c>
      <c r="AM262" s="3">
        <v>112.87704918032701</v>
      </c>
      <c r="AN262" s="1">
        <v>0.103448</v>
      </c>
      <c r="AO262" s="1">
        <v>1</v>
      </c>
      <c r="AP262" s="1">
        <v>87</v>
      </c>
      <c r="AQ262" s="1">
        <v>33</v>
      </c>
      <c r="AR262" s="1">
        <v>60</v>
      </c>
      <c r="AS262" s="1">
        <v>183</v>
      </c>
      <c r="AT262"/>
      <c r="AX262"/>
      <c r="AY262"/>
      <c r="AZ262"/>
    </row>
    <row r="263" spans="1:52" x14ac:dyDescent="0.3">
      <c r="A263" s="1"/>
      <c r="B263" s="1">
        <v>8481711</v>
      </c>
      <c r="C263" s="1">
        <v>25</v>
      </c>
      <c r="D263" s="1" t="s">
        <v>860</v>
      </c>
      <c r="E263" s="1" t="str">
        <f>IF(AND(ISERR(FIND("C",Table1[[#This Row],[positions]])), Table1[[#This Row],[AVG_faceoffWins]]&gt;200), "*", "")</f>
        <v/>
      </c>
      <c r="F263" s="1" t="str">
        <f>IF(AND(AND(NOT(ISERR(FIND("C",Table1[[#This Row],[positions]]))), G263&lt;&gt;"C"), Table1[[#This Row],[z faceoffWins]]&gt;0.15), "*", "")</f>
        <v/>
      </c>
      <c r="G263" s="2" t="s">
        <v>29</v>
      </c>
      <c r="H263" s="1" t="s">
        <v>873</v>
      </c>
      <c r="I263" s="1" t="s">
        <v>874</v>
      </c>
      <c r="J263" s="7">
        <f>Table1[[#This Row],[z ppp]]+Table1[[#This Row],[z blocks]]+Table1[[#This Row],[z hits]]+Table1[[#This Row],[z goals]]+Table1[[#This Row],[z assists]]+Table1[[#This Row],[z points]]+Table1[[#This Row],[z faceoffWins]]+Table1[[#This Row],[z shots]]</f>
        <v>-2.3848669339053705</v>
      </c>
      <c r="K263" s="7">
        <f>Table1[[#This Row],[z goals]]+Table1[[#This Row],[z assists]]+Table1[[#This Row],[z points]]+Table1[[#This Row],[z ppp]]+Table1[[#This Row],[z hits]]+Table1[[#This Row],[z shots]]</f>
        <v>-0.69404616682083098</v>
      </c>
      <c r="L263" s="7">
        <f>Table1[[#This Row],[z blocks]]+Table1[[#This Row],[z faceoffWins]]</f>
        <v>-1.6908207670845394</v>
      </c>
      <c r="M263" s="7">
        <f>Table1[[#This Row],[z goals]]+Table1[[#This Row],[z assists]]+Table1[[#This Row],[z points]]+Table1[[#This Row],[z ppp]]+Table1[[#This Row],[z hits]]+Table1[[#This Row],[z blocks]]+Table1[[#This Row],[z shots]]</f>
        <v>-1.8029594467516861</v>
      </c>
      <c r="N263" s="7">
        <f>Table1[[#This Row],[z goals]]+Table1[[#This Row],[z assists]]+Table1[[#This Row],[z points]]+Table1[[#This Row],[z ppp]]</f>
        <v>0.95181844565018869</v>
      </c>
      <c r="O263" s="3">
        <f>(Table1[[#This Row],[AVG_goals]] - AT$519) / AT$516</f>
        <v>-0.11045667359666787</v>
      </c>
      <c r="P263" s="3">
        <f>(Table1[[#This Row],[AVG_assists]] - P$519) / P$516</f>
        <v>0.59432161040543741</v>
      </c>
      <c r="Q263" s="3">
        <f>(Table1[[#This Row],[AVG_points]] - AX$519) / AX$516</f>
        <v>0.32181137238289825</v>
      </c>
      <c r="R263" s="3">
        <f>(Table1[[#This Row],[AVG_faceoffWins]] - AH$519) / AH$516</f>
        <v>-0.58190748715368457</v>
      </c>
      <c r="S263" s="3">
        <f>(Table1[[#This Row],[AVG_PPP]] - AB$519) / AB$516</f>
        <v>0.14614213645852089</v>
      </c>
      <c r="T263" s="3">
        <f>(Table1[[#This Row],[AVG_hits]] - T$519) / T$516</f>
        <v>-1.246075713819242</v>
      </c>
      <c r="U263" s="3">
        <f>(Table1[[#This Row],[AVG_blocks]] - U$519) / U$516</f>
        <v>-1.108913279930855</v>
      </c>
      <c r="V263" s="3">
        <f>(Table1[[#This Row],[AVG_shots]] - AO$519) / AO$516</f>
        <v>-0.39978889865177769</v>
      </c>
      <c r="W263" s="6">
        <v>4.08955223880597</v>
      </c>
      <c r="X263" s="7">
        <f>Table1[[#This Row],[r shp factor]]*Table1[[#This Row],[goals]]</f>
        <v>11.129955930761811</v>
      </c>
      <c r="Y263" s="4">
        <v>0.129417736318407</v>
      </c>
      <c r="Z263" s="3">
        <f>(Table1[[#This Row],[AVG_shp]] - Z$519) / Z$516</f>
        <v>0.43316018802296319</v>
      </c>
      <c r="AA263" s="6">
        <v>9.8557213930348198</v>
      </c>
      <c r="AB263" s="6">
        <v>17.263681592039799</v>
      </c>
      <c r="AC263" s="6">
        <v>19.482587064676601</v>
      </c>
      <c r="AD263" s="1">
        <v>55</v>
      </c>
      <c r="AE263" s="1">
        <v>8</v>
      </c>
      <c r="AF263" s="1">
        <f>IF(ISERR(Table1[[#This Row],[AVG_shp]]/Table1[[#This Row],[shp]]), 0, Table1[[#This Row],[AVG_shp]]/Table1[[#This Row],[shp]])</f>
        <v>1.3912444913452264</v>
      </c>
      <c r="AG263" s="1">
        <v>10</v>
      </c>
      <c r="AH263" s="1">
        <v>18</v>
      </c>
      <c r="AI263" s="1">
        <v>44</v>
      </c>
      <c r="AJ263" s="3">
        <v>12.626865671641699</v>
      </c>
      <c r="AK263" s="3">
        <v>31.1542288557213</v>
      </c>
      <c r="AL263" s="3">
        <v>43.781094527363102</v>
      </c>
      <c r="AM263" s="3">
        <v>103.74129353233801</v>
      </c>
      <c r="AN263" s="1">
        <v>9.3022999999999995E-2</v>
      </c>
      <c r="AO263" s="1">
        <v>3</v>
      </c>
      <c r="AP263" s="1">
        <v>86</v>
      </c>
      <c r="AQ263" s="1">
        <v>6</v>
      </c>
      <c r="AR263" s="1">
        <v>10</v>
      </c>
      <c r="AS263" s="1">
        <v>6</v>
      </c>
      <c r="AT263"/>
      <c r="AX263"/>
      <c r="AY263"/>
      <c r="AZ263"/>
    </row>
    <row r="264" spans="1:52" x14ac:dyDescent="0.3">
      <c r="A264" s="1"/>
      <c r="B264" s="1">
        <v>8481013</v>
      </c>
      <c r="C264" s="1">
        <v>25</v>
      </c>
      <c r="D264" s="1" t="s">
        <v>305</v>
      </c>
      <c r="E264" s="1" t="str">
        <f>IF(AND(ISERR(FIND("C",Table1[[#This Row],[positions]])), Table1[[#This Row],[AVG_faceoffWins]]&gt;200), "*", "")</f>
        <v/>
      </c>
      <c r="F264" s="1" t="str">
        <f>IF(AND(AND(NOT(ISERR(FIND("C",Table1[[#This Row],[positions]]))), G264&lt;&gt;"C"), Table1[[#This Row],[z faceoffWins]]&gt;0.15), "*", "")</f>
        <v/>
      </c>
      <c r="G264" s="2" t="s">
        <v>42</v>
      </c>
      <c r="H264" s="1" t="s">
        <v>308</v>
      </c>
      <c r="I264" s="1" t="s">
        <v>309</v>
      </c>
      <c r="J264" s="7">
        <f>Table1[[#This Row],[z ppp]]+Table1[[#This Row],[z blocks]]+Table1[[#This Row],[z hits]]+Table1[[#This Row],[z goals]]+Table1[[#This Row],[z assists]]+Table1[[#This Row],[z points]]+Table1[[#This Row],[z faceoffWins]]+Table1[[#This Row],[z shots]]</f>
        <v>-5.0515728478947084</v>
      </c>
      <c r="K264" s="7">
        <f>Table1[[#This Row],[z goals]]+Table1[[#This Row],[z assists]]+Table1[[#This Row],[z points]]+Table1[[#This Row],[z ppp]]+Table1[[#This Row],[z hits]]+Table1[[#This Row],[z shots]]</f>
        <v>-3.4391899249029239</v>
      </c>
      <c r="L264" s="7">
        <f>Table1[[#This Row],[z blocks]]+Table1[[#This Row],[z faceoffWins]]</f>
        <v>-1.6123829229917854</v>
      </c>
      <c r="M264" s="7">
        <f>Table1[[#This Row],[z goals]]+Table1[[#This Row],[z assists]]+Table1[[#This Row],[z points]]+Table1[[#This Row],[z ppp]]+Table1[[#This Row],[z hits]]+Table1[[#This Row],[z blocks]]+Table1[[#This Row],[z shots]]</f>
        <v>-4.4680120985645306</v>
      </c>
      <c r="N264" s="7">
        <f>Table1[[#This Row],[z goals]]+Table1[[#This Row],[z assists]]+Table1[[#This Row],[z points]]+Table1[[#This Row],[z ppp]]</f>
        <v>-1.6852833207424551</v>
      </c>
      <c r="O264" s="3">
        <f>(Table1[[#This Row],[AVG_goals]] - AT$519) / AT$516</f>
        <v>-0.12046678782851383</v>
      </c>
      <c r="P264" s="3">
        <f>(Table1[[#This Row],[AVG_assists]] - P$519) / P$516</f>
        <v>-0.79452077320139503</v>
      </c>
      <c r="Q264" s="3">
        <f>(Table1[[#This Row],[AVG_points]] - AX$519) / AX$516</f>
        <v>-0.55161390139283617</v>
      </c>
      <c r="R264" s="3">
        <f>(Table1[[#This Row],[AVG_faceoffWins]] - AH$519) / AH$516</f>
        <v>-0.58356074933017865</v>
      </c>
      <c r="S264" s="3">
        <f>(Table1[[#This Row],[AVG_PPP]] - AB$519) / AB$516</f>
        <v>-0.2186818583197101</v>
      </c>
      <c r="T264" s="3">
        <f>(Table1[[#This Row],[AVG_hits]] - T$519) / T$516</f>
        <v>-1.0723164877407834</v>
      </c>
      <c r="U264" s="3">
        <f>(Table1[[#This Row],[AVG_blocks]] - U$519) / U$516</f>
        <v>-1.0288221736616068</v>
      </c>
      <c r="V264" s="3">
        <f>(Table1[[#This Row],[AVG_shots]] - AO$519) / AO$516</f>
        <v>-0.68159011641968525</v>
      </c>
      <c r="W264" s="6">
        <v>3.7402597402597402</v>
      </c>
      <c r="X264" s="7">
        <f>Table1[[#This Row],[r shp factor]]*Table1[[#This Row],[goals]]</f>
        <v>12.683778176591504</v>
      </c>
      <c r="Y264" s="4">
        <v>0.14413422727272701</v>
      </c>
      <c r="Z264" s="3">
        <f>(Table1[[#This Row],[AVG_shp]] - Z$519) / Z$516</f>
        <v>0.71422396609491279</v>
      </c>
      <c r="AA264" s="6">
        <v>6.3506493506493502</v>
      </c>
      <c r="AB264" s="6">
        <v>20.519480519480499</v>
      </c>
      <c r="AC264" s="6">
        <v>28.824675324675301</v>
      </c>
      <c r="AD264" s="1">
        <v>75</v>
      </c>
      <c r="AE264" s="1">
        <v>12</v>
      </c>
      <c r="AF264" s="1">
        <f>IF(ISERR(Table1[[#This Row],[AVG_shp]]/Table1[[#This Row],[shp]]), 0, Table1[[#This Row],[AVG_shp]]/Table1[[#This Row],[shp]])</f>
        <v>1.0569815147159587</v>
      </c>
      <c r="AG264" s="1">
        <v>12</v>
      </c>
      <c r="AH264" s="1">
        <v>24</v>
      </c>
      <c r="AI264" s="1">
        <v>60</v>
      </c>
      <c r="AJ264" s="3">
        <v>12.525974025974</v>
      </c>
      <c r="AK264" s="3">
        <v>11.8116883116883</v>
      </c>
      <c r="AL264" s="3">
        <v>24.337662337662302</v>
      </c>
      <c r="AM264" s="3">
        <v>86.584415584415495</v>
      </c>
      <c r="AN264" s="1">
        <v>0.13636400000000001</v>
      </c>
      <c r="AO264" s="1">
        <v>5</v>
      </c>
      <c r="AP264" s="1">
        <v>88</v>
      </c>
      <c r="AQ264" s="1">
        <v>5</v>
      </c>
      <c r="AR264" s="1">
        <v>16</v>
      </c>
      <c r="AS264" s="1">
        <v>41</v>
      </c>
      <c r="AT264"/>
      <c r="AX264"/>
      <c r="AY264"/>
      <c r="AZ264"/>
    </row>
    <row r="265" spans="1:52" x14ac:dyDescent="0.3">
      <c r="A265" s="1"/>
      <c r="B265" s="1">
        <v>8477503</v>
      </c>
      <c r="C265" s="1">
        <v>30</v>
      </c>
      <c r="D265" s="1" t="s">
        <v>860</v>
      </c>
      <c r="E265" s="1" t="str">
        <f>IF(AND(ISERR(FIND("C",Table1[[#This Row],[positions]])), Table1[[#This Row],[AVG_faceoffWins]]&gt;200), "*", "")</f>
        <v/>
      </c>
      <c r="F265" s="1" t="str">
        <f>IF(AND(AND(NOT(ISERR(FIND("C",Table1[[#This Row],[positions]]))), G265&lt;&gt;"C"), Table1[[#This Row],[z faceoffWins]]&gt;0.15), "*", "")</f>
        <v>*</v>
      </c>
      <c r="G265" s="2" t="s">
        <v>45</v>
      </c>
      <c r="H265" s="1" t="s">
        <v>861</v>
      </c>
      <c r="I265" s="1" t="s">
        <v>862</v>
      </c>
      <c r="J265" s="7">
        <f>Table1[[#This Row],[z ppp]]+Table1[[#This Row],[z blocks]]+Table1[[#This Row],[z hits]]+Table1[[#This Row],[z goals]]+Table1[[#This Row],[z assists]]+Table1[[#This Row],[z points]]+Table1[[#This Row],[z faceoffWins]]+Table1[[#This Row],[z shots]]</f>
        <v>0.41224244410180866</v>
      </c>
      <c r="K265" s="7">
        <f>Table1[[#This Row],[z goals]]+Table1[[#This Row],[z assists]]+Table1[[#This Row],[z points]]+Table1[[#This Row],[z ppp]]+Table1[[#This Row],[z hits]]+Table1[[#This Row],[z shots]]</f>
        <v>0.32724316531255093</v>
      </c>
      <c r="L265" s="7">
        <f>Table1[[#This Row],[z blocks]]+Table1[[#This Row],[z faceoffWins]]</f>
        <v>8.4999278789257504E-2</v>
      </c>
      <c r="M265" s="7">
        <f>Table1[[#This Row],[z goals]]+Table1[[#This Row],[z assists]]+Table1[[#This Row],[z points]]+Table1[[#This Row],[z ppp]]+Table1[[#This Row],[z hits]]+Table1[[#This Row],[z blocks]]+Table1[[#This Row],[z shots]]</f>
        <v>-0.58610404982733244</v>
      </c>
      <c r="N265" s="7">
        <f>Table1[[#This Row],[z goals]]+Table1[[#This Row],[z assists]]+Table1[[#This Row],[z points]]+Table1[[#This Row],[z ppp]]</f>
        <v>1.1167682125937772</v>
      </c>
      <c r="O265" s="3">
        <f>(Table1[[#This Row],[AVG_goals]] - AT$519) / AT$516</f>
        <v>-0.12855586615590966</v>
      </c>
      <c r="P265" s="3">
        <f>(Table1[[#This Row],[AVG_assists]] - P$519) / P$516</f>
        <v>0.74158127024607168</v>
      </c>
      <c r="Q265" s="3">
        <f>(Table1[[#This Row],[AVG_points]] - AX$519) / AX$516</f>
        <v>0.40574593699640604</v>
      </c>
      <c r="R265" s="3">
        <f>(Table1[[#This Row],[AVG_faceoffWins]] - AH$519) / AH$516</f>
        <v>0.99834649392914088</v>
      </c>
      <c r="S265" s="3">
        <f>(Table1[[#This Row],[AVG_PPP]] - AB$519) / AB$516</f>
        <v>9.7996871507209357E-2</v>
      </c>
      <c r="T265" s="3">
        <f>(Table1[[#This Row],[AVG_hits]] - T$519) / T$516</f>
        <v>-0.94330941519203315</v>
      </c>
      <c r="U265" s="3">
        <f>(Table1[[#This Row],[AVG_blocks]] - U$519) / U$516</f>
        <v>-0.91334721513988337</v>
      </c>
      <c r="V265" s="3">
        <f>(Table1[[#This Row],[AVG_shots]] - AO$519) / AO$516</f>
        <v>0.15378436791080682</v>
      </c>
      <c r="W265" s="6">
        <v>337.95726495726399</v>
      </c>
      <c r="X265" s="7">
        <f>Table1[[#This Row],[r shp factor]]*Table1[[#This Row],[goals]]</f>
        <v>10.387113453584803</v>
      </c>
      <c r="Y265" s="4">
        <v>0.111690034188034</v>
      </c>
      <c r="Z265" s="3">
        <f>(Table1[[#This Row],[AVG_shp]] - Z$519) / Z$516</f>
        <v>9.4586614148401499E-2</v>
      </c>
      <c r="AA265" s="6">
        <v>9.39316239316239</v>
      </c>
      <c r="AB265" s="6">
        <v>25.213675213675199</v>
      </c>
      <c r="AC265" s="6">
        <v>35.760683760683698</v>
      </c>
      <c r="AD265" s="1">
        <v>74</v>
      </c>
      <c r="AE265" s="1">
        <v>8</v>
      </c>
      <c r="AF265" s="1">
        <f>IF(ISERR(Table1[[#This Row],[AVG_shp]]/Table1[[#This Row],[shp]]), 0, Table1[[#This Row],[AVG_shp]]/Table1[[#This Row],[shp]])</f>
        <v>1.2983891816981004</v>
      </c>
      <c r="AG265" s="1">
        <v>25</v>
      </c>
      <c r="AH265" s="1">
        <v>33</v>
      </c>
      <c r="AI265" s="1">
        <v>74</v>
      </c>
      <c r="AJ265" s="3">
        <v>12.4444444444444</v>
      </c>
      <c r="AK265" s="3">
        <v>33.205128205128197</v>
      </c>
      <c r="AL265" s="3">
        <v>45.649572649572598</v>
      </c>
      <c r="AM265" s="3">
        <v>137.444444444444</v>
      </c>
      <c r="AN265" s="1">
        <v>8.6022000000000001E-2</v>
      </c>
      <c r="AO265" s="1">
        <v>7</v>
      </c>
      <c r="AP265" s="1">
        <v>93</v>
      </c>
      <c r="AQ265" s="1">
        <v>273</v>
      </c>
      <c r="AR265" s="1">
        <v>30</v>
      </c>
      <c r="AS265" s="1">
        <v>32</v>
      </c>
      <c r="AT265"/>
      <c r="AX265"/>
      <c r="AY265"/>
      <c r="AZ265"/>
    </row>
    <row r="266" spans="1:52" x14ac:dyDescent="0.3">
      <c r="A266" s="1"/>
      <c r="B266" s="1">
        <v>8480220</v>
      </c>
      <c r="C266" s="1">
        <v>26</v>
      </c>
      <c r="D266" s="1" t="s">
        <v>670</v>
      </c>
      <c r="E266" s="1" t="str">
        <f>IF(AND(ISERR(FIND("C",Table1[[#This Row],[positions]])), Table1[[#This Row],[AVG_faceoffWins]]&gt;200), "*", "")</f>
        <v/>
      </c>
      <c r="F266" s="1" t="str">
        <f>IF(AND(AND(NOT(ISERR(FIND("C",Table1[[#This Row],[positions]]))), G266&lt;&gt;"C"), Table1[[#This Row],[z faceoffWins]]&gt;0.15), "*", "")</f>
        <v/>
      </c>
      <c r="G266" s="2" t="s">
        <v>26</v>
      </c>
      <c r="H266" s="1" t="s">
        <v>673</v>
      </c>
      <c r="I266" s="1" t="s">
        <v>674</v>
      </c>
      <c r="J266" s="7">
        <f>Table1[[#This Row],[z ppp]]+Table1[[#This Row],[z blocks]]+Table1[[#This Row],[z hits]]+Table1[[#This Row],[z goals]]+Table1[[#This Row],[z assists]]+Table1[[#This Row],[z points]]+Table1[[#This Row],[z faceoffWins]]+Table1[[#This Row],[z shots]]</f>
        <v>-0.71343431662668788</v>
      </c>
      <c r="K266" s="7">
        <f>Table1[[#This Row],[z goals]]+Table1[[#This Row],[z assists]]+Table1[[#This Row],[z points]]+Table1[[#This Row],[z ppp]]+Table1[[#This Row],[z hits]]+Table1[[#This Row],[z shots]]</f>
        <v>-1.6381448675777317</v>
      </c>
      <c r="L266" s="7">
        <f>Table1[[#This Row],[z blocks]]+Table1[[#This Row],[z faceoffWins]]</f>
        <v>0.92471055095104382</v>
      </c>
      <c r="M266" s="7">
        <f>Table1[[#This Row],[z goals]]+Table1[[#This Row],[z assists]]+Table1[[#This Row],[z points]]+Table1[[#This Row],[z ppp]]+Table1[[#This Row],[z hits]]+Table1[[#This Row],[z blocks]]+Table1[[#This Row],[z shots]]</f>
        <v>-1.8679616986583218</v>
      </c>
      <c r="N266" s="7">
        <f>Table1[[#This Row],[z goals]]+Table1[[#This Row],[z assists]]+Table1[[#This Row],[z points]]+Table1[[#This Row],[z ppp]]</f>
        <v>-1.0084832100513723</v>
      </c>
      <c r="O266" s="3">
        <f>(Table1[[#This Row],[AVG_goals]] - AT$519) / AT$516</f>
        <v>-0.15453034872786339</v>
      </c>
      <c r="P266" s="3">
        <f>(Table1[[#This Row],[AVG_assists]] - P$519) / P$516</f>
        <v>-0.20133384237953911</v>
      </c>
      <c r="Q266" s="3">
        <f>(Table1[[#This Row],[AVG_points]] - AX$519) / AX$516</f>
        <v>-0.19592459070258317</v>
      </c>
      <c r="R266" s="3">
        <f>(Table1[[#This Row],[AVG_faceoffWins]] - AH$519) / AH$516</f>
        <v>1.154527382031634</v>
      </c>
      <c r="S266" s="3">
        <f>(Table1[[#This Row],[AVG_PPP]] - AB$519) / AB$516</f>
        <v>-0.45669442824138656</v>
      </c>
      <c r="T266" s="3">
        <f>(Table1[[#This Row],[AVG_hits]] - T$519) / T$516</f>
        <v>-0.17262211469909433</v>
      </c>
      <c r="U266" s="3">
        <f>(Table1[[#This Row],[AVG_blocks]] - U$519) / U$516</f>
        <v>-0.22981683108059017</v>
      </c>
      <c r="V266" s="3">
        <f>(Table1[[#This Row],[AVG_shots]] - AO$519) / AO$516</f>
        <v>-0.45703954282726511</v>
      </c>
      <c r="W266" s="6">
        <v>370.95433789954302</v>
      </c>
      <c r="X266" s="7">
        <f>Table1[[#This Row],[r shp factor]]*Table1[[#This Row],[goals]]</f>
        <v>12.982238288952818</v>
      </c>
      <c r="Y266" s="4">
        <v>0.11802071689497701</v>
      </c>
      <c r="Z266" s="3">
        <f>(Table1[[#This Row],[AVG_shp]] - Z$519) / Z$516</f>
        <v>0.21549353448091726</v>
      </c>
      <c r="AA266" s="6">
        <v>4.0639269406392602</v>
      </c>
      <c r="AB266" s="6">
        <v>53</v>
      </c>
      <c r="AC266" s="6">
        <v>77.196347031963398</v>
      </c>
      <c r="AD266" s="1">
        <v>78</v>
      </c>
      <c r="AE266" s="1">
        <v>16</v>
      </c>
      <c r="AF266" s="1">
        <f>IF(ISERR(Table1[[#This Row],[AVG_shp]]/Table1[[#This Row],[shp]]), 0, Table1[[#This Row],[AVG_shp]]/Table1[[#This Row],[shp]])</f>
        <v>0.81138989305955111</v>
      </c>
      <c r="AG266" s="1">
        <v>21</v>
      </c>
      <c r="AH266" s="1">
        <v>37</v>
      </c>
      <c r="AI266" s="1">
        <v>90</v>
      </c>
      <c r="AJ266" s="3">
        <v>12.1826484018264</v>
      </c>
      <c r="AK266" s="3">
        <v>20.0730593607305</v>
      </c>
      <c r="AL266" s="3">
        <v>32.255707762557002</v>
      </c>
      <c r="AM266" s="3">
        <v>100.25570776255699</v>
      </c>
      <c r="AN266" s="1">
        <v>0.145455</v>
      </c>
      <c r="AO266" s="1">
        <v>3</v>
      </c>
      <c r="AP266" s="1">
        <v>110</v>
      </c>
      <c r="AQ266" s="1">
        <v>493</v>
      </c>
      <c r="AR266" s="1">
        <v>54</v>
      </c>
      <c r="AS266" s="1">
        <v>87</v>
      </c>
      <c r="AT266"/>
      <c r="AX266"/>
      <c r="AY266"/>
      <c r="AZ266"/>
    </row>
    <row r="267" spans="1:52" x14ac:dyDescent="0.3">
      <c r="A267" s="1"/>
      <c r="B267" s="1">
        <v>8476469</v>
      </c>
      <c r="C267" s="1">
        <v>32</v>
      </c>
      <c r="D267" s="1" t="s">
        <v>416</v>
      </c>
      <c r="E267" s="1" t="str">
        <f>IF(AND(ISERR(FIND("C",Table1[[#This Row],[positions]])), Table1[[#This Row],[AVG_faceoffWins]]&gt;200), "*", "")</f>
        <v/>
      </c>
      <c r="F267" s="1" t="str">
        <f>IF(AND(AND(NOT(ISERR(FIND("C",Table1[[#This Row],[positions]]))), G267&lt;&gt;"C"), Table1[[#This Row],[z faceoffWins]]&gt;0.15), "*", "")</f>
        <v/>
      </c>
      <c r="G267" s="2" t="s">
        <v>42</v>
      </c>
      <c r="H267" s="1" t="s">
        <v>417</v>
      </c>
      <c r="I267" s="1" t="s">
        <v>418</v>
      </c>
      <c r="J267" s="7">
        <f>Table1[[#This Row],[z ppp]]+Table1[[#This Row],[z blocks]]+Table1[[#This Row],[z hits]]+Table1[[#This Row],[z goals]]+Table1[[#This Row],[z assists]]+Table1[[#This Row],[z points]]+Table1[[#This Row],[z faceoffWins]]+Table1[[#This Row],[z shots]]</f>
        <v>-4.2463505436692701</v>
      </c>
      <c r="K267" s="7">
        <f>Table1[[#This Row],[z goals]]+Table1[[#This Row],[z assists]]+Table1[[#This Row],[z points]]+Table1[[#This Row],[z ppp]]+Table1[[#This Row],[z hits]]+Table1[[#This Row],[z shots]]</f>
        <v>-2.9855640298943373</v>
      </c>
      <c r="L267" s="7">
        <f>Table1[[#This Row],[z blocks]]+Table1[[#This Row],[z faceoffWins]]</f>
        <v>-1.2607865137749317</v>
      </c>
      <c r="M267" s="7">
        <f>Table1[[#This Row],[z goals]]+Table1[[#This Row],[z assists]]+Table1[[#This Row],[z points]]+Table1[[#This Row],[z ppp]]+Table1[[#This Row],[z hits]]+Table1[[#This Row],[z blocks]]+Table1[[#This Row],[z shots]]</f>
        <v>-3.6625743265406223</v>
      </c>
      <c r="N267" s="7">
        <f>Table1[[#This Row],[z goals]]+Table1[[#This Row],[z assists]]+Table1[[#This Row],[z points]]+Table1[[#This Row],[z ppp]]</f>
        <v>-2.2133522250371716</v>
      </c>
      <c r="O267" s="3">
        <f>(Table1[[#This Row],[AVG_goals]] - AT$519) / AT$516</f>
        <v>-0.15489755224524837</v>
      </c>
      <c r="P267" s="3">
        <f>(Table1[[#This Row],[AVG_assists]] - P$519) / P$516</f>
        <v>-0.7783541724058749</v>
      </c>
      <c r="Q267" s="3">
        <f>(Table1[[#This Row],[AVG_points]] - AX$519) / AX$516</f>
        <v>-0.55708859529190469</v>
      </c>
      <c r="R267" s="3">
        <f>(Table1[[#This Row],[AVG_faceoffWins]] - AH$519) / AH$516</f>
        <v>-0.5837762171286468</v>
      </c>
      <c r="S267" s="3">
        <f>(Table1[[#This Row],[AVG_PPP]] - AB$519) / AB$516</f>
        <v>-0.72301190509414393</v>
      </c>
      <c r="T267" s="3">
        <f>(Table1[[#This Row],[AVG_hits]] - T$519) / T$516</f>
        <v>-0.44626215984060091</v>
      </c>
      <c r="U267" s="3">
        <f>(Table1[[#This Row],[AVG_blocks]] - U$519) / U$516</f>
        <v>-0.67701029664628487</v>
      </c>
      <c r="V267" s="3">
        <f>(Table1[[#This Row],[AVG_shots]] - AO$519) / AO$516</f>
        <v>-0.32594964501656482</v>
      </c>
      <c r="W267" s="6">
        <v>3.69473684210526</v>
      </c>
      <c r="X267" s="7">
        <f>Table1[[#This Row],[r shp factor]]*Table1[[#This Row],[goals]]</f>
        <v>11.49559830235793</v>
      </c>
      <c r="Y267" s="4">
        <v>0.11053435789473599</v>
      </c>
      <c r="Z267" s="3">
        <f>(Table1[[#This Row],[AVG_shp]] - Z$519) / Z$516</f>
        <v>7.2514861702063491E-2</v>
      </c>
      <c r="AA267" s="6">
        <v>1.50526315789473</v>
      </c>
      <c r="AB267" s="6">
        <v>34.821052631578901</v>
      </c>
      <c r="AC267" s="6">
        <v>62.484210526315699</v>
      </c>
      <c r="AD267" s="1">
        <v>81</v>
      </c>
      <c r="AE267" s="1">
        <v>11</v>
      </c>
      <c r="AF267" s="1">
        <f>IF(ISERR(Table1[[#This Row],[AVG_shp]]/Table1[[#This Row],[shp]]), 0, Table1[[#This Row],[AVG_shp]]/Table1[[#This Row],[shp]])</f>
        <v>1.0450543911234482</v>
      </c>
      <c r="AG267" s="1">
        <v>18</v>
      </c>
      <c r="AH267" s="1">
        <v>29</v>
      </c>
      <c r="AI267" s="1">
        <v>69</v>
      </c>
      <c r="AJ267" s="3">
        <v>12.178947368420999</v>
      </c>
      <c r="AK267" s="3">
        <v>12.0368421052631</v>
      </c>
      <c r="AL267" s="3">
        <v>24.2157894736842</v>
      </c>
      <c r="AM267" s="3">
        <v>108.23684210526299</v>
      </c>
      <c r="AN267" s="1">
        <v>0.105769</v>
      </c>
      <c r="AO267" s="1">
        <v>3</v>
      </c>
      <c r="AP267" s="1">
        <v>104</v>
      </c>
      <c r="AQ267" s="1">
        <v>3</v>
      </c>
      <c r="AR267" s="1">
        <v>35</v>
      </c>
      <c r="AS267" s="1">
        <v>87</v>
      </c>
      <c r="AT267"/>
      <c r="AX267"/>
      <c r="AY267"/>
      <c r="AZ267"/>
    </row>
    <row r="268" spans="1:52" x14ac:dyDescent="0.3">
      <c r="A268" s="1"/>
      <c r="B268" s="1">
        <v>8478057</v>
      </c>
      <c r="C268" s="1">
        <v>29</v>
      </c>
      <c r="D268" s="1" t="s">
        <v>860</v>
      </c>
      <c r="E268" s="1" t="str">
        <f>IF(AND(ISERR(FIND("C",Table1[[#This Row],[positions]])), Table1[[#This Row],[AVG_faceoffWins]]&gt;200), "*", "")</f>
        <v/>
      </c>
      <c r="F268" s="1" t="str">
        <f>IF(AND(AND(NOT(ISERR(FIND("C",Table1[[#This Row],[positions]]))), G268&lt;&gt;"C"), Table1[[#This Row],[z faceoffWins]]&gt;0.15), "*", "")</f>
        <v/>
      </c>
      <c r="G268" s="2" t="s">
        <v>45</v>
      </c>
      <c r="H268" s="1" t="s">
        <v>863</v>
      </c>
      <c r="I268" s="1" t="s">
        <v>864</v>
      </c>
      <c r="J268" s="7">
        <f>Table1[[#This Row],[z ppp]]+Table1[[#This Row],[z blocks]]+Table1[[#This Row],[z hits]]+Table1[[#This Row],[z goals]]+Table1[[#This Row],[z assists]]+Table1[[#This Row],[z points]]+Table1[[#This Row],[z faceoffWins]]+Table1[[#This Row],[z shots]]</f>
        <v>-2.0136753592132113</v>
      </c>
      <c r="K268" s="7">
        <f>Table1[[#This Row],[z goals]]+Table1[[#This Row],[z assists]]+Table1[[#This Row],[z points]]+Table1[[#This Row],[z ppp]]+Table1[[#This Row],[z hits]]+Table1[[#This Row],[z shots]]</f>
        <v>-0.81298307144161408</v>
      </c>
      <c r="L268" s="7">
        <f>Table1[[#This Row],[z blocks]]+Table1[[#This Row],[z faceoffWins]]</f>
        <v>-1.2006922877715978</v>
      </c>
      <c r="M268" s="7">
        <f>Table1[[#This Row],[z goals]]+Table1[[#This Row],[z assists]]+Table1[[#This Row],[z points]]+Table1[[#This Row],[z ppp]]+Table1[[#This Row],[z hits]]+Table1[[#This Row],[z blocks]]+Table1[[#This Row],[z shots]]</f>
        <v>-1.5377571742074363</v>
      </c>
      <c r="N268" s="7">
        <f>Table1[[#This Row],[z goals]]+Table1[[#This Row],[z assists]]+Table1[[#This Row],[z points]]+Table1[[#This Row],[z ppp]]</f>
        <v>-2.3493440038641413</v>
      </c>
      <c r="O268" s="3">
        <f>(Table1[[#This Row],[AVG_goals]] - AT$519) / AT$516</f>
        <v>-0.16567202668512998</v>
      </c>
      <c r="P268" s="3">
        <f>(Table1[[#This Row],[AVG_assists]] - P$519) / P$516</f>
        <v>-0.83836934776727545</v>
      </c>
      <c r="Q268" s="3">
        <f>(Table1[[#This Row],[AVG_points]] - AX$519) / AX$516</f>
        <v>-0.59951378918629494</v>
      </c>
      <c r="R268" s="3">
        <f>(Table1[[#This Row],[AVG_faceoffWins]] - AH$519) / AH$516</f>
        <v>-0.47591818500577543</v>
      </c>
      <c r="S268" s="3">
        <f>(Table1[[#This Row],[AVG_PPP]] - AB$519) / AB$516</f>
        <v>-0.74578884022544079</v>
      </c>
      <c r="T268" s="3">
        <f>(Table1[[#This Row],[AVG_hits]] - T$519) / T$516</f>
        <v>2.4957145292386245</v>
      </c>
      <c r="U268" s="3">
        <f>(Table1[[#This Row],[AVG_blocks]] - U$519) / U$516</f>
        <v>-0.72477410276582221</v>
      </c>
      <c r="V268" s="3">
        <f>(Table1[[#This Row],[AVG_shots]] - AO$519) / AO$516</f>
        <v>-0.95935359681609722</v>
      </c>
      <c r="W268" s="6">
        <v>26.482412060301499</v>
      </c>
      <c r="X268" s="7">
        <f>Table1[[#This Row],[r shp factor]]*Table1[[#This Row],[goals]]</f>
        <v>8.7309407043388241</v>
      </c>
      <c r="Y268" s="4">
        <v>0.167902226130653</v>
      </c>
      <c r="Z268" s="3">
        <f>(Table1[[#This Row],[AVG_shp]] - Z$519) / Z$516</f>
        <v>1.1681585063976376</v>
      </c>
      <c r="AA268" s="6">
        <v>1.2864321608040199</v>
      </c>
      <c r="AB268" s="6">
        <v>32.879396984924597</v>
      </c>
      <c r="AC268" s="6">
        <v>220.658291457286</v>
      </c>
      <c r="AD268" s="1">
        <v>57</v>
      </c>
      <c r="AE268" s="1">
        <v>7</v>
      </c>
      <c r="AF268" s="1">
        <f>IF(ISERR(Table1[[#This Row],[AVG_shp]]/Table1[[#This Row],[shp]]), 0, Table1[[#This Row],[AVG_shp]]/Table1[[#This Row],[shp]])</f>
        <v>1.247277243476975</v>
      </c>
      <c r="AG268" s="1">
        <v>7</v>
      </c>
      <c r="AH268" s="1">
        <v>14</v>
      </c>
      <c r="AI268" s="1">
        <v>35</v>
      </c>
      <c r="AJ268" s="3">
        <v>12.070351758793899</v>
      </c>
      <c r="AK268" s="3">
        <v>11.2010050251256</v>
      </c>
      <c r="AL268" s="3">
        <v>23.271356783919501</v>
      </c>
      <c r="AM268" s="3">
        <v>69.673366834170807</v>
      </c>
      <c r="AN268" s="1">
        <v>0.13461500000000001</v>
      </c>
      <c r="AO268" s="1">
        <v>2</v>
      </c>
      <c r="AP268" s="1">
        <v>52</v>
      </c>
      <c r="AQ268" s="1">
        <v>23</v>
      </c>
      <c r="AR268" s="1">
        <v>29</v>
      </c>
      <c r="AS268" s="1">
        <v>193</v>
      </c>
      <c r="AT268"/>
      <c r="AX268"/>
      <c r="AY268"/>
      <c r="AZ268"/>
    </row>
    <row r="269" spans="1:52" hidden="1" x14ac:dyDescent="0.3">
      <c r="A269" s="1" t="s">
        <v>1085</v>
      </c>
      <c r="B269" s="1">
        <v>8474568</v>
      </c>
      <c r="C269" s="1">
        <v>36</v>
      </c>
      <c r="D269" s="1" t="s">
        <v>995</v>
      </c>
      <c r="E269" s="1" t="str">
        <f>IF(AND(ISERR(FIND("C",Table1[[#This Row],[positions]])), Table1[[#This Row],[AVG_faceoffWins]]&gt;200), "*", "")</f>
        <v/>
      </c>
      <c r="F269" s="1" t="str">
        <f>IF(AND(AND(NOT(ISERR(FIND("C",Table1[[#This Row],[positions]]))), G269&lt;&gt;"C"), Table1[[#This Row],[z faceoffWins]]&gt;0.15), "*", "")</f>
        <v/>
      </c>
      <c r="G269" s="2" t="s">
        <v>48</v>
      </c>
      <c r="H269" s="1" t="s">
        <v>1029</v>
      </c>
      <c r="I269" s="1" t="s">
        <v>806</v>
      </c>
      <c r="J269" s="7">
        <f>Table1[[#This Row],[z ppp]]+Table1[[#This Row],[z blocks]]+Table1[[#This Row],[z hits]]+Table1[[#This Row],[z goals]]+Table1[[#This Row],[z assists]]+Table1[[#This Row],[z points]]+Table1[[#This Row],[z faceoffWins]]+Table1[[#This Row],[z shots]]</f>
        <v>-1.1686656816628012</v>
      </c>
      <c r="K269" s="7">
        <f>Table1[[#This Row],[z goals]]+Table1[[#This Row],[z assists]]+Table1[[#This Row],[z points]]+Table1[[#This Row],[z ppp]]+Table1[[#This Row],[z hits]]+Table1[[#This Row],[z shots]]</f>
        <v>-1.3351014143791589</v>
      </c>
      <c r="L269" s="7">
        <f>Table1[[#This Row],[z blocks]]+Table1[[#This Row],[z faceoffWins]]</f>
        <v>0.16643573271635781</v>
      </c>
      <c r="M269" s="7">
        <f>Table1[[#This Row],[z goals]]+Table1[[#This Row],[z assists]]+Table1[[#This Row],[z points]]+Table1[[#This Row],[z ppp]]+Table1[[#This Row],[z hits]]+Table1[[#This Row],[z blocks]]+Table1[[#This Row],[z shots]]</f>
        <v>-0.56740163213415884</v>
      </c>
      <c r="N269" s="7">
        <f>Table1[[#This Row],[z goals]]+Table1[[#This Row],[z assists]]+Table1[[#This Row],[z points]]+Table1[[#This Row],[z ppp]]</f>
        <v>-4.0720227820371155</v>
      </c>
      <c r="O269" s="3">
        <f>(Table1[[#This Row],[AVG_goals]] - AT$519) / AT$516</f>
        <v>-1.1643421892162316</v>
      </c>
      <c r="P269" s="3">
        <f>(Table1[[#This Row],[AVG_assists]] - P$519) / P$516</f>
        <v>-0.92323027710625738</v>
      </c>
      <c r="Q269" s="3">
        <f>(Table1[[#This Row],[AVG_points]] - AX$519) / AX$516</f>
        <v>-1.1047637084132471</v>
      </c>
      <c r="R269" s="3">
        <f>(Table1[[#This Row],[AVG_faceoffWins]] - AH$519) / AH$516</f>
        <v>-0.60126404952864232</v>
      </c>
      <c r="S269" s="3">
        <f>(Table1[[#This Row],[AVG_PPP]] - AB$519) / AB$516</f>
        <v>-0.87968660730137949</v>
      </c>
      <c r="T269" s="3">
        <f>(Table1[[#This Row],[AVG_hits]] - T$519) / T$516</f>
        <v>3.5341262129706834</v>
      </c>
      <c r="U269" s="3">
        <f>(Table1[[#This Row],[AVG_blocks]] - U$519) / U$516</f>
        <v>0.76769978224500013</v>
      </c>
      <c r="V269" s="3">
        <f>(Table1[[#This Row],[AVG_shots]] - AO$519) / AO$516</f>
        <v>-0.79720484531272684</v>
      </c>
      <c r="W269" s="6">
        <v>0</v>
      </c>
      <c r="X269" s="7">
        <f>Table1[[#This Row],[r shp factor]]*Table1[[#This Row],[goals]]</f>
        <v>3.2848064651404831</v>
      </c>
      <c r="Y269" s="4">
        <v>4.9771387559808603E-2</v>
      </c>
      <c r="Z269" s="3">
        <f>(Table1[[#This Row],[AVG_shp]] - Z$519) / Z$516</f>
        <v>-1.0879703424284211</v>
      </c>
      <c r="AA269" s="6">
        <v>0</v>
      </c>
      <c r="AB269" s="6">
        <v>93.550239234449705</v>
      </c>
      <c r="AC269" s="6">
        <v>276.48803827751198</v>
      </c>
      <c r="AD269" s="1">
        <v>76</v>
      </c>
      <c r="AE269" s="1">
        <v>1</v>
      </c>
      <c r="AF269" s="1">
        <f>IF(ISERR(Table1[[#This Row],[AVG_shp]]/Table1[[#This Row],[shp]]), 0, Table1[[#This Row],[AVG_shp]]/Table1[[#This Row],[shp]])</f>
        <v>3.2848064651404831</v>
      </c>
      <c r="AG269" s="1">
        <v>6</v>
      </c>
      <c r="AH269" s="1">
        <v>7</v>
      </c>
      <c r="AI269" s="1">
        <v>15</v>
      </c>
      <c r="AJ269" s="3">
        <v>2.0047846889952101</v>
      </c>
      <c r="AK269" s="3">
        <v>10.0191387559808</v>
      </c>
      <c r="AL269" s="3">
        <v>12.023923444976001</v>
      </c>
      <c r="AM269" s="3">
        <v>79.545454545454504</v>
      </c>
      <c r="AN269" s="1">
        <v>1.5152000000000001E-2</v>
      </c>
      <c r="AO269" s="1">
        <v>0</v>
      </c>
      <c r="AP269" s="1">
        <v>77</v>
      </c>
      <c r="AQ269" s="1">
        <v>0</v>
      </c>
      <c r="AR269" s="1">
        <v>104</v>
      </c>
      <c r="AS269" s="1">
        <v>300</v>
      </c>
      <c r="AT269"/>
      <c r="AX269"/>
      <c r="AY269"/>
      <c r="AZ269"/>
    </row>
    <row r="270" spans="1:52" x14ac:dyDescent="0.3">
      <c r="A270" s="1"/>
      <c r="B270" s="1">
        <v>8476458</v>
      </c>
      <c r="C270" s="1">
        <v>32</v>
      </c>
      <c r="D270" s="1" t="s">
        <v>22</v>
      </c>
      <c r="E270" s="1" t="str">
        <f>IF(AND(ISERR(FIND("C",Table1[[#This Row],[positions]])), Table1[[#This Row],[AVG_faceoffWins]]&gt;200), "*", "")</f>
        <v/>
      </c>
      <c r="F270" s="1" t="str">
        <f>IF(AND(AND(NOT(ISERR(FIND("C",Table1[[#This Row],[positions]]))), G270&lt;&gt;"C"), Table1[[#This Row],[z faceoffWins]]&gt;0.15), "*", "")</f>
        <v/>
      </c>
      <c r="G270" s="2" t="s">
        <v>26</v>
      </c>
      <c r="H270" s="1" t="s">
        <v>40</v>
      </c>
      <c r="I270" s="1" t="s">
        <v>41</v>
      </c>
      <c r="J270" s="7">
        <f>Table1[[#This Row],[z ppp]]+Table1[[#This Row],[z blocks]]+Table1[[#This Row],[z hits]]+Table1[[#This Row],[z goals]]+Table1[[#This Row],[z assists]]+Table1[[#This Row],[z points]]+Table1[[#This Row],[z faceoffWins]]+Table1[[#This Row],[z shots]]</f>
        <v>0.1399991435451558</v>
      </c>
      <c r="K270" s="7">
        <f>Table1[[#This Row],[z goals]]+Table1[[#This Row],[z assists]]+Table1[[#This Row],[z points]]+Table1[[#This Row],[z ppp]]+Table1[[#This Row],[z hits]]+Table1[[#This Row],[z shots]]</f>
        <v>-0.19408477819397124</v>
      </c>
      <c r="L270" s="7">
        <f>Table1[[#This Row],[z blocks]]+Table1[[#This Row],[z faceoffWins]]</f>
        <v>0.33408392173912704</v>
      </c>
      <c r="M270" s="7">
        <f>Table1[[#This Row],[z goals]]+Table1[[#This Row],[z assists]]+Table1[[#This Row],[z points]]+Table1[[#This Row],[z ppp]]+Table1[[#This Row],[z hits]]+Table1[[#This Row],[z blocks]]+Table1[[#This Row],[z shots]]</f>
        <v>-1.0616670655382323</v>
      </c>
      <c r="N270" s="7">
        <f>Table1[[#This Row],[z goals]]+Table1[[#This Row],[z assists]]+Table1[[#This Row],[z points]]+Table1[[#This Row],[z ppp]]</f>
        <v>0.44332820658624272</v>
      </c>
      <c r="O270" s="3">
        <f>(Table1[[#This Row],[AVG_goals]] - AT$519) / AT$516</f>
        <v>-0.17142718590483205</v>
      </c>
      <c r="P270" s="3">
        <f>(Table1[[#This Row],[AVG_assists]] - P$519) / P$516</f>
        <v>0.43875618536567046</v>
      </c>
      <c r="Q270" s="3">
        <f>(Table1[[#This Row],[AVG_points]] - AX$519) / AX$516</f>
        <v>0.19688084441546469</v>
      </c>
      <c r="R270" s="3">
        <f>(Table1[[#This Row],[AVG_faceoffWins]] - AH$519) / AH$516</f>
        <v>1.2016662090833881</v>
      </c>
      <c r="S270" s="3">
        <f>(Table1[[#This Row],[AVG_PPP]] - AB$519) / AB$516</f>
        <v>-2.0881637290060429E-2</v>
      </c>
      <c r="T270" s="3">
        <f>(Table1[[#This Row],[AVG_hits]] - T$519) / T$516</f>
        <v>-0.71306045499290149</v>
      </c>
      <c r="U270" s="3">
        <f>(Table1[[#This Row],[AVG_blocks]] - U$519) / U$516</f>
        <v>-0.86758228734426102</v>
      </c>
      <c r="V270" s="3">
        <f>(Table1[[#This Row],[AVG_shots]] - AO$519) / AO$516</f>
        <v>7.5647470212687543E-2</v>
      </c>
      <c r="W270" s="6">
        <v>380.913580246913</v>
      </c>
      <c r="X270" s="7">
        <f>Table1[[#This Row],[r shp factor]]*Table1[[#This Row],[goals]]</f>
        <v>12.448652413199992</v>
      </c>
      <c r="Y270" s="4">
        <v>9.0866448559670701E-2</v>
      </c>
      <c r="Z270" s="3">
        <f>(Table1[[#This Row],[AVG_shp]] - Z$519) / Z$516</f>
        <v>-0.30311387490700542</v>
      </c>
      <c r="AA270" s="6">
        <v>8.25102880658436</v>
      </c>
      <c r="AB270" s="6">
        <v>27.074074074074002</v>
      </c>
      <c r="AC270" s="6">
        <v>48.139917695473201</v>
      </c>
      <c r="AD270" s="1">
        <v>82</v>
      </c>
      <c r="AE270" s="1">
        <v>10</v>
      </c>
      <c r="AF270" s="1">
        <f>IF(ISERR(Table1[[#This Row],[AVG_shp]]/Table1[[#This Row],[shp]]), 0, Table1[[#This Row],[AVG_shp]]/Table1[[#This Row],[shp]])</f>
        <v>1.2448652413199992</v>
      </c>
      <c r="AG270" s="1">
        <v>31</v>
      </c>
      <c r="AH270" s="1">
        <v>41</v>
      </c>
      <c r="AI270" s="1">
        <v>92</v>
      </c>
      <c r="AJ270" s="3">
        <v>12.0123456790123</v>
      </c>
      <c r="AK270" s="3">
        <v>28.987654320987598</v>
      </c>
      <c r="AL270" s="3">
        <v>41</v>
      </c>
      <c r="AM270" s="3">
        <v>132.687242798353</v>
      </c>
      <c r="AN270" s="1">
        <v>7.2993000000000002E-2</v>
      </c>
      <c r="AO270" s="1">
        <v>6</v>
      </c>
      <c r="AP270" s="1">
        <v>137</v>
      </c>
      <c r="AQ270" s="1">
        <v>511</v>
      </c>
      <c r="AR270" s="1">
        <v>36</v>
      </c>
      <c r="AS270" s="1">
        <v>52</v>
      </c>
      <c r="AT270"/>
      <c r="AX270"/>
      <c r="AY270"/>
      <c r="AZ270"/>
    </row>
    <row r="271" spans="1:52" hidden="1" x14ac:dyDescent="0.3">
      <c r="A271" s="1" t="s">
        <v>1085</v>
      </c>
      <c r="B271" s="1">
        <v>8481604</v>
      </c>
      <c r="C271" s="1">
        <v>25</v>
      </c>
      <c r="D271" s="1" t="s">
        <v>960</v>
      </c>
      <c r="E271" s="1" t="str">
        <f>IF(AND(ISERR(FIND("C",Table1[[#This Row],[positions]])), Table1[[#This Row],[AVG_faceoffWins]]&gt;200), "*", "")</f>
        <v/>
      </c>
      <c r="F271" s="1" t="str">
        <f>IF(AND(AND(NOT(ISERR(FIND("C",Table1[[#This Row],[positions]]))), G271&lt;&gt;"C"), Table1[[#This Row],[z faceoffWins]]&gt;0.15), "*", "")</f>
        <v/>
      </c>
      <c r="G271" s="2" t="s">
        <v>56</v>
      </c>
      <c r="H271" s="1" t="s">
        <v>963</v>
      </c>
      <c r="I271" s="1" t="s">
        <v>964</v>
      </c>
      <c r="J271" s="7">
        <f>Table1[[#This Row],[z ppp]]+Table1[[#This Row],[z blocks]]+Table1[[#This Row],[z hits]]+Table1[[#This Row],[z goals]]+Table1[[#This Row],[z assists]]+Table1[[#This Row],[z points]]+Table1[[#This Row],[z faceoffWins]]+Table1[[#This Row],[z shots]]</f>
        <v>-1.1880720744448299</v>
      </c>
      <c r="K271" s="7">
        <f>Table1[[#This Row],[z goals]]+Table1[[#This Row],[z assists]]+Table1[[#This Row],[z points]]+Table1[[#This Row],[z ppp]]+Table1[[#This Row],[z hits]]+Table1[[#This Row],[z shots]]</f>
        <v>0.22010711077735401</v>
      </c>
      <c r="L271" s="7">
        <f>Table1[[#This Row],[z blocks]]+Table1[[#This Row],[z faceoffWins]]</f>
        <v>-1.4081791852221837</v>
      </c>
      <c r="M271" s="7">
        <f>Table1[[#This Row],[z goals]]+Table1[[#This Row],[z assists]]+Table1[[#This Row],[z points]]+Table1[[#This Row],[z ppp]]+Table1[[#This Row],[z hits]]+Table1[[#This Row],[z blocks]]+Table1[[#This Row],[z shots]]</f>
        <v>-0.59775550222145413</v>
      </c>
      <c r="N271" s="7">
        <f>Table1[[#This Row],[z goals]]+Table1[[#This Row],[z assists]]+Table1[[#This Row],[z points]]+Table1[[#This Row],[z ppp]]</f>
        <v>0.61085213665229687</v>
      </c>
      <c r="O271" s="3">
        <f>(Table1[[#This Row],[AVG_goals]] - AT$519) / AT$516</f>
        <v>1.0712661361700466</v>
      </c>
      <c r="P271" s="3">
        <f>(Table1[[#This Row],[AVG_assists]] - P$519) / P$516</f>
        <v>-0.69161276592570486</v>
      </c>
      <c r="Q271" s="3">
        <f>(Table1[[#This Row],[AVG_points]] - AX$519) / AX$516</f>
        <v>5.233798866663688E-2</v>
      </c>
      <c r="R271" s="3">
        <f>(Table1[[#This Row],[AVG_faceoffWins]] - AH$519) / AH$516</f>
        <v>-0.59031657222337541</v>
      </c>
      <c r="S271" s="3">
        <f>(Table1[[#This Row],[AVG_PPP]] - AB$519) / AB$516</f>
        <v>0.17886077774131826</v>
      </c>
      <c r="T271" s="3">
        <f>(Table1[[#This Row],[AVG_hits]] - T$519) / T$516</f>
        <v>-1.2040608707264748</v>
      </c>
      <c r="U271" s="3">
        <f>(Table1[[#This Row],[AVG_blocks]] - U$519) / U$516</f>
        <v>-0.81786261299880825</v>
      </c>
      <c r="V271" s="3">
        <f>(Table1[[#This Row],[AVG_shots]] - AO$519) / AO$516</f>
        <v>0.81331584485153197</v>
      </c>
      <c r="W271" s="6">
        <v>2.31292517006802</v>
      </c>
      <c r="X271" s="7">
        <f>Table1[[#This Row],[r shp factor]]*Table1[[#This Row],[goals]]</f>
        <v>35.850663252346706</v>
      </c>
      <c r="Y271" s="4">
        <v>0.141144061224489</v>
      </c>
      <c r="Z271" s="3">
        <f>(Table1[[#This Row],[AVG_shp]] - Z$519) / Z$516</f>
        <v>0.65711610191798808</v>
      </c>
      <c r="AA271" s="6">
        <v>10.170068027210799</v>
      </c>
      <c r="AB271" s="6">
        <v>29.095238095237999</v>
      </c>
      <c r="AC271" s="6">
        <v>21.741496598639401</v>
      </c>
      <c r="AD271" s="1">
        <v>82</v>
      </c>
      <c r="AE271" s="1">
        <v>35</v>
      </c>
      <c r="AF271" s="1">
        <f>IF(ISERR(Table1[[#This Row],[AVG_shp]]/Table1[[#This Row],[shp]]), 0, Table1[[#This Row],[AVG_shp]]/Table1[[#This Row],[shp]])</f>
        <v>1.0243046643527631</v>
      </c>
      <c r="AG271" s="1">
        <v>17</v>
      </c>
      <c r="AH271" s="1">
        <v>52</v>
      </c>
      <c r="AI271" s="1">
        <v>139</v>
      </c>
      <c r="AJ271" s="3">
        <v>24.537414965986301</v>
      </c>
      <c r="AK271" s="3">
        <v>13.2448979591836</v>
      </c>
      <c r="AL271" s="3">
        <v>37.782312925169997</v>
      </c>
      <c r="AM271" s="3">
        <v>177.59863945578201</v>
      </c>
      <c r="AN271" s="1">
        <v>0.137795</v>
      </c>
      <c r="AO271" s="1">
        <v>17</v>
      </c>
      <c r="AP271" s="1">
        <v>254</v>
      </c>
      <c r="AQ271" s="1">
        <v>3</v>
      </c>
      <c r="AR271" s="1">
        <v>37</v>
      </c>
      <c r="AS271" s="1">
        <v>28</v>
      </c>
      <c r="AT271"/>
      <c r="AX271"/>
      <c r="AY271"/>
      <c r="AZ271"/>
    </row>
    <row r="272" spans="1:52" x14ac:dyDescent="0.3">
      <c r="A272" s="1"/>
      <c r="B272" s="1">
        <v>8481032</v>
      </c>
      <c r="C272" s="1">
        <v>26</v>
      </c>
      <c r="D272" s="1" t="s">
        <v>510</v>
      </c>
      <c r="E272" s="1" t="str">
        <f>IF(AND(ISERR(FIND("C",Table1[[#This Row],[positions]])), Table1[[#This Row],[AVG_faceoffWins]]&gt;200), "*", "")</f>
        <v/>
      </c>
      <c r="F272" s="1" t="str">
        <f>IF(AND(AND(NOT(ISERR(FIND("C",Table1[[#This Row],[positions]]))), G272&lt;&gt;"C"), Table1[[#This Row],[z faceoffWins]]&gt;0.15), "*", "")</f>
        <v/>
      </c>
      <c r="G272" s="2" t="s">
        <v>29</v>
      </c>
      <c r="H272" s="1" t="s">
        <v>515</v>
      </c>
      <c r="I272" s="1" t="s">
        <v>516</v>
      </c>
      <c r="J272" s="7">
        <f>Table1[[#This Row],[z ppp]]+Table1[[#This Row],[z blocks]]+Table1[[#This Row],[z hits]]+Table1[[#This Row],[z goals]]+Table1[[#This Row],[z assists]]+Table1[[#This Row],[z points]]+Table1[[#This Row],[z faceoffWins]]+Table1[[#This Row],[z shots]]</f>
        <v>-1.953143018509913</v>
      </c>
      <c r="K272" s="7">
        <f>Table1[[#This Row],[z goals]]+Table1[[#This Row],[z assists]]+Table1[[#This Row],[z points]]+Table1[[#This Row],[z ppp]]+Table1[[#This Row],[z hits]]+Table1[[#This Row],[z shots]]</f>
        <v>-0.61329960972431719</v>
      </c>
      <c r="L272" s="7">
        <f>Table1[[#This Row],[z blocks]]+Table1[[#This Row],[z faceoffWins]]</f>
        <v>-1.3398434087855957</v>
      </c>
      <c r="M272" s="7">
        <f>Table1[[#This Row],[z goals]]+Table1[[#This Row],[z assists]]+Table1[[#This Row],[z points]]+Table1[[#This Row],[z ppp]]+Table1[[#This Row],[z hits]]+Table1[[#This Row],[z blocks]]+Table1[[#This Row],[z shots]]</f>
        <v>-1.4830555058684975</v>
      </c>
      <c r="N272" s="7">
        <f>Table1[[#This Row],[z goals]]+Table1[[#This Row],[z assists]]+Table1[[#This Row],[z points]]+Table1[[#This Row],[z ppp]]</f>
        <v>-2.4796214560489207</v>
      </c>
      <c r="O272" s="3">
        <f>(Table1[[#This Row],[AVG_goals]] - AT$519) / AT$516</f>
        <v>-0.17690421573398121</v>
      </c>
      <c r="P272" s="3">
        <f>(Table1[[#This Row],[AVG_assists]] - P$519) / P$516</f>
        <v>-0.9187919055257836</v>
      </c>
      <c r="Q272" s="3">
        <f>(Table1[[#This Row],[AVG_points]] - AX$519) / AX$516</f>
        <v>-0.65491356597412209</v>
      </c>
      <c r="R272" s="3">
        <f>(Table1[[#This Row],[AVG_faceoffWins]] - AH$519) / AH$516</f>
        <v>-0.47008751264141546</v>
      </c>
      <c r="S272" s="3">
        <f>(Table1[[#This Row],[AVG_PPP]] - AB$519) / AB$516</f>
        <v>-0.72901176881503382</v>
      </c>
      <c r="T272" s="3">
        <f>(Table1[[#This Row],[AVG_hits]] - T$519) / T$516</f>
        <v>2.492593230223509</v>
      </c>
      <c r="U272" s="3">
        <f>(Table1[[#This Row],[AVG_blocks]] - U$519) / U$516</f>
        <v>-0.86975589614418025</v>
      </c>
      <c r="V272" s="3">
        <f>(Table1[[#This Row],[AVG_shots]] - AO$519) / AO$516</f>
        <v>-0.62627138389890546</v>
      </c>
      <c r="W272" s="6">
        <v>27.714285714285701</v>
      </c>
      <c r="X272" s="7">
        <f>Table1[[#This Row],[r shp factor]]*Table1[[#This Row],[goals]]</f>
        <v>12.331003300531586</v>
      </c>
      <c r="Y272" s="4">
        <v>0.13701131904761901</v>
      </c>
      <c r="Z272" s="3">
        <f>(Table1[[#This Row],[AVG_shp]] - Z$519) / Z$516</f>
        <v>0.57818667956901471</v>
      </c>
      <c r="AA272" s="6">
        <v>1.44761904761904</v>
      </c>
      <c r="AB272" s="6">
        <v>26.985714285714199</v>
      </c>
      <c r="AC272" s="6">
        <v>220.49047619047599</v>
      </c>
      <c r="AD272" s="1">
        <v>79</v>
      </c>
      <c r="AE272" s="1">
        <v>16</v>
      </c>
      <c r="AF272" s="1">
        <f>IF(ISERR(Table1[[#This Row],[AVG_shp]]/Table1[[#This Row],[shp]]), 0, Table1[[#This Row],[AVG_shp]]/Table1[[#This Row],[shp]])</f>
        <v>0.77068770628322414</v>
      </c>
      <c r="AG272" s="1">
        <v>6</v>
      </c>
      <c r="AH272" s="1">
        <v>22</v>
      </c>
      <c r="AI272" s="1">
        <v>60</v>
      </c>
      <c r="AJ272" s="3">
        <v>11.9571428571428</v>
      </c>
      <c r="AK272" s="3">
        <v>10.080952380952301</v>
      </c>
      <c r="AL272" s="3">
        <v>22.038095238095199</v>
      </c>
      <c r="AM272" s="3">
        <v>89.952380952380906</v>
      </c>
      <c r="AN272" s="1">
        <v>0.17777799999999999</v>
      </c>
      <c r="AO272" s="1">
        <v>0</v>
      </c>
      <c r="AP272" s="1">
        <v>90</v>
      </c>
      <c r="AQ272" s="1">
        <v>41</v>
      </c>
      <c r="AR272" s="1">
        <v>32</v>
      </c>
      <c r="AS272" s="1">
        <v>245</v>
      </c>
      <c r="AT272"/>
      <c r="AX272"/>
      <c r="AY272"/>
      <c r="AZ272"/>
    </row>
    <row r="273" spans="1:52" x14ac:dyDescent="0.3">
      <c r="A273" s="1"/>
      <c r="B273" s="1">
        <v>8478115</v>
      </c>
      <c r="C273" s="1">
        <v>29</v>
      </c>
      <c r="D273" s="1" t="s">
        <v>573</v>
      </c>
      <c r="E273" s="1" t="str">
        <f>IF(AND(ISERR(FIND("C",Table1[[#This Row],[positions]])), Table1[[#This Row],[AVG_faceoffWins]]&gt;200), "*", "")</f>
        <v/>
      </c>
      <c r="F273" s="1" t="str">
        <f>IF(AND(AND(NOT(ISERR(FIND("C",Table1[[#This Row],[positions]]))), G273&lt;&gt;"C"), Table1[[#This Row],[z faceoffWins]]&gt;0.15), "*", "")</f>
        <v/>
      </c>
      <c r="G273" s="2" t="s">
        <v>29</v>
      </c>
      <c r="H273" s="1" t="s">
        <v>580</v>
      </c>
      <c r="I273" s="1" t="s">
        <v>581</v>
      </c>
      <c r="J273" s="7">
        <f>Table1[[#This Row],[z ppp]]+Table1[[#This Row],[z blocks]]+Table1[[#This Row],[z hits]]+Table1[[#This Row],[z goals]]+Table1[[#This Row],[z assists]]+Table1[[#This Row],[z points]]+Table1[[#This Row],[z faceoffWins]]+Table1[[#This Row],[z shots]]</f>
        <v>-4.6426855568592904</v>
      </c>
      <c r="K273" s="7">
        <f>Table1[[#This Row],[z goals]]+Table1[[#This Row],[z assists]]+Table1[[#This Row],[z points]]+Table1[[#This Row],[z ppp]]+Table1[[#This Row],[z hits]]+Table1[[#This Row],[z shots]]</f>
        <v>-2.9385318996957337</v>
      </c>
      <c r="L273" s="7">
        <f>Table1[[#This Row],[z blocks]]+Table1[[#This Row],[z faceoffWins]]</f>
        <v>-1.7041536571635574</v>
      </c>
      <c r="M273" s="7">
        <f>Table1[[#This Row],[z goals]]+Table1[[#This Row],[z assists]]+Table1[[#This Row],[z points]]+Table1[[#This Row],[z ppp]]+Table1[[#This Row],[z hits]]+Table1[[#This Row],[z blocks]]+Table1[[#This Row],[z shots]]</f>
        <v>-4.1525617914283997</v>
      </c>
      <c r="N273" s="7">
        <f>Table1[[#This Row],[z goals]]+Table1[[#This Row],[z assists]]+Table1[[#This Row],[z points]]+Table1[[#This Row],[z ppp]]</f>
        <v>-1.9291160944304397</v>
      </c>
      <c r="O273" s="3">
        <f>(Table1[[#This Row],[AVG_goals]] - AT$519) / AT$516</f>
        <v>-0.18014011719612721</v>
      </c>
      <c r="P273" s="3">
        <f>(Table1[[#This Row],[AVG_assists]] - P$519) / P$516</f>
        <v>-0.70987442866885664</v>
      </c>
      <c r="Q273" s="3">
        <f>(Table1[[#This Row],[AVG_points]] - AX$519) / AX$516</f>
        <v>-0.52567487481160358</v>
      </c>
      <c r="R273" s="3">
        <f>(Table1[[#This Row],[AVG_faceoffWins]] - AH$519) / AH$516</f>
        <v>-0.49012376543089115</v>
      </c>
      <c r="S273" s="3">
        <f>(Table1[[#This Row],[AVG_PPP]] - AB$519) / AB$516</f>
        <v>-0.51342667375385243</v>
      </c>
      <c r="T273" s="3">
        <f>(Table1[[#This Row],[AVG_hits]] - T$519) / T$516</f>
        <v>-0.85761652000003719</v>
      </c>
      <c r="U273" s="3">
        <f>(Table1[[#This Row],[AVG_blocks]] - U$519) / U$516</f>
        <v>-1.2140298917326662</v>
      </c>
      <c r="V273" s="3">
        <f>(Table1[[#This Row],[AVG_shots]] - AO$519) / AO$516</f>
        <v>-0.1517992852652566</v>
      </c>
      <c r="W273" s="6">
        <v>23.481132075471699</v>
      </c>
      <c r="X273" s="7">
        <f>Table1[[#This Row],[r shp factor]]*Table1[[#This Row],[goals]]</f>
        <v>14.253770974779103</v>
      </c>
      <c r="Y273" s="4">
        <v>0.15326723584905599</v>
      </c>
      <c r="Z273" s="3">
        <f>(Table1[[#This Row],[AVG_shp]] - Z$519) / Z$516</f>
        <v>0.88865127377269948</v>
      </c>
      <c r="AA273" s="6">
        <v>3.5188679245282999</v>
      </c>
      <c r="AB273" s="6">
        <v>12.9905660377358</v>
      </c>
      <c r="AC273" s="6">
        <v>40.367924528301799</v>
      </c>
      <c r="AD273" s="1">
        <v>62</v>
      </c>
      <c r="AE273" s="1">
        <v>8</v>
      </c>
      <c r="AF273" s="1">
        <f>IF(ISERR(Table1[[#This Row],[AVG_shp]]/Table1[[#This Row],[shp]]), 0, Table1[[#This Row],[AVG_shp]]/Table1[[#This Row],[shp]])</f>
        <v>1.7817213718473879</v>
      </c>
      <c r="AG273" s="1">
        <v>7</v>
      </c>
      <c r="AH273" s="1">
        <v>15</v>
      </c>
      <c r="AI273" s="1">
        <v>38</v>
      </c>
      <c r="AJ273" s="3">
        <v>11.924528301886699</v>
      </c>
      <c r="AK273" s="3">
        <v>12.9905660377358</v>
      </c>
      <c r="AL273" s="3">
        <v>24.915094339622598</v>
      </c>
      <c r="AM273" s="3">
        <v>118.839622641509</v>
      </c>
      <c r="AN273" s="1">
        <v>8.6022000000000001E-2</v>
      </c>
      <c r="AO273" s="1">
        <v>0</v>
      </c>
      <c r="AP273" s="1">
        <v>93</v>
      </c>
      <c r="AQ273" s="1">
        <v>10</v>
      </c>
      <c r="AR273" s="1">
        <v>12</v>
      </c>
      <c r="AS273" s="1">
        <v>47</v>
      </c>
      <c r="AT273"/>
      <c r="AX273"/>
      <c r="AY273"/>
      <c r="AZ273"/>
    </row>
    <row r="274" spans="1:52" x14ac:dyDescent="0.3">
      <c r="A274" s="1"/>
      <c r="B274" s="1">
        <v>8480798</v>
      </c>
      <c r="C274" s="1">
        <v>26</v>
      </c>
      <c r="D274" s="1" t="s">
        <v>765</v>
      </c>
      <c r="E274" s="1" t="str">
        <f>IF(AND(ISERR(FIND("C",Table1[[#This Row],[positions]])), Table1[[#This Row],[AVG_faceoffWins]]&gt;200), "*", "")</f>
        <v/>
      </c>
      <c r="F274" s="1" t="str">
        <f>IF(AND(AND(NOT(ISERR(FIND("C",Table1[[#This Row],[positions]]))), G274&lt;&gt;"C"), Table1[[#This Row],[z faceoffWins]]&gt;0.15), "*", "")</f>
        <v/>
      </c>
      <c r="G274" s="2" t="s">
        <v>65</v>
      </c>
      <c r="H274" s="1" t="s">
        <v>776</v>
      </c>
      <c r="I274" s="1" t="s">
        <v>777</v>
      </c>
      <c r="J274" s="7">
        <f>Table1[[#This Row],[z ppp]]+Table1[[#This Row],[z blocks]]+Table1[[#This Row],[z hits]]+Table1[[#This Row],[z goals]]+Table1[[#This Row],[z assists]]+Table1[[#This Row],[z points]]+Table1[[#This Row],[z faceoffWins]]+Table1[[#This Row],[z shots]]</f>
        <v>-2.587196924423484</v>
      </c>
      <c r="K274" s="7">
        <f>Table1[[#This Row],[z goals]]+Table1[[#This Row],[z assists]]+Table1[[#This Row],[z points]]+Table1[[#This Row],[z ppp]]+Table1[[#This Row],[z hits]]+Table1[[#This Row],[z shots]]</f>
        <v>-1.7984598539616066</v>
      </c>
      <c r="L274" s="7">
        <f>Table1[[#This Row],[z blocks]]+Table1[[#This Row],[z faceoffWins]]</f>
        <v>-0.78873707046187791</v>
      </c>
      <c r="M274" s="7">
        <f>Table1[[#This Row],[z goals]]+Table1[[#This Row],[z assists]]+Table1[[#This Row],[z points]]+Table1[[#This Row],[z ppp]]+Table1[[#This Row],[z hits]]+Table1[[#This Row],[z blocks]]+Table1[[#This Row],[z shots]]</f>
        <v>-2.4791006282657801</v>
      </c>
      <c r="N274" s="7">
        <f>Table1[[#This Row],[z goals]]+Table1[[#This Row],[z assists]]+Table1[[#This Row],[z points]]+Table1[[#This Row],[z ppp]]</f>
        <v>-0.39179653104059059</v>
      </c>
      <c r="O274" s="3">
        <f>(Table1[[#This Row],[AVG_goals]] - AT$519) / AT$516</f>
        <v>-0.18024517893190203</v>
      </c>
      <c r="P274" s="3">
        <f>(Table1[[#This Row],[AVG_assists]] - P$519) / P$516</f>
        <v>-0.1124305152682234</v>
      </c>
      <c r="Q274" s="3">
        <f>(Table1[[#This Row],[AVG_points]] - AX$519) / AX$516</f>
        <v>-0.15194721020881366</v>
      </c>
      <c r="R274" s="3">
        <f>(Table1[[#This Row],[AVG_faceoffWins]] - AH$519) / AH$516</f>
        <v>-0.10809629615770404</v>
      </c>
      <c r="S274" s="3">
        <f>(Table1[[#This Row],[AVG_PPP]] - AB$519) / AB$516</f>
        <v>5.2826373368348438E-2</v>
      </c>
      <c r="T274" s="3">
        <f>(Table1[[#This Row],[AVG_hits]] - T$519) / T$516</f>
        <v>-1.0186657488102386</v>
      </c>
      <c r="U274" s="3">
        <f>(Table1[[#This Row],[AVG_blocks]] - U$519) / U$516</f>
        <v>-0.68064077430417391</v>
      </c>
      <c r="V274" s="3">
        <f>(Table1[[#This Row],[AVG_shots]] - AO$519) / AO$516</f>
        <v>-0.38799757411077718</v>
      </c>
      <c r="W274" s="6">
        <v>104.19387755101999</v>
      </c>
      <c r="X274" s="7">
        <f>Table1[[#This Row],[r shp factor]]*Table1[[#This Row],[goals]]</f>
        <v>6.2234891063576336</v>
      </c>
      <c r="Y274" s="4">
        <v>0.11525012755102</v>
      </c>
      <c r="Z274" s="3">
        <f>(Table1[[#This Row],[AVG_shp]] - Z$519) / Z$516</f>
        <v>0.16257926905476622</v>
      </c>
      <c r="AA274" s="6">
        <v>8.9591836734693793</v>
      </c>
      <c r="AB274" s="6">
        <v>34.673469387755098</v>
      </c>
      <c r="AC274" s="6">
        <v>31.709183673469301</v>
      </c>
      <c r="AD274" s="1">
        <v>51</v>
      </c>
      <c r="AE274" s="1">
        <v>7</v>
      </c>
      <c r="AF274" s="1">
        <f>IF(ISERR(Table1[[#This Row],[AVG_shp]]/Table1[[#This Row],[shp]]), 0, Table1[[#This Row],[AVG_shp]]/Table1[[#This Row],[shp]])</f>
        <v>0.88906987233680479</v>
      </c>
      <c r="AG274" s="1">
        <v>7</v>
      </c>
      <c r="AH274" s="1">
        <v>14</v>
      </c>
      <c r="AI274" s="1">
        <v>35</v>
      </c>
      <c r="AJ274" s="3">
        <v>11.9234693877551</v>
      </c>
      <c r="AK274" s="3">
        <v>21.311224489795901</v>
      </c>
      <c r="AL274" s="3">
        <v>33.234693877551003</v>
      </c>
      <c r="AM274" s="3">
        <v>104.459183673469</v>
      </c>
      <c r="AN274" s="1">
        <v>0.12963</v>
      </c>
      <c r="AO274" s="1">
        <v>1</v>
      </c>
      <c r="AP274" s="1">
        <v>54</v>
      </c>
      <c r="AQ274" s="1">
        <v>97</v>
      </c>
      <c r="AR274" s="1">
        <v>16</v>
      </c>
      <c r="AS274" s="1">
        <v>30</v>
      </c>
      <c r="AT274"/>
      <c r="AX274"/>
      <c r="AY274"/>
      <c r="AZ274"/>
    </row>
    <row r="275" spans="1:52" x14ac:dyDescent="0.3">
      <c r="A275" s="1"/>
      <c r="B275" s="1">
        <v>8476292</v>
      </c>
      <c r="C275" s="1">
        <v>34</v>
      </c>
      <c r="D275" s="1" t="s">
        <v>510</v>
      </c>
      <c r="E275" s="1" t="str">
        <f>IF(AND(ISERR(FIND("C",Table1[[#This Row],[positions]])), Table1[[#This Row],[AVG_faceoffWins]]&gt;200), "*", "")</f>
        <v/>
      </c>
      <c r="F275" s="1" t="str">
        <f>IF(AND(AND(NOT(ISERR(FIND("C",Table1[[#This Row],[positions]]))), G275&lt;&gt;"C"), Table1[[#This Row],[z faceoffWins]]&gt;0.15), "*", "")</f>
        <v/>
      </c>
      <c r="G275" s="2" t="s">
        <v>29</v>
      </c>
      <c r="H275" s="1" t="s">
        <v>531</v>
      </c>
      <c r="I275" s="1" t="s">
        <v>532</v>
      </c>
      <c r="J275" s="7">
        <f>Table1[[#This Row],[z ppp]]+Table1[[#This Row],[z blocks]]+Table1[[#This Row],[z hits]]+Table1[[#This Row],[z goals]]+Table1[[#This Row],[z assists]]+Table1[[#This Row],[z points]]+Table1[[#This Row],[z faceoffWins]]+Table1[[#This Row],[z shots]]</f>
        <v>-2.6803232433200779</v>
      </c>
      <c r="K275" s="7">
        <f>Table1[[#This Row],[z goals]]+Table1[[#This Row],[z assists]]+Table1[[#This Row],[z points]]+Table1[[#This Row],[z ppp]]+Table1[[#This Row],[z hits]]+Table1[[#This Row],[z shots]]</f>
        <v>-1.821009878460095</v>
      </c>
      <c r="L275" s="7">
        <f>Table1[[#This Row],[z blocks]]+Table1[[#This Row],[z faceoffWins]]</f>
        <v>-0.85931336485998289</v>
      </c>
      <c r="M275" s="7">
        <f>Table1[[#This Row],[z goals]]+Table1[[#This Row],[z assists]]+Table1[[#This Row],[z points]]+Table1[[#This Row],[z ppp]]+Table1[[#This Row],[z hits]]+Table1[[#This Row],[z blocks]]+Table1[[#This Row],[z shots]]</f>
        <v>-2.0932827420896372</v>
      </c>
      <c r="N275" s="7">
        <f>Table1[[#This Row],[z goals]]+Table1[[#This Row],[z assists]]+Table1[[#This Row],[z points]]+Table1[[#This Row],[z ppp]]</f>
        <v>-1.5292328865649365</v>
      </c>
      <c r="O275" s="3">
        <f>(Table1[[#This Row],[AVG_goals]] - AT$519) / AT$516</f>
        <v>-0.19078301163048622</v>
      </c>
      <c r="P275" s="3">
        <f>(Table1[[#This Row],[AVG_assists]] - P$519) / P$516</f>
        <v>-0.49233168792951548</v>
      </c>
      <c r="Q275" s="3">
        <f>(Table1[[#This Row],[AVG_points]] - AX$519) / AX$516</f>
        <v>-0.39439360926753325</v>
      </c>
      <c r="R275" s="3">
        <f>(Table1[[#This Row],[AVG_faceoffWins]] - AH$519) / AH$516</f>
        <v>-0.58704050123044071</v>
      </c>
      <c r="S275" s="3">
        <f>(Table1[[#This Row],[AVG_PPP]] - AB$519) / AB$516</f>
        <v>-0.45172457773740154</v>
      </c>
      <c r="T275" s="3">
        <f>(Table1[[#This Row],[AVG_hits]] - T$519) / T$516</f>
        <v>0.23357829205108385</v>
      </c>
      <c r="U275" s="3">
        <f>(Table1[[#This Row],[AVG_blocks]] - U$519) / U$516</f>
        <v>-0.27227286362954217</v>
      </c>
      <c r="V275" s="3">
        <f>(Table1[[#This Row],[AVG_shots]] - AO$519) / AO$516</f>
        <v>-0.5253552839462422</v>
      </c>
      <c r="W275" s="6">
        <v>3.0050761421319798</v>
      </c>
      <c r="X275" s="7">
        <f>Table1[[#This Row],[r shp factor]]*Table1[[#This Row],[goals]]</f>
        <v>11.80496698477152</v>
      </c>
      <c r="Y275" s="4">
        <v>0.12296840609137</v>
      </c>
      <c r="Z275" s="3">
        <f>(Table1[[#This Row],[AVG_shp]] - Z$519) / Z$516</f>
        <v>0.30998727096881068</v>
      </c>
      <c r="AA275" s="6">
        <v>4.1116751269035499</v>
      </c>
      <c r="AB275" s="6">
        <v>51.274111675126903</v>
      </c>
      <c r="AC275" s="6">
        <v>99.035532994923798</v>
      </c>
      <c r="AD275" s="1">
        <v>77</v>
      </c>
      <c r="AE275" s="1">
        <v>15</v>
      </c>
      <c r="AF275" s="1">
        <f>IF(ISERR(Table1[[#This Row],[AVG_shp]]/Table1[[#This Row],[shp]]), 0, Table1[[#This Row],[AVG_shp]]/Table1[[#This Row],[shp]])</f>
        <v>0.78699779898476796</v>
      </c>
      <c r="AG275" s="1">
        <v>13</v>
      </c>
      <c r="AH275" s="1">
        <v>28</v>
      </c>
      <c r="AI275" s="1">
        <v>71</v>
      </c>
      <c r="AJ275" s="3">
        <v>11.8172588832487</v>
      </c>
      <c r="AK275" s="3">
        <v>16.020304568527902</v>
      </c>
      <c r="AL275" s="3">
        <v>27.8375634517766</v>
      </c>
      <c r="AM275" s="3">
        <v>96.096446700507599</v>
      </c>
      <c r="AN275" s="1">
        <v>0.15625</v>
      </c>
      <c r="AO275" s="1">
        <v>4</v>
      </c>
      <c r="AP275" s="1">
        <v>96</v>
      </c>
      <c r="AQ275" s="1">
        <v>4</v>
      </c>
      <c r="AR275" s="1">
        <v>58</v>
      </c>
      <c r="AS275" s="1">
        <v>124</v>
      </c>
      <c r="AT275"/>
      <c r="AX275"/>
      <c r="AY275"/>
      <c r="AZ275"/>
    </row>
    <row r="276" spans="1:52" x14ac:dyDescent="0.3">
      <c r="A276" s="1"/>
      <c r="B276" s="1">
        <v>8481523</v>
      </c>
      <c r="C276" s="1">
        <v>24</v>
      </c>
      <c r="D276" s="1" t="s">
        <v>481</v>
      </c>
      <c r="E276" s="1" t="str">
        <f>IF(AND(ISERR(FIND("C",Table1[[#This Row],[positions]])), Table1[[#This Row],[AVG_faceoffWins]]&gt;200), "*", "")</f>
        <v/>
      </c>
      <c r="F276" s="1" t="str">
        <f>IF(AND(AND(NOT(ISERR(FIND("C",Table1[[#This Row],[positions]]))), G276&lt;&gt;"C"), Table1[[#This Row],[z faceoffWins]]&gt;0.15), "*", "")</f>
        <v/>
      </c>
      <c r="G276" s="2" t="s">
        <v>65</v>
      </c>
      <c r="H276" s="1" t="s">
        <v>485</v>
      </c>
      <c r="I276" s="1" t="s">
        <v>486</v>
      </c>
      <c r="J276" s="7">
        <f>Table1[[#This Row],[z ppp]]+Table1[[#This Row],[z blocks]]+Table1[[#This Row],[z hits]]+Table1[[#This Row],[z goals]]+Table1[[#This Row],[z assists]]+Table1[[#This Row],[z points]]+Table1[[#This Row],[z faceoffWins]]+Table1[[#This Row],[z shots]]</f>
        <v>-2.1587696656225663</v>
      </c>
      <c r="K276" s="7">
        <f>Table1[[#This Row],[z goals]]+Table1[[#This Row],[z assists]]+Table1[[#This Row],[z points]]+Table1[[#This Row],[z ppp]]+Table1[[#This Row],[z hits]]+Table1[[#This Row],[z shots]]</f>
        <v>-1.344490901880933</v>
      </c>
      <c r="L276" s="7">
        <f>Table1[[#This Row],[z blocks]]+Table1[[#This Row],[z faceoffWins]]</f>
        <v>-0.81427876374163366</v>
      </c>
      <c r="M276" s="7">
        <f>Table1[[#This Row],[z goals]]+Table1[[#This Row],[z assists]]+Table1[[#This Row],[z points]]+Table1[[#This Row],[z ppp]]+Table1[[#This Row],[z hits]]+Table1[[#This Row],[z blocks]]+Table1[[#This Row],[z shots]]</f>
        <v>-1.9832485502470754</v>
      </c>
      <c r="N276" s="7">
        <f>Table1[[#This Row],[z goals]]+Table1[[#This Row],[z assists]]+Table1[[#This Row],[z points]]+Table1[[#This Row],[z ppp]]</f>
        <v>-0.57230384680221591</v>
      </c>
      <c r="O276" s="3">
        <f>(Table1[[#This Row],[AVG_goals]] - AT$519) / AT$516</f>
        <v>-0.19130817154663665</v>
      </c>
      <c r="P276" s="3">
        <f>(Table1[[#This Row],[AVG_assists]] - P$519) / P$516</f>
        <v>-0.36614075269517671</v>
      </c>
      <c r="Q276" s="3">
        <f>(Table1[[#This Row],[AVG_points]] - AX$519) / AX$516</f>
        <v>-0.31568330741461265</v>
      </c>
      <c r="R276" s="3">
        <f>(Table1[[#This Row],[AVG_faceoffWins]] - AH$519) / AH$516</f>
        <v>-0.17552111537549117</v>
      </c>
      <c r="S276" s="3">
        <f>(Table1[[#This Row],[AVG_PPP]] - AB$519) / AB$516</f>
        <v>0.30082838485421015</v>
      </c>
      <c r="T276" s="3">
        <f>(Table1[[#This Row],[AVG_hits]] - T$519) / T$516</f>
        <v>-0.21267846421186032</v>
      </c>
      <c r="U276" s="3">
        <f>(Table1[[#This Row],[AVG_blocks]] - U$519) / U$516</f>
        <v>-0.63875764836614246</v>
      </c>
      <c r="V276" s="3">
        <f>(Table1[[#This Row],[AVG_shots]] - AO$519) / AO$516</f>
        <v>-0.55950859086685667</v>
      </c>
      <c r="W276" s="6">
        <v>89.948717948717899</v>
      </c>
      <c r="X276" s="7">
        <f>Table1[[#This Row],[r shp factor]]*Table1[[#This Row],[goals]]</f>
        <v>10.320130873017101</v>
      </c>
      <c r="Y276" s="4">
        <v>0.12285909401709399</v>
      </c>
      <c r="Z276" s="3">
        <f>(Table1[[#This Row],[AVG_shp]] - Z$519) / Z$516</f>
        <v>0.30789956781455596</v>
      </c>
      <c r="AA276" s="6">
        <v>11.3418803418803</v>
      </c>
      <c r="AB276" s="6">
        <v>36.376068376068297</v>
      </c>
      <c r="AC276" s="6">
        <v>75.042735042735004</v>
      </c>
      <c r="AD276" s="1">
        <v>57</v>
      </c>
      <c r="AE276" s="1">
        <v>10</v>
      </c>
      <c r="AF276" s="1">
        <f>IF(ISERR(Table1[[#This Row],[AVG_shp]]/Table1[[#This Row],[shp]]), 0, Table1[[#This Row],[AVG_shp]]/Table1[[#This Row],[shp]])</f>
        <v>1.0320130873017102</v>
      </c>
      <c r="AG276" s="1">
        <v>12</v>
      </c>
      <c r="AH276" s="1">
        <v>22</v>
      </c>
      <c r="AI276" s="1">
        <v>54</v>
      </c>
      <c r="AJ276" s="3">
        <v>11.8119658119658</v>
      </c>
      <c r="AK276" s="3">
        <v>17.7777777777777</v>
      </c>
      <c r="AL276" s="3">
        <v>29.589743589743499</v>
      </c>
      <c r="AM276" s="3">
        <v>94.017094017093996</v>
      </c>
      <c r="AN276" s="1">
        <v>0.119048</v>
      </c>
      <c r="AO276" s="1">
        <v>7</v>
      </c>
      <c r="AP276" s="1">
        <v>84</v>
      </c>
      <c r="AQ276" s="1">
        <v>96</v>
      </c>
      <c r="AR276" s="1">
        <v>36</v>
      </c>
      <c r="AS276" s="1">
        <v>100</v>
      </c>
      <c r="AT276"/>
      <c r="AX276"/>
      <c r="AY276"/>
      <c r="AZ276"/>
    </row>
    <row r="277" spans="1:52" x14ac:dyDescent="0.3">
      <c r="A277" s="1"/>
      <c r="B277" s="1">
        <v>8482092</v>
      </c>
      <c r="C277" s="1">
        <v>23</v>
      </c>
      <c r="D277" s="1" t="s">
        <v>634</v>
      </c>
      <c r="E277" s="1" t="str">
        <f>IF(AND(ISERR(FIND("C",Table1[[#This Row],[positions]])), Table1[[#This Row],[AVG_faceoffWins]]&gt;200), "*", "")</f>
        <v/>
      </c>
      <c r="F277" s="1" t="str">
        <f>IF(AND(AND(NOT(ISERR(FIND("C",Table1[[#This Row],[positions]]))), G277&lt;&gt;"C"), Table1[[#This Row],[z faceoffWins]]&gt;0.15), "*", "")</f>
        <v>*</v>
      </c>
      <c r="G277" s="2" t="s">
        <v>65</v>
      </c>
      <c r="H277" s="1" t="s">
        <v>647</v>
      </c>
      <c r="I277" s="1" t="s">
        <v>648</v>
      </c>
      <c r="J277" s="7">
        <f>Table1[[#This Row],[z ppp]]+Table1[[#This Row],[z blocks]]+Table1[[#This Row],[z hits]]+Table1[[#This Row],[z goals]]+Table1[[#This Row],[z assists]]+Table1[[#This Row],[z points]]+Table1[[#This Row],[z faceoffWins]]+Table1[[#This Row],[z shots]]</f>
        <v>-1.5395283478253965</v>
      </c>
      <c r="K277" s="7">
        <f>Table1[[#This Row],[z goals]]+Table1[[#This Row],[z assists]]+Table1[[#This Row],[z points]]+Table1[[#This Row],[z ppp]]+Table1[[#This Row],[z hits]]+Table1[[#This Row],[z shots]]</f>
        <v>-1.2415697806919463</v>
      </c>
      <c r="L277" s="7">
        <f>Table1[[#This Row],[z blocks]]+Table1[[#This Row],[z faceoffWins]]</f>
        <v>-0.29795856713344998</v>
      </c>
      <c r="M277" s="7">
        <f>Table1[[#This Row],[z goals]]+Table1[[#This Row],[z assists]]+Table1[[#This Row],[z points]]+Table1[[#This Row],[z ppp]]+Table1[[#This Row],[z hits]]+Table1[[#This Row],[z blocks]]+Table1[[#This Row],[z shots]]</f>
        <v>-1.8088342099925858</v>
      </c>
      <c r="N277" s="7">
        <f>Table1[[#This Row],[z goals]]+Table1[[#This Row],[z assists]]+Table1[[#This Row],[z points]]+Table1[[#This Row],[z ppp]]</f>
        <v>-1.425028528748848</v>
      </c>
      <c r="O277" s="3">
        <f>(Table1[[#This Row],[AVG_goals]] - AT$519) / AT$516</f>
        <v>-0.20183339923936497</v>
      </c>
      <c r="P277" s="3">
        <f>(Table1[[#This Row],[AVG_assists]] - P$519) / P$516</f>
        <v>-0.49632381149037408</v>
      </c>
      <c r="Q277" s="3">
        <f>(Table1[[#This Row],[AVG_points]] - AX$519) / AX$516</f>
        <v>-0.40189436184799798</v>
      </c>
      <c r="R277" s="3">
        <f>(Table1[[#This Row],[AVG_faceoffWins]] - AH$519) / AH$516</f>
        <v>0.26930586216718949</v>
      </c>
      <c r="S277" s="3">
        <f>(Table1[[#This Row],[AVG_PPP]] - AB$519) / AB$516</f>
        <v>-0.32497695617111116</v>
      </c>
      <c r="T277" s="3">
        <f>(Table1[[#This Row],[AVG_hits]] - T$519) / T$516</f>
        <v>0.65764502501284916</v>
      </c>
      <c r="U277" s="3">
        <f>(Table1[[#This Row],[AVG_blocks]] - U$519) / U$516</f>
        <v>-0.56726442930063947</v>
      </c>
      <c r="V277" s="3">
        <f>(Table1[[#This Row],[AVG_shots]] - AO$519) / AO$516</f>
        <v>-0.47418627695594745</v>
      </c>
      <c r="W277" s="6">
        <v>183.92941176470501</v>
      </c>
      <c r="X277" s="7">
        <f>Table1[[#This Row],[r shp factor]]*Table1[[#This Row],[goals]]</f>
        <v>13.652680992575631</v>
      </c>
      <c r="Y277" s="4">
        <v>0.114728729411764</v>
      </c>
      <c r="Z277" s="3">
        <f>(Table1[[#This Row],[AVG_shp]] - Z$519) / Z$516</f>
        <v>0.1526213156707798</v>
      </c>
      <c r="AA277" s="6">
        <v>5.3294117647058803</v>
      </c>
      <c r="AB277" s="6">
        <v>39.282352941176399</v>
      </c>
      <c r="AC277" s="6">
        <v>121.835294117647</v>
      </c>
      <c r="AD277" s="1">
        <v>78</v>
      </c>
      <c r="AE277" s="1">
        <v>13</v>
      </c>
      <c r="AF277" s="1">
        <f>IF(ISERR(Table1[[#This Row],[AVG_shp]]/Table1[[#This Row],[shp]]), 0, Table1[[#This Row],[AVG_shp]]/Table1[[#This Row],[shp]])</f>
        <v>1.0502062301981254</v>
      </c>
      <c r="AG277" s="1">
        <v>21</v>
      </c>
      <c r="AH277" s="1">
        <v>34</v>
      </c>
      <c r="AI277" s="1">
        <v>81</v>
      </c>
      <c r="AJ277" s="3">
        <v>11.705882352941099</v>
      </c>
      <c r="AK277" s="3">
        <v>15.9647058823529</v>
      </c>
      <c r="AL277" s="3">
        <v>27.670588235294101</v>
      </c>
      <c r="AM277" s="3">
        <v>99.211764705882302</v>
      </c>
      <c r="AN277" s="1">
        <v>0.10924399999999999</v>
      </c>
      <c r="AO277" s="1">
        <v>9</v>
      </c>
      <c r="AP277" s="1">
        <v>119</v>
      </c>
      <c r="AQ277" s="1">
        <v>208</v>
      </c>
      <c r="AR277" s="1">
        <v>47</v>
      </c>
      <c r="AS277" s="1">
        <v>138</v>
      </c>
      <c r="AT277"/>
      <c r="AX277"/>
      <c r="AY277"/>
      <c r="AZ277"/>
    </row>
    <row r="278" spans="1:52" x14ac:dyDescent="0.3">
      <c r="A278" s="1"/>
      <c r="B278" s="1">
        <v>8474189</v>
      </c>
      <c r="C278" s="1">
        <v>36</v>
      </c>
      <c r="D278" s="1" t="s">
        <v>634</v>
      </c>
      <c r="E278" s="1" t="str">
        <f>IF(AND(ISERR(FIND("C",Table1[[#This Row],[positions]])), Table1[[#This Row],[AVG_faceoffWins]]&gt;200), "*", "")</f>
        <v/>
      </c>
      <c r="F278" s="1" t="str">
        <f>IF(AND(AND(NOT(ISERR(FIND("C",Table1[[#This Row],[positions]]))), G278&lt;&gt;"C"), Table1[[#This Row],[z faceoffWins]]&gt;0.15), "*", "")</f>
        <v/>
      </c>
      <c r="G278" s="2" t="s">
        <v>26</v>
      </c>
      <c r="H278" s="1" t="s">
        <v>643</v>
      </c>
      <c r="I278" s="1" t="s">
        <v>644</v>
      </c>
      <c r="J278" s="7">
        <f>Table1[[#This Row],[z ppp]]+Table1[[#This Row],[z blocks]]+Table1[[#This Row],[z hits]]+Table1[[#This Row],[z goals]]+Table1[[#This Row],[z assists]]+Table1[[#This Row],[z points]]+Table1[[#This Row],[z faceoffWins]]+Table1[[#This Row],[z shots]]</f>
        <v>-1.0811092084680765</v>
      </c>
      <c r="K278" s="7">
        <f>Table1[[#This Row],[z goals]]+Table1[[#This Row],[z assists]]+Table1[[#This Row],[z points]]+Table1[[#This Row],[z ppp]]+Table1[[#This Row],[z hits]]+Table1[[#This Row],[z shots]]</f>
        <v>-2.2972647801968713</v>
      </c>
      <c r="L278" s="7">
        <f>Table1[[#This Row],[z blocks]]+Table1[[#This Row],[z faceoffWins]]</f>
        <v>1.2161555717287951</v>
      </c>
      <c r="M278" s="7">
        <f>Table1[[#This Row],[z goals]]+Table1[[#This Row],[z assists]]+Table1[[#This Row],[z points]]+Table1[[#This Row],[z ppp]]+Table1[[#This Row],[z hits]]+Table1[[#This Row],[z blocks]]+Table1[[#This Row],[z shots]]</f>
        <v>-2.7388775194185433</v>
      </c>
      <c r="N278" s="7">
        <f>Table1[[#This Row],[z goals]]+Table1[[#This Row],[z assists]]+Table1[[#This Row],[z points]]+Table1[[#This Row],[z ppp]]</f>
        <v>-2.0453546463685193</v>
      </c>
      <c r="O278" s="3">
        <f>(Table1[[#This Row],[AVG_goals]] - AT$519) / AT$516</f>
        <v>-0.20572424170397197</v>
      </c>
      <c r="P278" s="3">
        <f>(Table1[[#This Row],[AVG_assists]] - P$519) / P$516</f>
        <v>-0.66074496667436133</v>
      </c>
      <c r="Q278" s="3">
        <f>(Table1[[#This Row],[AVG_points]] - AX$519) / AX$516</f>
        <v>-0.50652179924150509</v>
      </c>
      <c r="R278" s="3">
        <f>(Table1[[#This Row],[AVG_faceoffWins]] - AH$519) / AH$516</f>
        <v>1.6577683109504668</v>
      </c>
      <c r="S278" s="3">
        <f>(Table1[[#This Row],[AVG_PPP]] - AB$519) / AB$516</f>
        <v>-0.6723636387486811</v>
      </c>
      <c r="T278" s="3">
        <f>(Table1[[#This Row],[AVG_hits]] - T$519) / T$516</f>
        <v>-0.33202695018121092</v>
      </c>
      <c r="U278" s="3">
        <f>(Table1[[#This Row],[AVG_blocks]] - U$519) / U$516</f>
        <v>-0.44161273922167182</v>
      </c>
      <c r="V278" s="3">
        <f>(Table1[[#This Row],[AVG_shots]] - AO$519) / AO$516</f>
        <v>8.0116816352859013E-2</v>
      </c>
      <c r="W278" s="6">
        <v>477.27642276422699</v>
      </c>
      <c r="X278" s="7">
        <f>Table1[[#This Row],[r shp factor]]*Table1[[#This Row],[goals]]</f>
        <v>6.8969151579426278</v>
      </c>
      <c r="Y278" s="4">
        <v>0.15591856097560899</v>
      </c>
      <c r="Z278" s="3">
        <f>(Table1[[#This Row],[AVG_shp]] - Z$519) / Z$516</f>
        <v>0.93928776444694717</v>
      </c>
      <c r="AA278" s="6">
        <v>1.99186991869918</v>
      </c>
      <c r="AB278" s="6">
        <v>44.390243902439003</v>
      </c>
      <c r="AC278" s="6">
        <v>68.626016260162601</v>
      </c>
      <c r="AD278" s="1">
        <v>80</v>
      </c>
      <c r="AE278" s="1">
        <v>10</v>
      </c>
      <c r="AF278" s="1">
        <f>IF(ISERR(Table1[[#This Row],[AVG_shp]]/Table1[[#This Row],[shp]]), 0, Table1[[#This Row],[AVG_shp]]/Table1[[#This Row],[shp]])</f>
        <v>0.6896915157942628</v>
      </c>
      <c r="AG278" s="1">
        <v>12</v>
      </c>
      <c r="AH278" s="1">
        <v>22</v>
      </c>
      <c r="AI278" s="1">
        <v>54</v>
      </c>
      <c r="AJ278" s="3">
        <v>11.6666666666666</v>
      </c>
      <c r="AK278" s="3">
        <v>13.674796747967401</v>
      </c>
      <c r="AL278" s="3">
        <v>25.341463414634099</v>
      </c>
      <c r="AM278" s="3">
        <v>132.95934959349501</v>
      </c>
      <c r="AN278" s="1">
        <v>0.22606999999999999</v>
      </c>
      <c r="AO278" s="1">
        <v>1</v>
      </c>
      <c r="AP278" s="1">
        <v>104</v>
      </c>
      <c r="AQ278" s="1">
        <v>392</v>
      </c>
      <c r="AR278" s="1">
        <v>35</v>
      </c>
      <c r="AS278" s="1">
        <v>57</v>
      </c>
      <c r="AT278"/>
      <c r="AX278"/>
      <c r="AY278"/>
      <c r="AZ278"/>
    </row>
    <row r="279" spans="1:52" x14ac:dyDescent="0.3">
      <c r="A279" s="1"/>
      <c r="B279" s="1">
        <v>8477494</v>
      </c>
      <c r="C279" s="1">
        <v>30</v>
      </c>
      <c r="D279" s="1" t="s">
        <v>573</v>
      </c>
      <c r="E279" s="1" t="str">
        <f>IF(AND(ISERR(FIND("C",Table1[[#This Row],[positions]])), Table1[[#This Row],[AVG_faceoffWins]]&gt;200), "*", "")</f>
        <v/>
      </c>
      <c r="F279" s="1" t="str">
        <f>IF(AND(AND(NOT(ISERR(FIND("C",Table1[[#This Row],[positions]]))), G279&lt;&gt;"C"), Table1[[#This Row],[z faceoffWins]]&gt;0.15), "*", "")</f>
        <v/>
      </c>
      <c r="G279" s="2" t="s">
        <v>56</v>
      </c>
      <c r="H279" s="1" t="s">
        <v>576</v>
      </c>
      <c r="I279" s="1" t="s">
        <v>577</v>
      </c>
      <c r="J279" s="7">
        <f>Table1[[#This Row],[z ppp]]+Table1[[#This Row],[z blocks]]+Table1[[#This Row],[z hits]]+Table1[[#This Row],[z goals]]+Table1[[#This Row],[z assists]]+Table1[[#This Row],[z points]]+Table1[[#This Row],[z faceoffWins]]+Table1[[#This Row],[z shots]]</f>
        <v>-1.5602206027629513</v>
      </c>
      <c r="K279" s="7">
        <f>Table1[[#This Row],[z goals]]+Table1[[#This Row],[z assists]]+Table1[[#This Row],[z points]]+Table1[[#This Row],[z ppp]]+Table1[[#This Row],[z hits]]+Table1[[#This Row],[z shots]]</f>
        <v>-0.39380326995462789</v>
      </c>
      <c r="L279" s="7">
        <f>Table1[[#This Row],[z blocks]]+Table1[[#This Row],[z faceoffWins]]</f>
        <v>-1.1664173328083234</v>
      </c>
      <c r="M279" s="7">
        <f>Table1[[#This Row],[z goals]]+Table1[[#This Row],[z assists]]+Table1[[#This Row],[z points]]+Table1[[#This Row],[z ppp]]+Table1[[#This Row],[z hits]]+Table1[[#This Row],[z blocks]]+Table1[[#This Row],[z shots]]</f>
        <v>-1.318283346932696</v>
      </c>
      <c r="N279" s="7">
        <f>Table1[[#This Row],[z goals]]+Table1[[#This Row],[z assists]]+Table1[[#This Row],[z points]]+Table1[[#This Row],[z ppp]]</f>
        <v>1.2472584301376286</v>
      </c>
      <c r="O279" s="3">
        <f>(Table1[[#This Row],[AVG_goals]] - AT$519) / AT$516</f>
        <v>-0.21123626852882793</v>
      </c>
      <c r="P279" s="3">
        <f>(Table1[[#This Row],[AVG_assists]] - P$519) / P$516</f>
        <v>0.59401796807642004</v>
      </c>
      <c r="Q279" s="3">
        <f>(Table1[[#This Row],[AVG_points]] - AX$519) / AX$516</f>
        <v>0.27599233766234543</v>
      </c>
      <c r="R279" s="3">
        <f>(Table1[[#This Row],[AVG_faceoffWins]] - AH$519) / AH$516</f>
        <v>-0.24193725583025524</v>
      </c>
      <c r="S279" s="3">
        <f>(Table1[[#This Row],[AVG_PPP]] - AB$519) / AB$516</f>
        <v>0.58848439292769117</v>
      </c>
      <c r="T279" s="3">
        <f>(Table1[[#This Row],[AVG_hits]] - T$519) / T$516</f>
        <v>-1.0377461681140889</v>
      </c>
      <c r="U279" s="3">
        <f>(Table1[[#This Row],[AVG_blocks]] - U$519) / U$516</f>
        <v>-0.92448007697806822</v>
      </c>
      <c r="V279" s="3">
        <f>(Table1[[#This Row],[AVG_shots]] - AO$519) / AO$516</f>
        <v>-0.60331553197816756</v>
      </c>
      <c r="W279" s="6">
        <v>75.9166666666666</v>
      </c>
      <c r="X279" s="7">
        <f>Table1[[#This Row],[r shp factor]]*Table1[[#This Row],[goals]]</f>
        <v>6.827787903008212</v>
      </c>
      <c r="Y279" s="4">
        <v>0.12192504999999999</v>
      </c>
      <c r="Z279" s="3">
        <f>(Table1[[#This Row],[AVG_shp]] - Z$519) / Z$516</f>
        <v>0.2900606725816624</v>
      </c>
      <c r="AA279" s="6">
        <v>14.105555555555499</v>
      </c>
      <c r="AB279" s="6">
        <v>24.761111111111099</v>
      </c>
      <c r="AC279" s="6">
        <v>30.683333333333302</v>
      </c>
      <c r="AD279" s="1">
        <v>43</v>
      </c>
      <c r="AE279" s="1">
        <v>11</v>
      </c>
      <c r="AF279" s="1">
        <f>IF(ISERR(Table1[[#This Row],[AVG_shp]]/Table1[[#This Row],[shp]]), 0, Table1[[#This Row],[AVG_shp]]/Table1[[#This Row],[shp]])</f>
        <v>0.6207079911825647</v>
      </c>
      <c r="AG279" s="1">
        <v>26</v>
      </c>
      <c r="AH279" s="1">
        <v>37</v>
      </c>
      <c r="AI279" s="1">
        <v>85</v>
      </c>
      <c r="AJ279" s="3">
        <v>11.6111111111111</v>
      </c>
      <c r="AK279" s="3">
        <v>31.15</v>
      </c>
      <c r="AL279" s="3">
        <v>42.761111111111099</v>
      </c>
      <c r="AM279" s="3">
        <v>91.35</v>
      </c>
      <c r="AN279" s="1">
        <v>0.19642899999999999</v>
      </c>
      <c r="AO279" s="1">
        <v>12</v>
      </c>
      <c r="AP279" s="1">
        <v>56</v>
      </c>
      <c r="AQ279" s="1">
        <v>9</v>
      </c>
      <c r="AR279" s="1">
        <v>12</v>
      </c>
      <c r="AS279" s="1">
        <v>14</v>
      </c>
      <c r="AT279"/>
      <c r="AX279"/>
      <c r="AY279"/>
      <c r="AZ279"/>
    </row>
    <row r="280" spans="1:52" x14ac:dyDescent="0.3">
      <c r="A280" s="1"/>
      <c r="B280" s="1">
        <v>8481553</v>
      </c>
      <c r="C280" s="1">
        <v>24</v>
      </c>
      <c r="D280" s="1" t="s">
        <v>670</v>
      </c>
      <c r="E280" s="1" t="str">
        <f>IF(AND(ISERR(FIND("C",Table1[[#This Row],[positions]])), Table1[[#This Row],[AVG_faceoffWins]]&gt;200), "*", "")</f>
        <v/>
      </c>
      <c r="F280" s="1" t="str">
        <f>IF(AND(AND(NOT(ISERR(FIND("C",Table1[[#This Row],[positions]]))), G280&lt;&gt;"C"), Table1[[#This Row],[z faceoffWins]]&gt;0.15), "*", "")</f>
        <v/>
      </c>
      <c r="G280" s="2" t="s">
        <v>42</v>
      </c>
      <c r="H280" s="1" t="s">
        <v>671</v>
      </c>
      <c r="I280" s="1" t="s">
        <v>672</v>
      </c>
      <c r="J280" s="7">
        <f>Table1[[#This Row],[z ppp]]+Table1[[#This Row],[z blocks]]+Table1[[#This Row],[z hits]]+Table1[[#This Row],[z goals]]+Table1[[#This Row],[z assists]]+Table1[[#This Row],[z points]]+Table1[[#This Row],[z faceoffWins]]+Table1[[#This Row],[z shots]]</f>
        <v>-3.0653057652172748</v>
      </c>
      <c r="K280" s="7">
        <f>Table1[[#This Row],[z goals]]+Table1[[#This Row],[z assists]]+Table1[[#This Row],[z points]]+Table1[[#This Row],[z ppp]]+Table1[[#This Row],[z hits]]+Table1[[#This Row],[z shots]]</f>
        <v>-1.661250366362113</v>
      </c>
      <c r="L280" s="7">
        <f>Table1[[#This Row],[z blocks]]+Table1[[#This Row],[z faceoffWins]]</f>
        <v>-1.4040553988551618</v>
      </c>
      <c r="M280" s="7">
        <f>Table1[[#This Row],[z goals]]+Table1[[#This Row],[z assists]]+Table1[[#This Row],[z points]]+Table1[[#This Row],[z ppp]]+Table1[[#This Row],[z hits]]+Table1[[#This Row],[z blocks]]+Table1[[#This Row],[z shots]]</f>
        <v>-2.5187168360702588</v>
      </c>
      <c r="N280" s="7">
        <f>Table1[[#This Row],[z goals]]+Table1[[#This Row],[z assists]]+Table1[[#This Row],[z points]]+Table1[[#This Row],[z ppp]]</f>
        <v>-0.84792116803464079</v>
      </c>
      <c r="O280" s="3">
        <f>(Table1[[#This Row],[AVG_goals]] - AT$519) / AT$516</f>
        <v>-0.21423545959530321</v>
      </c>
      <c r="P280" s="3">
        <f>(Table1[[#This Row],[AVG_assists]] - P$519) / P$516</f>
        <v>-7.1950035383559749E-2</v>
      </c>
      <c r="Q280" s="3">
        <f>(Table1[[#This Row],[AVG_points]] - AX$519) / AX$516</f>
        <v>-0.14201112470761448</v>
      </c>
      <c r="R280" s="3">
        <f>(Table1[[#This Row],[AVG_faceoffWins]] - AH$519) / AH$516</f>
        <v>-0.54658892914701618</v>
      </c>
      <c r="S280" s="3">
        <f>(Table1[[#This Row],[AVG_PPP]] - AB$519) / AB$516</f>
        <v>-0.41972454834816325</v>
      </c>
      <c r="T280" s="3">
        <f>(Table1[[#This Row],[AVG_hits]] - T$519) / T$516</f>
        <v>-0.26899863469278795</v>
      </c>
      <c r="U280" s="3">
        <f>(Table1[[#This Row],[AVG_blocks]] - U$519) / U$516</f>
        <v>-0.85746646970814566</v>
      </c>
      <c r="V280" s="3">
        <f>(Table1[[#This Row],[AVG_shots]] - AO$519) / AO$516</f>
        <v>-0.54433056363468435</v>
      </c>
      <c r="W280" s="6">
        <v>11.551470588235199</v>
      </c>
      <c r="X280" s="7">
        <f>Table1[[#This Row],[r shp factor]]*Table1[[#This Row],[goals]]</f>
        <v>12.946859838732689</v>
      </c>
      <c r="Y280" s="4">
        <v>0.12330373529411701</v>
      </c>
      <c r="Z280" s="3">
        <f>(Table1[[#This Row],[AVG_shp]] - Z$519) / Z$516</f>
        <v>0.31639157569841486</v>
      </c>
      <c r="AA280" s="6">
        <v>4.4191176470588198</v>
      </c>
      <c r="AB280" s="6">
        <v>27.485294117647001</v>
      </c>
      <c r="AC280" s="6">
        <v>72.014705882352899</v>
      </c>
      <c r="AD280" s="1">
        <v>79</v>
      </c>
      <c r="AE280" s="1">
        <v>12</v>
      </c>
      <c r="AF280" s="1">
        <f>IF(ISERR(Table1[[#This Row],[AVG_shp]]/Table1[[#This Row],[shp]]), 0, Table1[[#This Row],[AVG_shp]]/Table1[[#This Row],[shp]])</f>
        <v>1.0789049865610574</v>
      </c>
      <c r="AG280" s="1">
        <v>29</v>
      </c>
      <c r="AH280" s="1">
        <v>41</v>
      </c>
      <c r="AI280" s="1">
        <v>94</v>
      </c>
      <c r="AJ280" s="3">
        <v>11.580882352941099</v>
      </c>
      <c r="AK280" s="3">
        <v>21.875</v>
      </c>
      <c r="AL280" s="3">
        <v>33.455882352941103</v>
      </c>
      <c r="AM280" s="3">
        <v>94.941176470588204</v>
      </c>
      <c r="AN280" s="1">
        <v>0.114286</v>
      </c>
      <c r="AO280" s="1">
        <v>4</v>
      </c>
      <c r="AP280" s="1">
        <v>105</v>
      </c>
      <c r="AQ280" s="1">
        <v>17</v>
      </c>
      <c r="AR280" s="1">
        <v>30</v>
      </c>
      <c r="AS280" s="1">
        <v>98</v>
      </c>
      <c r="AT280"/>
      <c r="AX280"/>
      <c r="AY280"/>
      <c r="AZ280"/>
    </row>
    <row r="281" spans="1:52" x14ac:dyDescent="0.3">
      <c r="A281" s="1"/>
      <c r="B281" s="1">
        <v>8476925</v>
      </c>
      <c r="C281" s="1">
        <v>32</v>
      </c>
      <c r="D281" s="1" t="s">
        <v>960</v>
      </c>
      <c r="E281" s="1" t="str">
        <f>IF(AND(ISERR(FIND("C",Table1[[#This Row],[positions]])), Table1[[#This Row],[AVG_faceoffWins]]&gt;200), "*", "")</f>
        <v/>
      </c>
      <c r="F281" s="1" t="str">
        <f>IF(AND(AND(NOT(ISERR(FIND("C",Table1[[#This Row],[positions]]))), G281&lt;&gt;"C"), Table1[[#This Row],[z faceoffWins]]&gt;0.15), "*", "")</f>
        <v>*</v>
      </c>
      <c r="G281" s="2" t="s">
        <v>45</v>
      </c>
      <c r="H281" s="1" t="s">
        <v>980</v>
      </c>
      <c r="I281" s="1" t="s">
        <v>981</v>
      </c>
      <c r="J281" s="7">
        <f>Table1[[#This Row],[z ppp]]+Table1[[#This Row],[z blocks]]+Table1[[#This Row],[z hits]]+Table1[[#This Row],[z goals]]+Table1[[#This Row],[z assists]]+Table1[[#This Row],[z points]]+Table1[[#This Row],[z faceoffWins]]+Table1[[#This Row],[z shots]]</f>
        <v>0.91973998387996514</v>
      </c>
      <c r="K281" s="7">
        <f>Table1[[#This Row],[z goals]]+Table1[[#This Row],[z assists]]+Table1[[#This Row],[z points]]+Table1[[#This Row],[z ppp]]+Table1[[#This Row],[z hits]]+Table1[[#This Row],[z shots]]</f>
        <v>-1.0352678482779842</v>
      </c>
      <c r="L281" s="7">
        <f>Table1[[#This Row],[z blocks]]+Table1[[#This Row],[z faceoffWins]]</f>
        <v>1.9550078321579489</v>
      </c>
      <c r="M281" s="7">
        <f>Table1[[#This Row],[z goals]]+Table1[[#This Row],[z assists]]+Table1[[#This Row],[z points]]+Table1[[#This Row],[z ppp]]+Table1[[#This Row],[z hits]]+Table1[[#This Row],[z blocks]]+Table1[[#This Row],[z shots]]</f>
        <v>-0.96256286445125538</v>
      </c>
      <c r="N281" s="7">
        <f>Table1[[#This Row],[z goals]]+Table1[[#This Row],[z assists]]+Table1[[#This Row],[z points]]+Table1[[#This Row],[z ppp]]</f>
        <v>-1.4784641856327851</v>
      </c>
      <c r="O281" s="3">
        <f>(Table1[[#This Row],[AVG_goals]] - AT$519) / AT$516</f>
        <v>-0.22204922327888091</v>
      </c>
      <c r="P281" s="3">
        <f>(Table1[[#This Row],[AVG_assists]] - P$519) / P$516</f>
        <v>-0.38868299705664949</v>
      </c>
      <c r="Q281" s="3">
        <f>(Table1[[#This Row],[AVG_points]] - AX$519) / AX$516</f>
        <v>-0.34370462470853719</v>
      </c>
      <c r="R281" s="3">
        <f>(Table1[[#This Row],[AVG_faceoffWins]] - AH$519) / AH$516</f>
        <v>1.8823028483312203</v>
      </c>
      <c r="S281" s="3">
        <f>(Table1[[#This Row],[AVG_PPP]] - AB$519) / AB$516</f>
        <v>-0.52402734058871747</v>
      </c>
      <c r="T281" s="3">
        <f>(Table1[[#This Row],[AVG_hits]] - T$519) / T$516</f>
        <v>0.90408640523045658</v>
      </c>
      <c r="U281" s="3">
        <f>(Table1[[#This Row],[AVG_blocks]] - U$519) / U$516</f>
        <v>7.2704983826728742E-2</v>
      </c>
      <c r="V281" s="3">
        <f>(Table1[[#This Row],[AVG_shots]] - AO$519) / AO$516</f>
        <v>-0.46089006787565562</v>
      </c>
      <c r="W281" s="6">
        <v>524.71489361702095</v>
      </c>
      <c r="X281" s="7">
        <f>Table1[[#This Row],[r shp factor]]*Table1[[#This Row],[goals]]</f>
        <v>9.1523969361701596</v>
      </c>
      <c r="Y281" s="4">
        <v>0.11440496170212699</v>
      </c>
      <c r="Z281" s="3">
        <f>(Table1[[#This Row],[AVG_shp]] - Z$519) / Z$516</f>
        <v>0.14643781880520632</v>
      </c>
      <c r="AA281" s="6">
        <v>3.4170212765957402</v>
      </c>
      <c r="AB281" s="6">
        <v>65.297872340425499</v>
      </c>
      <c r="AC281" s="6">
        <v>135.08510638297801</v>
      </c>
      <c r="AD281" s="1">
        <v>72</v>
      </c>
      <c r="AE281" s="1">
        <v>7</v>
      </c>
      <c r="AF281" s="1">
        <f>IF(ISERR(Table1[[#This Row],[AVG_shp]]/Table1[[#This Row],[shp]]), 0, Table1[[#This Row],[AVG_shp]]/Table1[[#This Row],[shp]])</f>
        <v>1.3074852765957372</v>
      </c>
      <c r="AG281" s="1">
        <v>14</v>
      </c>
      <c r="AH281" s="1">
        <v>21</v>
      </c>
      <c r="AI281" s="1">
        <v>49</v>
      </c>
      <c r="AJ281" s="3">
        <v>11.5021276595744</v>
      </c>
      <c r="AK281" s="3">
        <v>17.463829787234001</v>
      </c>
      <c r="AL281" s="3">
        <v>28.965957446808499</v>
      </c>
      <c r="AM281" s="3">
        <v>100.021276595744</v>
      </c>
      <c r="AN281" s="1">
        <v>8.7499999999999994E-2</v>
      </c>
      <c r="AO281" s="1">
        <v>1</v>
      </c>
      <c r="AP281" s="1">
        <v>80</v>
      </c>
      <c r="AQ281" s="1">
        <v>342</v>
      </c>
      <c r="AR281" s="1">
        <v>67</v>
      </c>
      <c r="AS281" s="1">
        <v>100</v>
      </c>
      <c r="AT281"/>
      <c r="AX281"/>
      <c r="AY281"/>
      <c r="AZ281"/>
    </row>
    <row r="282" spans="1:52" x14ac:dyDescent="0.3">
      <c r="A282" s="1"/>
      <c r="B282" s="1">
        <v>8479992</v>
      </c>
      <c r="C282" s="1">
        <v>26</v>
      </c>
      <c r="D282" s="1" t="s">
        <v>305</v>
      </c>
      <c r="E282" s="1" t="str">
        <f>IF(AND(ISERR(FIND("C",Table1[[#This Row],[positions]])), Table1[[#This Row],[AVG_faceoffWins]]&gt;200), "*", "")</f>
        <v/>
      </c>
      <c r="F282" s="1" t="str">
        <f>IF(AND(AND(NOT(ISERR(FIND("C",Table1[[#This Row],[positions]]))), G282&lt;&gt;"C"), Table1[[#This Row],[z faceoffWins]]&gt;0.15), "*", "")</f>
        <v/>
      </c>
      <c r="G282" s="2" t="s">
        <v>45</v>
      </c>
      <c r="H282" s="1" t="s">
        <v>320</v>
      </c>
      <c r="I282" s="1" t="s">
        <v>321</v>
      </c>
      <c r="J282" s="7">
        <f>Table1[[#This Row],[z ppp]]+Table1[[#This Row],[z blocks]]+Table1[[#This Row],[z hits]]+Table1[[#This Row],[z goals]]+Table1[[#This Row],[z assists]]+Table1[[#This Row],[z points]]+Table1[[#This Row],[z faceoffWins]]+Table1[[#This Row],[z shots]]</f>
        <v>-1.6396729932419929</v>
      </c>
      <c r="K282" s="7">
        <f>Table1[[#This Row],[z goals]]+Table1[[#This Row],[z assists]]+Table1[[#This Row],[z points]]+Table1[[#This Row],[z ppp]]+Table1[[#This Row],[z hits]]+Table1[[#This Row],[z shots]]</f>
        <v>-1.5512491948018676</v>
      </c>
      <c r="L282" s="7">
        <f>Table1[[#This Row],[z blocks]]+Table1[[#This Row],[z faceoffWins]]</f>
        <v>-8.8423798440125406E-2</v>
      </c>
      <c r="M282" s="7">
        <f>Table1[[#This Row],[z goals]]+Table1[[#This Row],[z assists]]+Table1[[#This Row],[z points]]+Table1[[#This Row],[z ppp]]+Table1[[#This Row],[z hits]]+Table1[[#This Row],[z blocks]]+Table1[[#This Row],[z shots]]</f>
        <v>-1.5555309601025131</v>
      </c>
      <c r="N282" s="7">
        <f>Table1[[#This Row],[z goals]]+Table1[[#This Row],[z assists]]+Table1[[#This Row],[z points]]+Table1[[#This Row],[z ppp]]</f>
        <v>-1.8267085852425105</v>
      </c>
      <c r="O282" s="3">
        <f>(Table1[[#This Row],[AVG_goals]] - AT$519) / AT$516</f>
        <v>-0.22703034539237971</v>
      </c>
      <c r="P282" s="3">
        <f>(Table1[[#This Row],[AVG_assists]] - P$519) / P$516</f>
        <v>-0.49171838091919268</v>
      </c>
      <c r="Q282" s="3">
        <f>(Table1[[#This Row],[AVG_points]] - AX$519) / AX$516</f>
        <v>-0.41042128828657287</v>
      </c>
      <c r="R282" s="3">
        <f>(Table1[[#This Row],[AVG_faceoffWins]] - AH$519) / AH$516</f>
        <v>-8.4142033139479863E-2</v>
      </c>
      <c r="S282" s="3">
        <f>(Table1[[#This Row],[AVG_PPP]] - AB$519) / AB$516</f>
        <v>-0.6975385706443652</v>
      </c>
      <c r="T282" s="3">
        <f>(Table1[[#This Row],[AVG_hits]] - T$519) / T$516</f>
        <v>0.78992214817469497</v>
      </c>
      <c r="U282" s="3">
        <f>(Table1[[#This Row],[AVG_blocks]] - U$519) / U$516</f>
        <v>-4.2817653006455491E-3</v>
      </c>
      <c r="V282" s="3">
        <f>(Table1[[#This Row],[AVG_shots]] - AO$519) / AO$516</f>
        <v>-0.51446275773405215</v>
      </c>
      <c r="W282" s="6">
        <v>109.254807692307</v>
      </c>
      <c r="X282" s="7">
        <f>Table1[[#This Row],[r shp factor]]*Table1[[#This Row],[goals]]</f>
        <v>11.695642282180675</v>
      </c>
      <c r="Y282" s="4">
        <v>0.118137682692307</v>
      </c>
      <c r="Z282" s="3">
        <f>(Table1[[#This Row],[AVG_shp]] - Z$519) / Z$516</f>
        <v>0.21772741272028892</v>
      </c>
      <c r="AA282" s="6">
        <v>1.75</v>
      </c>
      <c r="AB282" s="6">
        <v>62.168269230769198</v>
      </c>
      <c r="AC282" s="6">
        <v>128.94711538461499</v>
      </c>
      <c r="AD282" s="1">
        <v>77</v>
      </c>
      <c r="AE282" s="1">
        <v>11</v>
      </c>
      <c r="AF282" s="1">
        <f>IF(ISERR(Table1[[#This Row],[AVG_shp]]/Table1[[#This Row],[shp]]), 0, Table1[[#This Row],[AVG_shp]]/Table1[[#This Row],[shp]])</f>
        <v>1.0632402074709704</v>
      </c>
      <c r="AG282" s="1">
        <v>10</v>
      </c>
      <c r="AH282" s="1">
        <v>21</v>
      </c>
      <c r="AI282" s="1">
        <v>53</v>
      </c>
      <c r="AJ282" s="3">
        <v>11.451923076923</v>
      </c>
      <c r="AK282" s="3">
        <v>16.0288461538461</v>
      </c>
      <c r="AL282" s="3">
        <v>27.480769230769202</v>
      </c>
      <c r="AM282" s="3">
        <v>96.759615384615302</v>
      </c>
      <c r="AN282" s="1">
        <v>0.111111</v>
      </c>
      <c r="AO282" s="1">
        <v>4</v>
      </c>
      <c r="AP282" s="1">
        <v>99</v>
      </c>
      <c r="AQ282" s="1">
        <v>91</v>
      </c>
      <c r="AR282" s="1">
        <v>59</v>
      </c>
      <c r="AS282" s="1">
        <v>141</v>
      </c>
      <c r="AT282"/>
      <c r="AX282"/>
      <c r="AY282"/>
      <c r="AZ282"/>
    </row>
    <row r="283" spans="1:52" x14ac:dyDescent="0.3">
      <c r="A283" s="1"/>
      <c r="B283" s="1">
        <v>8478046</v>
      </c>
      <c r="C283" s="1">
        <v>30</v>
      </c>
      <c r="D283" s="1" t="s">
        <v>701</v>
      </c>
      <c r="E283" s="1" t="str">
        <f>IF(AND(ISERR(FIND("C",Table1[[#This Row],[positions]])), Table1[[#This Row],[AVG_faceoffWins]]&gt;200), "*", "")</f>
        <v/>
      </c>
      <c r="F283" s="1" t="str">
        <f>IF(AND(AND(NOT(ISERR(FIND("C",Table1[[#This Row],[positions]]))), G283&lt;&gt;"C"), Table1[[#This Row],[z faceoffWins]]&gt;0.15), "*", "")</f>
        <v/>
      </c>
      <c r="G283" s="2" t="s">
        <v>29</v>
      </c>
      <c r="H283" s="1" t="s">
        <v>710</v>
      </c>
      <c r="I283" s="1" t="s">
        <v>711</v>
      </c>
      <c r="J283" s="7">
        <f>Table1[[#This Row],[z ppp]]+Table1[[#This Row],[z blocks]]+Table1[[#This Row],[z hits]]+Table1[[#This Row],[z goals]]+Table1[[#This Row],[z assists]]+Table1[[#This Row],[z points]]+Table1[[#This Row],[z faceoffWins]]+Table1[[#This Row],[z shots]]</f>
        <v>-3.4080914100904569</v>
      </c>
      <c r="K283" s="7">
        <f>Table1[[#This Row],[z goals]]+Table1[[#This Row],[z assists]]+Table1[[#This Row],[z points]]+Table1[[#This Row],[z ppp]]+Table1[[#This Row],[z hits]]+Table1[[#This Row],[z shots]]</f>
        <v>-2.2308656926774098</v>
      </c>
      <c r="L283" s="7">
        <f>Table1[[#This Row],[z blocks]]+Table1[[#This Row],[z faceoffWins]]</f>
        <v>-1.1772257174130467</v>
      </c>
      <c r="M283" s="7">
        <f>Table1[[#This Row],[z goals]]+Table1[[#This Row],[z assists]]+Table1[[#This Row],[z points]]+Table1[[#This Row],[z ppp]]+Table1[[#This Row],[z hits]]+Table1[[#This Row],[z blocks]]+Table1[[#This Row],[z shots]]</f>
        <v>-2.8598041705976089</v>
      </c>
      <c r="N283" s="7">
        <f>Table1[[#This Row],[z goals]]+Table1[[#This Row],[z assists]]+Table1[[#This Row],[z points]]+Table1[[#This Row],[z ppp]]</f>
        <v>-1.6259019098011773</v>
      </c>
      <c r="O283" s="3">
        <f>(Table1[[#This Row],[AVG_goals]] - AT$519) / AT$516</f>
        <v>-0.23045250883568827</v>
      </c>
      <c r="P283" s="3">
        <f>(Table1[[#This Row],[AVG_assists]] - P$519) / P$516</f>
        <v>-0.35940698289447792</v>
      </c>
      <c r="Q283" s="3">
        <f>(Table1[[#This Row],[AVG_points]] - AX$519) / AX$516</f>
        <v>-0.32919352838388821</v>
      </c>
      <c r="R283" s="3">
        <f>(Table1[[#This Row],[AVG_faceoffWins]] - AH$519) / AH$516</f>
        <v>-0.54828723949284752</v>
      </c>
      <c r="S283" s="3">
        <f>(Table1[[#This Row],[AVG_PPP]] - AB$519) / AB$516</f>
        <v>-0.70684888968712289</v>
      </c>
      <c r="T283" s="3">
        <f>(Table1[[#This Row],[AVG_hits]] - T$519) / T$516</f>
        <v>-0.11697716220833765</v>
      </c>
      <c r="U283" s="3">
        <f>(Table1[[#This Row],[AVG_blocks]] - U$519) / U$516</f>
        <v>-0.6289384779201993</v>
      </c>
      <c r="V283" s="3">
        <f>(Table1[[#This Row],[AVG_shots]] - AO$519) / AO$516</f>
        <v>-0.48798662066789456</v>
      </c>
      <c r="W283" s="6">
        <v>11.192660550458699</v>
      </c>
      <c r="X283" s="7">
        <f>Table1[[#This Row],[r shp factor]]*Table1[[#This Row],[goals]]</f>
        <v>6.2969832928330893</v>
      </c>
      <c r="Y283" s="4">
        <v>0.152138614678899</v>
      </c>
      <c r="Z283" s="3">
        <f>(Table1[[#This Row],[AVG_shp]] - Z$519) / Z$516</f>
        <v>0.86709623520535728</v>
      </c>
      <c r="AA283" s="6">
        <v>1.6605504587155899</v>
      </c>
      <c r="AB283" s="6">
        <v>36.775229357798104</v>
      </c>
      <c r="AC283" s="6">
        <v>80.188073394495405</v>
      </c>
      <c r="AD283" s="1">
        <v>79</v>
      </c>
      <c r="AE283" s="1">
        <v>9</v>
      </c>
      <c r="AF283" s="1">
        <f>IF(ISERR(Table1[[#This Row],[AVG_shp]]/Table1[[#This Row],[shp]]), 0, Table1[[#This Row],[AVG_shp]]/Table1[[#This Row],[shp]])</f>
        <v>0.69966481031478767</v>
      </c>
      <c r="AG283" s="1">
        <v>20</v>
      </c>
      <c r="AH283" s="1">
        <v>29</v>
      </c>
      <c r="AI283" s="1">
        <v>67</v>
      </c>
      <c r="AJ283" s="3">
        <v>11.4174311926605</v>
      </c>
      <c r="AK283" s="3">
        <v>17.871559633027498</v>
      </c>
      <c r="AL283" s="3">
        <v>29.288990825688</v>
      </c>
      <c r="AM283" s="3">
        <v>98.371559633027502</v>
      </c>
      <c r="AN283" s="1">
        <v>0.217445</v>
      </c>
      <c r="AO283" s="1">
        <v>2</v>
      </c>
      <c r="AP283" s="1">
        <v>81</v>
      </c>
      <c r="AQ283" s="1">
        <v>18</v>
      </c>
      <c r="AR283" s="1">
        <v>37</v>
      </c>
      <c r="AS283" s="1">
        <v>81</v>
      </c>
      <c r="AT283"/>
      <c r="AX283"/>
      <c r="AY283"/>
      <c r="AZ283"/>
    </row>
    <row r="284" spans="1:52" x14ac:dyDescent="0.3">
      <c r="A284" s="1"/>
      <c r="B284" s="1">
        <v>8478055</v>
      </c>
      <c r="C284" s="1">
        <v>29</v>
      </c>
      <c r="D284" s="1" t="s">
        <v>375</v>
      </c>
      <c r="E284" s="1" t="str">
        <f>IF(AND(ISERR(FIND("C",Table1[[#This Row],[positions]])), Table1[[#This Row],[AVG_faceoffWins]]&gt;200), "*", "")</f>
        <v/>
      </c>
      <c r="F284" s="1" t="str">
        <f>IF(AND(AND(NOT(ISERR(FIND("C",Table1[[#This Row],[positions]]))), G284&lt;&gt;"C"), Table1[[#This Row],[z faceoffWins]]&gt;0.15), "*", "")</f>
        <v/>
      </c>
      <c r="G284" s="2" t="s">
        <v>48</v>
      </c>
      <c r="H284" s="1" t="s">
        <v>406</v>
      </c>
      <c r="I284" s="1" t="s">
        <v>407</v>
      </c>
      <c r="J284" s="7">
        <f>Table1[[#This Row],[z ppp]]+Table1[[#This Row],[z blocks]]+Table1[[#This Row],[z hits]]+Table1[[#This Row],[z goals]]+Table1[[#This Row],[z assists]]+Table1[[#This Row],[z points]]+Table1[[#This Row],[z faceoffWins]]+Table1[[#This Row],[z shots]]</f>
        <v>0.69030099233258535</v>
      </c>
      <c r="K284" s="7">
        <f>Table1[[#This Row],[z goals]]+Table1[[#This Row],[z assists]]+Table1[[#This Row],[z points]]+Table1[[#This Row],[z ppp]]+Table1[[#This Row],[z hits]]+Table1[[#This Row],[z shots]]</f>
        <v>0.38868093494380984</v>
      </c>
      <c r="L284" s="7">
        <f>Table1[[#This Row],[z blocks]]+Table1[[#This Row],[z faceoffWins]]</f>
        <v>0.3016200573887754</v>
      </c>
      <c r="M284" s="7">
        <f>Table1[[#This Row],[z goals]]+Table1[[#This Row],[z assists]]+Table1[[#This Row],[z points]]+Table1[[#This Row],[z ppp]]+Table1[[#This Row],[z hits]]+Table1[[#This Row],[z blocks]]+Table1[[#This Row],[z shots]]</f>
        <v>1.2915650418612277</v>
      </c>
      <c r="N284" s="7">
        <f>Table1[[#This Row],[z goals]]+Table1[[#This Row],[z assists]]+Table1[[#This Row],[z points]]+Table1[[#This Row],[z ppp]]</f>
        <v>-0.61768740862022209</v>
      </c>
      <c r="O284" s="3">
        <f>(Table1[[#This Row],[AVG_goals]] - AT$519) / AT$516</f>
        <v>-0.2368751982826513</v>
      </c>
      <c r="P284" s="3">
        <f>(Table1[[#This Row],[AVG_assists]] - P$519) / P$516</f>
        <v>0.20069828268303216</v>
      </c>
      <c r="Q284" s="3">
        <f>(Table1[[#This Row],[AVG_points]] - AX$519) / AX$516</f>
        <v>1.8313807810723153E-2</v>
      </c>
      <c r="R284" s="3">
        <f>(Table1[[#This Row],[AVG_faceoffWins]] - AH$519) / AH$516</f>
        <v>-0.60126404952864232</v>
      </c>
      <c r="S284" s="3">
        <f>(Table1[[#This Row],[AVG_PPP]] - AB$519) / AB$516</f>
        <v>-0.5998243008313261</v>
      </c>
      <c r="T284" s="3">
        <f>(Table1[[#This Row],[AVG_hits]] - T$519) / T$516</f>
        <v>1.7439718050175898E-2</v>
      </c>
      <c r="U284" s="3">
        <f>(Table1[[#This Row],[AVG_blocks]] - U$519) / U$516</f>
        <v>0.90288410691741772</v>
      </c>
      <c r="V284" s="3">
        <f>(Table1[[#This Row],[AVG_shots]] - AO$519) / AO$516</f>
        <v>0.98892862551385607</v>
      </c>
      <c r="W284" s="6">
        <v>0</v>
      </c>
      <c r="X284" s="7">
        <f>Table1[[#This Row],[r shp factor]]*Table1[[#This Row],[goals]]</f>
        <v>11.773507831297383</v>
      </c>
      <c r="Y284" s="4">
        <v>6.0376688796680497E-2</v>
      </c>
      <c r="Z284" s="3">
        <f>(Table1[[#This Row],[AVG_shp]] - Z$519) / Z$516</f>
        <v>-0.88542436577687877</v>
      </c>
      <c r="AA284" s="6">
        <v>2.6887966804979202</v>
      </c>
      <c r="AB284" s="6">
        <v>99.045643153526896</v>
      </c>
      <c r="AC284" s="6">
        <v>87.414937759336098</v>
      </c>
      <c r="AD284" s="1">
        <v>80</v>
      </c>
      <c r="AE284" s="1">
        <v>11</v>
      </c>
      <c r="AF284" s="1">
        <f>IF(ISERR(Table1[[#This Row],[AVG_shp]]/Table1[[#This Row],[shp]]), 0, Table1[[#This Row],[AVG_shp]]/Table1[[#This Row],[shp]])</f>
        <v>1.0703188937543076</v>
      </c>
      <c r="AG284" s="1">
        <v>20</v>
      </c>
      <c r="AH284" s="1">
        <v>31</v>
      </c>
      <c r="AI284" s="1">
        <v>73</v>
      </c>
      <c r="AJ284" s="3">
        <v>11.3526970954356</v>
      </c>
      <c r="AK284" s="3">
        <v>25.672199170124401</v>
      </c>
      <c r="AL284" s="3">
        <v>37.024896265560102</v>
      </c>
      <c r="AM284" s="3">
        <v>188.29045643153501</v>
      </c>
      <c r="AN284" s="1">
        <v>5.6410000000000002E-2</v>
      </c>
      <c r="AO284" s="1">
        <v>1</v>
      </c>
      <c r="AP284" s="1">
        <v>195</v>
      </c>
      <c r="AQ284" s="1">
        <v>0</v>
      </c>
      <c r="AR284" s="1">
        <v>89</v>
      </c>
      <c r="AS284" s="1">
        <v>83</v>
      </c>
      <c r="AT284"/>
      <c r="AX284"/>
      <c r="AY284"/>
      <c r="AZ284"/>
    </row>
    <row r="285" spans="1:52" x14ac:dyDescent="0.3">
      <c r="A285" s="1"/>
      <c r="B285" s="1">
        <v>8477021</v>
      </c>
      <c r="C285" s="1">
        <v>31</v>
      </c>
      <c r="D285" s="1" t="s">
        <v>902</v>
      </c>
      <c r="E285" s="1" t="str">
        <f>IF(AND(ISERR(FIND("C",Table1[[#This Row],[positions]])), Table1[[#This Row],[AVG_faceoffWins]]&gt;200), "*", "")</f>
        <v/>
      </c>
      <c r="F285" s="1" t="str">
        <f>IF(AND(AND(NOT(ISERR(FIND("C",Table1[[#This Row],[positions]]))), G285&lt;&gt;"C"), Table1[[#This Row],[z faceoffWins]]&gt;0.15), "*", "")</f>
        <v>*</v>
      </c>
      <c r="G285" s="2" t="s">
        <v>23</v>
      </c>
      <c r="H285" s="1" t="s">
        <v>913</v>
      </c>
      <c r="I285" s="1" t="s">
        <v>914</v>
      </c>
      <c r="J285" s="7">
        <f>Table1[[#This Row],[z ppp]]+Table1[[#This Row],[z blocks]]+Table1[[#This Row],[z hits]]+Table1[[#This Row],[z goals]]+Table1[[#This Row],[z assists]]+Table1[[#This Row],[z points]]+Table1[[#This Row],[z faceoffWins]]+Table1[[#This Row],[z shots]]</f>
        <v>-0.71159473175021604</v>
      </c>
      <c r="K285" s="7">
        <f>Table1[[#This Row],[z goals]]+Table1[[#This Row],[z assists]]+Table1[[#This Row],[z points]]+Table1[[#This Row],[z ppp]]+Table1[[#This Row],[z hits]]+Table1[[#This Row],[z shots]]</f>
        <v>-1.2870488037315819</v>
      </c>
      <c r="L285" s="7">
        <f>Table1[[#This Row],[z blocks]]+Table1[[#This Row],[z faceoffWins]]</f>
        <v>0.57545407198136589</v>
      </c>
      <c r="M285" s="7">
        <f>Table1[[#This Row],[z goals]]+Table1[[#This Row],[z assists]]+Table1[[#This Row],[z points]]+Table1[[#This Row],[z ppp]]+Table1[[#This Row],[z hits]]+Table1[[#This Row],[z blocks]]+Table1[[#This Row],[z shots]]</f>
        <v>-1.271272012289927</v>
      </c>
      <c r="N285" s="7">
        <f>Table1[[#This Row],[z goals]]+Table1[[#This Row],[z assists]]+Table1[[#This Row],[z points]]+Table1[[#This Row],[z ppp]]</f>
        <v>-0.57410316384408322</v>
      </c>
      <c r="O285" s="3">
        <f>(Table1[[#This Row],[AVG_goals]] - AT$519) / AT$516</f>
        <v>-0.23866141424109857</v>
      </c>
      <c r="P285" s="3">
        <f>(Table1[[#This Row],[AVG_assists]] - P$519) / P$516</f>
        <v>5.8649883882341422E-2</v>
      </c>
      <c r="Q285" s="3">
        <f>(Table1[[#This Row],[AVG_points]] - AX$519) / AX$516</f>
        <v>-7.1363804160262417E-2</v>
      </c>
      <c r="R285" s="3">
        <f>(Table1[[#This Row],[AVG_faceoffWins]] - AH$519) / AH$516</f>
        <v>0.55967728053971111</v>
      </c>
      <c r="S285" s="3">
        <f>(Table1[[#This Row],[AVG_PPP]] - AB$519) / AB$516</f>
        <v>-0.32272782932506366</v>
      </c>
      <c r="T285" s="3">
        <f>(Table1[[#This Row],[AVG_hits]] - T$519) / T$516</f>
        <v>-0.45504053786877935</v>
      </c>
      <c r="U285" s="3">
        <f>(Table1[[#This Row],[AVG_blocks]] - U$519) / U$516</f>
        <v>1.5776791441654794E-2</v>
      </c>
      <c r="V285" s="3">
        <f>(Table1[[#This Row],[AVG_shots]] - AO$519) / AO$516</f>
        <v>-0.25790510201871936</v>
      </c>
      <c r="W285" s="6">
        <v>245.277551020408</v>
      </c>
      <c r="X285" s="7">
        <f>Table1[[#This Row],[r shp factor]]*Table1[[#This Row],[goals]]</f>
        <v>10.444937534654278</v>
      </c>
      <c r="Y285" s="4">
        <v>0.103415326530612</v>
      </c>
      <c r="Z285" s="3">
        <f>(Table1[[#This Row],[AVG_shp]] - Z$519) / Z$516</f>
        <v>-6.344838236367159E-2</v>
      </c>
      <c r="AA285" s="6">
        <v>5.3510204081632597</v>
      </c>
      <c r="AB285" s="6">
        <v>62.983673469387703</v>
      </c>
      <c r="AC285" s="6">
        <v>62.0122448979591</v>
      </c>
      <c r="AD285" s="1">
        <v>81</v>
      </c>
      <c r="AE285" s="1">
        <v>11</v>
      </c>
      <c r="AF285" s="1">
        <f>IF(ISERR(Table1[[#This Row],[AVG_shp]]/Table1[[#This Row],[shp]]), 0, Table1[[#This Row],[AVG_shp]]/Table1[[#This Row],[shp]])</f>
        <v>0.94953977587766158</v>
      </c>
      <c r="AG285" s="1">
        <v>17</v>
      </c>
      <c r="AH285" s="1">
        <v>28</v>
      </c>
      <c r="AI285" s="1">
        <v>67</v>
      </c>
      <c r="AJ285" s="3">
        <v>11.334693877551</v>
      </c>
      <c r="AK285" s="3">
        <v>23.6938775510204</v>
      </c>
      <c r="AL285" s="3">
        <v>35.028571428571396</v>
      </c>
      <c r="AM285" s="3">
        <v>112.37959183673399</v>
      </c>
      <c r="AN285" s="1">
        <v>0.10891099999999999</v>
      </c>
      <c r="AO285" s="1">
        <v>1</v>
      </c>
      <c r="AP285" s="1">
        <v>101</v>
      </c>
      <c r="AQ285" s="1">
        <v>259</v>
      </c>
      <c r="AR285" s="1">
        <v>67</v>
      </c>
      <c r="AS285" s="1">
        <v>59</v>
      </c>
      <c r="AT285"/>
      <c r="AX285"/>
      <c r="AY285"/>
      <c r="AZ285"/>
    </row>
    <row r="286" spans="1:52" x14ac:dyDescent="0.3">
      <c r="A286" s="1"/>
      <c r="B286" s="1">
        <v>8470613</v>
      </c>
      <c r="C286" s="1">
        <v>40</v>
      </c>
      <c r="D286" s="1" t="s">
        <v>244</v>
      </c>
      <c r="E286" s="1" t="str">
        <f>IF(AND(ISERR(FIND("C",Table1[[#This Row],[positions]])), Table1[[#This Row],[AVG_faceoffWins]]&gt;200), "*", "")</f>
        <v/>
      </c>
      <c r="F286" s="1" t="str">
        <f>IF(AND(AND(NOT(ISERR(FIND("C",Table1[[#This Row],[positions]]))), G286&lt;&gt;"C"), Table1[[#This Row],[z faceoffWins]]&gt;0.15), "*", "")</f>
        <v/>
      </c>
      <c r="G286" s="2" t="s">
        <v>48</v>
      </c>
      <c r="H286" s="1" t="s">
        <v>265</v>
      </c>
      <c r="I286" s="1" t="s">
        <v>266</v>
      </c>
      <c r="J286" s="7">
        <f>Table1[[#This Row],[z ppp]]+Table1[[#This Row],[z blocks]]+Table1[[#This Row],[z hits]]+Table1[[#This Row],[z goals]]+Table1[[#This Row],[z assists]]+Table1[[#This Row],[z points]]+Table1[[#This Row],[z faceoffWins]]+Table1[[#This Row],[z shots]]</f>
        <v>1.8596823210750584</v>
      </c>
      <c r="K286" s="7">
        <f>Table1[[#This Row],[z goals]]+Table1[[#This Row],[z assists]]+Table1[[#This Row],[z points]]+Table1[[#This Row],[z ppp]]+Table1[[#This Row],[z hits]]+Table1[[#This Row],[z shots]]</f>
        <v>1.7708032199941433</v>
      </c>
      <c r="L286" s="7">
        <f>Table1[[#This Row],[z blocks]]+Table1[[#This Row],[z faceoffWins]]</f>
        <v>8.8879101080915013E-2</v>
      </c>
      <c r="M286" s="7">
        <f>Table1[[#This Row],[z goals]]+Table1[[#This Row],[z assists]]+Table1[[#This Row],[z points]]+Table1[[#This Row],[z ppp]]+Table1[[#This Row],[z hits]]+Table1[[#This Row],[z blocks]]+Table1[[#This Row],[z shots]]</f>
        <v>2.4593686459332353</v>
      </c>
      <c r="N286" s="7">
        <f>Table1[[#This Row],[z goals]]+Table1[[#This Row],[z assists]]+Table1[[#This Row],[z points]]+Table1[[#This Row],[z ppp]]</f>
        <v>1.5509519826929301</v>
      </c>
      <c r="O286" s="3">
        <f>(Table1[[#This Row],[AVG_goals]] - AT$519) / AT$516</f>
        <v>-0.23879640265313731</v>
      </c>
      <c r="P286" s="3">
        <f>(Table1[[#This Row],[AVG_assists]] - P$519) / P$516</f>
        <v>0.72685255636762913</v>
      </c>
      <c r="Q286" s="3">
        <f>(Table1[[#This Row],[AVG_points]] - AX$519) / AX$516</f>
        <v>0.34661868652312505</v>
      </c>
      <c r="R286" s="3">
        <f>(Table1[[#This Row],[AVG_faceoffWins]] - AH$519) / AH$516</f>
        <v>-0.59968632485817741</v>
      </c>
      <c r="S286" s="3">
        <f>(Table1[[#This Row],[AVG_PPP]] - AB$519) / AB$516</f>
        <v>0.71627714245531315</v>
      </c>
      <c r="T286" s="3">
        <f>(Table1[[#This Row],[AVG_hits]] - T$519) / T$516</f>
        <v>-1.0380561616637876</v>
      </c>
      <c r="U286" s="3">
        <f>(Table1[[#This Row],[AVG_blocks]] - U$519) / U$516</f>
        <v>0.68856542593909242</v>
      </c>
      <c r="V286" s="3">
        <f>(Table1[[#This Row],[AVG_shots]] - AO$519) / AO$516</f>
        <v>1.2579073989650007</v>
      </c>
      <c r="W286" s="6">
        <v>0.33333333333333298</v>
      </c>
      <c r="X286" s="7">
        <f>Table1[[#This Row],[r shp factor]]*Table1[[#This Row],[goals]]</f>
        <v>9.2291853957022187</v>
      </c>
      <c r="Y286" s="4">
        <v>5.3041666666666598E-2</v>
      </c>
      <c r="Z286" s="3">
        <f>(Table1[[#This Row],[AVG_shp]] - Z$519) / Z$516</f>
        <v>-1.0255127223356739</v>
      </c>
      <c r="AA286" s="6">
        <v>15.3333333333333</v>
      </c>
      <c r="AB286" s="6">
        <v>90.3333333333333</v>
      </c>
      <c r="AC286" s="6">
        <v>30.6666666666666</v>
      </c>
      <c r="AD286" s="1">
        <v>82</v>
      </c>
      <c r="AE286" s="1">
        <v>6</v>
      </c>
      <c r="AF286" s="1">
        <f>IF(ISERR(Table1[[#This Row],[AVG_shp]]/Table1[[#This Row],[shp]]), 0, Table1[[#This Row],[AVG_shp]]/Table1[[#This Row],[shp]])</f>
        <v>1.5381975659503697</v>
      </c>
      <c r="AG286" s="1">
        <v>23</v>
      </c>
      <c r="AH286" s="1">
        <v>29</v>
      </c>
      <c r="AI286" s="1">
        <v>64</v>
      </c>
      <c r="AJ286" s="3">
        <v>11.3333333333333</v>
      </c>
      <c r="AK286" s="3">
        <v>33</v>
      </c>
      <c r="AL286" s="3">
        <v>44.3333333333333</v>
      </c>
      <c r="AM286" s="3">
        <v>204.666666666666</v>
      </c>
      <c r="AN286" s="1">
        <v>3.4483E-2</v>
      </c>
      <c r="AO286" s="1">
        <v>3</v>
      </c>
      <c r="AP286" s="1">
        <v>174</v>
      </c>
      <c r="AQ286" s="1">
        <v>0</v>
      </c>
      <c r="AR286" s="1">
        <v>98</v>
      </c>
      <c r="AS286" s="1">
        <v>11</v>
      </c>
      <c r="AT286"/>
      <c r="AX286"/>
      <c r="AY286"/>
      <c r="AZ286"/>
    </row>
    <row r="287" spans="1:52" hidden="1" x14ac:dyDescent="0.3">
      <c r="A287" s="1" t="s">
        <v>1085</v>
      </c>
      <c r="B287" s="1">
        <v>8479339</v>
      </c>
      <c r="C287" s="1">
        <v>27</v>
      </c>
      <c r="D287" s="1" t="s">
        <v>481</v>
      </c>
      <c r="E287" s="1" t="str">
        <f>IF(AND(ISERR(FIND("C",Table1[[#This Row],[positions]])), Table1[[#This Row],[AVG_faceoffWins]]&gt;200), "*", "")</f>
        <v/>
      </c>
      <c r="F287" s="1" t="str">
        <f>IF(AND(AND(NOT(ISERR(FIND("C",Table1[[#This Row],[positions]]))), G287&lt;&gt;"C"), Table1[[#This Row],[z faceoffWins]]&gt;0.15), "*", "")</f>
        <v/>
      </c>
      <c r="G287" s="2" t="s">
        <v>56</v>
      </c>
      <c r="H287" s="1" t="s">
        <v>491</v>
      </c>
      <c r="I287" s="1" t="s">
        <v>492</v>
      </c>
      <c r="J287" s="7">
        <f>Table1[[#This Row],[z ppp]]+Table1[[#This Row],[z blocks]]+Table1[[#This Row],[z hits]]+Table1[[#This Row],[z goals]]+Table1[[#This Row],[z assists]]+Table1[[#This Row],[z points]]+Table1[[#This Row],[z faceoffWins]]+Table1[[#This Row],[z shots]]</f>
        <v>-1.4669827003113165</v>
      </c>
      <c r="K287" s="7">
        <f>Table1[[#This Row],[z goals]]+Table1[[#This Row],[z assists]]+Table1[[#This Row],[z points]]+Table1[[#This Row],[z ppp]]+Table1[[#This Row],[z hits]]+Table1[[#This Row],[z shots]]</f>
        <v>-6.0916288222503015E-2</v>
      </c>
      <c r="L287" s="7">
        <f>Table1[[#This Row],[z blocks]]+Table1[[#This Row],[z faceoffWins]]</f>
        <v>-1.4060664120888133</v>
      </c>
      <c r="M287" s="7">
        <f>Table1[[#This Row],[z goals]]+Table1[[#This Row],[z assists]]+Table1[[#This Row],[z points]]+Table1[[#This Row],[z ppp]]+Table1[[#This Row],[z hits]]+Table1[[#This Row],[z blocks]]+Table1[[#This Row],[z shots]]</f>
        <v>-0.96613767060842604</v>
      </c>
      <c r="N287" s="7">
        <f>Table1[[#This Row],[z goals]]+Table1[[#This Row],[z assists]]+Table1[[#This Row],[z points]]+Table1[[#This Row],[z ppp]]</f>
        <v>0.99639403130780657</v>
      </c>
      <c r="O287" s="3">
        <f>(Table1[[#This Row],[AVG_goals]] - AT$519) / AT$516</f>
        <v>0.50836985751048369</v>
      </c>
      <c r="P287" s="3">
        <f>(Table1[[#This Row],[AVG_assists]] - P$519) / P$516</f>
        <v>-0.27551006662981781</v>
      </c>
      <c r="Q287" s="3">
        <f>(Table1[[#This Row],[AVG_points]] - AX$519) / AX$516</f>
        <v>5.7804336665868511E-2</v>
      </c>
      <c r="R287" s="3">
        <f>(Table1[[#This Row],[AVG_faceoffWins]] - AH$519) / AH$516</f>
        <v>-0.50084502970289058</v>
      </c>
      <c r="S287" s="3">
        <f>(Table1[[#This Row],[AVG_PPP]] - AB$519) / AB$516</f>
        <v>0.7057299037612722</v>
      </c>
      <c r="T287" s="3">
        <f>(Table1[[#This Row],[AVG_hits]] - T$519) / T$516</f>
        <v>-1.1729157555243406</v>
      </c>
      <c r="U287" s="3">
        <f>(Table1[[#This Row],[AVG_blocks]] - U$519) / U$516</f>
        <v>-0.90522138238592287</v>
      </c>
      <c r="V287" s="3">
        <f>(Table1[[#This Row],[AVG_shots]] - AO$519) / AO$516</f>
        <v>0.11560543599403099</v>
      </c>
      <c r="W287" s="6">
        <v>21.216000000000001</v>
      </c>
      <c r="X287" s="7">
        <f>Table1[[#This Row],[r shp factor]]*Table1[[#This Row],[goals]]</f>
        <v>16.867067407519109</v>
      </c>
      <c r="Y287" s="4">
        <v>0.14540592799999999</v>
      </c>
      <c r="Z287" s="3">
        <f>(Table1[[#This Row],[AVG_shp]] - Z$519) / Z$516</f>
        <v>0.73851161809657873</v>
      </c>
      <c r="AA287" s="6">
        <v>15.231999999999999</v>
      </c>
      <c r="AB287" s="6">
        <v>25.544</v>
      </c>
      <c r="AC287" s="6">
        <v>23.416</v>
      </c>
      <c r="AD287" s="1">
        <v>52</v>
      </c>
      <c r="AE287" s="1">
        <v>20</v>
      </c>
      <c r="AF287" s="1">
        <f>IF(ISERR(Table1[[#This Row],[AVG_shp]]/Table1[[#This Row],[shp]]), 0, Table1[[#This Row],[AVG_shp]]/Table1[[#This Row],[shp]])</f>
        <v>0.84335337037595548</v>
      </c>
      <c r="AG287" s="1">
        <v>13</v>
      </c>
      <c r="AH287" s="1">
        <v>33</v>
      </c>
      <c r="AI287" s="1">
        <v>86</v>
      </c>
      <c r="AJ287" s="3">
        <v>18.864000000000001</v>
      </c>
      <c r="AK287" s="3">
        <v>19.04</v>
      </c>
      <c r="AL287" s="3">
        <v>37.904000000000003</v>
      </c>
      <c r="AM287" s="3">
        <v>135.12</v>
      </c>
      <c r="AN287" s="1">
        <v>0.17241400000000001</v>
      </c>
      <c r="AO287" s="1">
        <v>19</v>
      </c>
      <c r="AP287" s="1">
        <v>116</v>
      </c>
      <c r="AQ287" s="1">
        <v>11</v>
      </c>
      <c r="AR287" s="1">
        <v>28</v>
      </c>
      <c r="AS287" s="1">
        <v>26</v>
      </c>
      <c r="AT287"/>
      <c r="AX287"/>
      <c r="AY287"/>
      <c r="AZ287"/>
    </row>
    <row r="288" spans="1:52" x14ac:dyDescent="0.3">
      <c r="A288" s="1"/>
      <c r="B288" s="1">
        <v>8479293</v>
      </c>
      <c r="C288" s="1">
        <v>34</v>
      </c>
      <c r="D288" s="1" t="s">
        <v>902</v>
      </c>
      <c r="E288" s="1" t="str">
        <f>IF(AND(ISERR(FIND("C",Table1[[#This Row],[positions]])), Table1[[#This Row],[AVG_faceoffWins]]&gt;200), "*", "")</f>
        <v/>
      </c>
      <c r="F288" s="1" t="str">
        <f>IF(AND(AND(NOT(ISERR(FIND("C",Table1[[#This Row],[positions]]))), G288&lt;&gt;"C"), Table1[[#This Row],[z faceoffWins]]&gt;0.15), "*", "")</f>
        <v/>
      </c>
      <c r="G288" s="2" t="s">
        <v>56</v>
      </c>
      <c r="H288" s="1" t="s">
        <v>923</v>
      </c>
      <c r="I288" s="1" t="s">
        <v>899</v>
      </c>
      <c r="J288" s="7">
        <f>Table1[[#This Row],[z ppp]]+Table1[[#This Row],[z blocks]]+Table1[[#This Row],[z hits]]+Table1[[#This Row],[z goals]]+Table1[[#This Row],[z assists]]+Table1[[#This Row],[z points]]+Table1[[#This Row],[z faceoffWins]]+Table1[[#This Row],[z shots]]</f>
        <v>-1.4185207728003921</v>
      </c>
      <c r="K288" s="7">
        <f>Table1[[#This Row],[z goals]]+Table1[[#This Row],[z assists]]+Table1[[#This Row],[z points]]+Table1[[#This Row],[z ppp]]+Table1[[#This Row],[z hits]]+Table1[[#This Row],[z shots]]</f>
        <v>-1.2593239986450615</v>
      </c>
      <c r="L288" s="7">
        <f>Table1[[#This Row],[z blocks]]+Table1[[#This Row],[z faceoffWins]]</f>
        <v>-0.15919677415533046</v>
      </c>
      <c r="M288" s="7">
        <f>Table1[[#This Row],[z goals]]+Table1[[#This Row],[z assists]]+Table1[[#This Row],[z points]]+Table1[[#This Row],[z ppp]]+Table1[[#This Row],[z hits]]+Table1[[#This Row],[z blocks]]+Table1[[#This Row],[z shots]]</f>
        <v>-0.846302147931983</v>
      </c>
      <c r="N288" s="7">
        <f>Table1[[#This Row],[z goals]]+Table1[[#This Row],[z assists]]+Table1[[#This Row],[z points]]+Table1[[#This Row],[z ppp]]</f>
        <v>-2.3083753985781699</v>
      </c>
      <c r="O288" s="3">
        <f>(Table1[[#This Row],[AVG_goals]] - AT$519) / AT$516</f>
        <v>-0.24258440346669785</v>
      </c>
      <c r="P288" s="3">
        <f>(Table1[[#This Row],[AVG_assists]] - P$519) / P$516</f>
        <v>-0.66206678447461309</v>
      </c>
      <c r="Q288" s="3">
        <f>(Table1[[#This Row],[AVG_points]] - AX$519) / AX$516</f>
        <v>-0.52403760333547933</v>
      </c>
      <c r="R288" s="3">
        <f>(Table1[[#This Row],[AVG_faceoffWins]] - AH$519) / AH$516</f>
        <v>-0.57221862486840913</v>
      </c>
      <c r="S288" s="3">
        <f>(Table1[[#This Row],[AVG_PPP]] - AB$519) / AB$516</f>
        <v>-0.87968660730137949</v>
      </c>
      <c r="T288" s="3">
        <f>(Table1[[#This Row],[AVG_hits]] - T$519) / T$516</f>
        <v>1.55594801244223</v>
      </c>
      <c r="U288" s="3">
        <f>(Table1[[#This Row],[AVG_blocks]] - U$519) / U$516</f>
        <v>0.41302185071307868</v>
      </c>
      <c r="V288" s="3">
        <f>(Table1[[#This Row],[AVG_shots]] - AO$519) / AO$516</f>
        <v>-0.50689661250912177</v>
      </c>
      <c r="W288" s="6">
        <v>6.1365638766519801</v>
      </c>
      <c r="X288" s="7">
        <f>Table1[[#This Row],[r shp factor]]*Table1[[#This Row],[goals]]</f>
        <v>7.8870277881291075</v>
      </c>
      <c r="Y288" s="4">
        <v>0.13984567841409601</v>
      </c>
      <c r="Z288" s="3">
        <f>(Table1[[#This Row],[AVG_shp]] - Z$519) / Z$516</f>
        <v>0.63231886056436193</v>
      </c>
      <c r="AA288" s="6">
        <v>0</v>
      </c>
      <c r="AB288" s="6">
        <v>79.132158590308293</v>
      </c>
      <c r="AC288" s="6">
        <v>170.13215859030799</v>
      </c>
      <c r="AD288" s="1">
        <v>79</v>
      </c>
      <c r="AE288" s="1">
        <v>10</v>
      </c>
      <c r="AF288" s="1">
        <f>IF(ISERR(Table1[[#This Row],[AVG_shp]]/Table1[[#This Row],[shp]]), 0, Table1[[#This Row],[AVG_shp]]/Table1[[#This Row],[shp]])</f>
        <v>0.78870277881291073</v>
      </c>
      <c r="AG288" s="1">
        <v>12</v>
      </c>
      <c r="AH288" s="1">
        <v>22</v>
      </c>
      <c r="AI288" s="1">
        <v>54</v>
      </c>
      <c r="AJ288" s="3">
        <v>11.295154185022</v>
      </c>
      <c r="AK288" s="3">
        <v>13.656387665198199</v>
      </c>
      <c r="AL288" s="3">
        <v>24.951541850220199</v>
      </c>
      <c r="AM288" s="3">
        <v>97.220264317180593</v>
      </c>
      <c r="AN288" s="1">
        <v>0.177311</v>
      </c>
      <c r="AO288" s="1">
        <v>0</v>
      </c>
      <c r="AP288" s="1">
        <v>99</v>
      </c>
      <c r="AQ288" s="1">
        <v>7</v>
      </c>
      <c r="AR288" s="1">
        <v>105</v>
      </c>
      <c r="AS288" s="1">
        <v>168</v>
      </c>
      <c r="AT288"/>
      <c r="AX288"/>
      <c r="AY288"/>
      <c r="AZ288"/>
    </row>
    <row r="289" spans="1:52" x14ac:dyDescent="0.3">
      <c r="A289" s="1"/>
      <c r="B289" s="1">
        <v>8480855</v>
      </c>
      <c r="C289" s="1">
        <v>25</v>
      </c>
      <c r="D289" s="1" t="s">
        <v>902</v>
      </c>
      <c r="E289" s="1" t="str">
        <f>IF(AND(ISERR(FIND("C",Table1[[#This Row],[positions]])), Table1[[#This Row],[AVG_faceoffWins]]&gt;200), "*", "")</f>
        <v/>
      </c>
      <c r="F289" s="1" t="str">
        <f>IF(AND(AND(NOT(ISERR(FIND("C",Table1[[#This Row],[positions]]))), G289&lt;&gt;"C"), Table1[[#This Row],[z faceoffWins]]&gt;0.15), "*", "")</f>
        <v>*</v>
      </c>
      <c r="G289" s="2" t="s">
        <v>45</v>
      </c>
      <c r="H289" s="1" t="s">
        <v>915</v>
      </c>
      <c r="I289" s="1" t="s">
        <v>916</v>
      </c>
      <c r="J289" s="7">
        <f>Table1[[#This Row],[z ppp]]+Table1[[#This Row],[z blocks]]+Table1[[#This Row],[z hits]]+Table1[[#This Row],[z goals]]+Table1[[#This Row],[z assists]]+Table1[[#This Row],[z points]]+Table1[[#This Row],[z faceoffWins]]+Table1[[#This Row],[z shots]]</f>
        <v>1.0242605626945336</v>
      </c>
      <c r="K289" s="7">
        <f>Table1[[#This Row],[z goals]]+Table1[[#This Row],[z assists]]+Table1[[#This Row],[z points]]+Table1[[#This Row],[z ppp]]+Table1[[#This Row],[z hits]]+Table1[[#This Row],[z shots]]</f>
        <v>0.5674520585006112</v>
      </c>
      <c r="L289" s="7">
        <f>Table1[[#This Row],[z blocks]]+Table1[[#This Row],[z faceoffWins]]</f>
        <v>0.45680850419392177</v>
      </c>
      <c r="M289" s="7">
        <f>Table1[[#This Row],[z goals]]+Table1[[#This Row],[z assists]]+Table1[[#This Row],[z points]]+Table1[[#This Row],[z ppp]]+Table1[[#This Row],[z hits]]+Table1[[#This Row],[z blocks]]+Table1[[#This Row],[z shots]]</f>
        <v>0.21548953530480952</v>
      </c>
      <c r="N289" s="7">
        <f>Table1[[#This Row],[z goals]]+Table1[[#This Row],[z assists]]+Table1[[#This Row],[z points]]+Table1[[#This Row],[z ppp]]</f>
        <v>-2.0364685460134986</v>
      </c>
      <c r="O289" s="3">
        <f>(Table1[[#This Row],[AVG_goals]] - AT$519) / AT$516</f>
        <v>-0.25254067733331736</v>
      </c>
      <c r="P289" s="3">
        <f>(Table1[[#This Row],[AVG_assists]] - P$519) / P$516</f>
        <v>-0.55409125631067646</v>
      </c>
      <c r="Q289" s="3">
        <f>(Table1[[#This Row],[AVG_points]] - AX$519) / AX$516</f>
        <v>-0.46099333720820018</v>
      </c>
      <c r="R289" s="3">
        <f>(Table1[[#This Row],[AVG_faceoffWins]] - AH$519) / AH$516</f>
        <v>0.80877102738972351</v>
      </c>
      <c r="S289" s="3">
        <f>(Table1[[#This Row],[AVG_PPP]] - AB$519) / AB$516</f>
        <v>-0.76884327516130446</v>
      </c>
      <c r="T289" s="3">
        <f>(Table1[[#This Row],[AVG_hits]] - T$519) / T$516</f>
        <v>3.4205367788476244</v>
      </c>
      <c r="U289" s="3">
        <f>(Table1[[#This Row],[AVG_blocks]] - U$519) / U$516</f>
        <v>-0.35196252319580174</v>
      </c>
      <c r="V289" s="3">
        <f>(Table1[[#This Row],[AVG_shots]] - AO$519) / AO$516</f>
        <v>-0.81661617433351463</v>
      </c>
      <c r="W289" s="6">
        <v>297.90476190476102</v>
      </c>
      <c r="X289" s="7">
        <f>Table1[[#This Row],[r shp factor]]*Table1[[#This Row],[goals]]</f>
        <v>12.854166434398218</v>
      </c>
      <c r="Y289" s="4">
        <v>0.142823632034632</v>
      </c>
      <c r="Z289" s="3">
        <f>(Table1[[#This Row],[AVG_shp]] - Z$519) / Z$516</f>
        <v>0.68919348496422184</v>
      </c>
      <c r="AA289" s="6">
        <v>1.06493506493506</v>
      </c>
      <c r="AB289" s="6">
        <v>48.034632034631997</v>
      </c>
      <c r="AC289" s="6">
        <v>270.38095238095201</v>
      </c>
      <c r="AD289" s="1">
        <v>82</v>
      </c>
      <c r="AE289" s="1">
        <v>13</v>
      </c>
      <c r="AF289" s="1">
        <f>IF(ISERR(Table1[[#This Row],[AVG_shp]]/Table1[[#This Row],[shp]]), 0, Table1[[#This Row],[AVG_shp]]/Table1[[#This Row],[shp]])</f>
        <v>0.98878203341524751</v>
      </c>
      <c r="AG289" s="1">
        <v>14</v>
      </c>
      <c r="AH289" s="1">
        <v>27</v>
      </c>
      <c r="AI289" s="1">
        <v>67</v>
      </c>
      <c r="AJ289" s="3">
        <v>11.194805194805101</v>
      </c>
      <c r="AK289" s="3">
        <v>15.1601731601731</v>
      </c>
      <c r="AL289" s="3">
        <v>26.3549783549783</v>
      </c>
      <c r="AM289" s="3">
        <v>78.363636363636303</v>
      </c>
      <c r="AN289" s="1">
        <v>0.14444399999999999</v>
      </c>
      <c r="AO289" s="1">
        <v>3</v>
      </c>
      <c r="AP289" s="1">
        <v>90</v>
      </c>
      <c r="AQ289" s="1">
        <v>229</v>
      </c>
      <c r="AR289" s="1">
        <v>50</v>
      </c>
      <c r="AS289" s="1">
        <v>291</v>
      </c>
      <c r="AT289"/>
      <c r="AX289"/>
      <c r="AY289"/>
      <c r="AZ289"/>
    </row>
    <row r="290" spans="1:52" x14ac:dyDescent="0.3">
      <c r="A290" s="1"/>
      <c r="B290" s="1">
        <v>8482055</v>
      </c>
      <c r="C290" s="1">
        <v>27</v>
      </c>
      <c r="D290" s="1" t="s">
        <v>934</v>
      </c>
      <c r="E290" s="1" t="str">
        <f>IF(AND(ISERR(FIND("C",Table1[[#This Row],[positions]])), Table1[[#This Row],[AVG_faceoffWins]]&gt;200), "*", "")</f>
        <v/>
      </c>
      <c r="F290" s="1" t="str">
        <f>IF(AND(AND(NOT(ISERR(FIND("C",Table1[[#This Row],[positions]]))), G290&lt;&gt;"C"), Table1[[#This Row],[z faceoffWins]]&gt;0.15), "*", "")</f>
        <v/>
      </c>
      <c r="G290" s="2" t="s">
        <v>29</v>
      </c>
      <c r="H290" s="1" t="s">
        <v>947</v>
      </c>
      <c r="I290" s="1" t="s">
        <v>948</v>
      </c>
      <c r="J290" s="7">
        <f>Table1[[#This Row],[z ppp]]+Table1[[#This Row],[z blocks]]+Table1[[#This Row],[z hits]]+Table1[[#This Row],[z goals]]+Table1[[#This Row],[z assists]]+Table1[[#This Row],[z points]]+Table1[[#This Row],[z faceoffWins]]+Table1[[#This Row],[z shots]]</f>
        <v>-3.5091617877104513</v>
      </c>
      <c r="K290" s="7">
        <f>Table1[[#This Row],[z goals]]+Table1[[#This Row],[z assists]]+Table1[[#This Row],[z points]]+Table1[[#This Row],[z ppp]]+Table1[[#This Row],[z hits]]+Table1[[#This Row],[z shots]]</f>
        <v>-2.7005989290149177</v>
      </c>
      <c r="L290" s="7">
        <f>Table1[[#This Row],[z blocks]]+Table1[[#This Row],[z faceoffWins]]</f>
        <v>-0.80856285869553346</v>
      </c>
      <c r="M290" s="7">
        <f>Table1[[#This Row],[z goals]]+Table1[[#This Row],[z assists]]+Table1[[#This Row],[z points]]+Table1[[#This Row],[z ppp]]+Table1[[#This Row],[z hits]]+Table1[[#This Row],[z blocks]]+Table1[[#This Row],[z shots]]</f>
        <v>-3.0555320031592377</v>
      </c>
      <c r="N290" s="7">
        <f>Table1[[#This Row],[z goals]]+Table1[[#This Row],[z assists]]+Table1[[#This Row],[z points]]+Table1[[#This Row],[z ppp]]</f>
        <v>-2.229255436569078</v>
      </c>
      <c r="O290" s="3">
        <f>(Table1[[#This Row],[AVG_goals]] - AT$519) / AT$516</f>
        <v>-0.25525336312545116</v>
      </c>
      <c r="P290" s="3">
        <f>(Table1[[#This Row],[AVG_assists]] - P$519) / P$516</f>
        <v>-0.65354153584517249</v>
      </c>
      <c r="Q290" s="3">
        <f>(Table1[[#This Row],[AVG_points]] - AX$519) / AX$516</f>
        <v>-0.52444001412039221</v>
      </c>
      <c r="R290" s="3">
        <f>(Table1[[#This Row],[AVG_faceoffWins]] - AH$519) / AH$516</f>
        <v>-0.45362978455121361</v>
      </c>
      <c r="S290" s="3">
        <f>(Table1[[#This Row],[AVG_PPP]] - AB$519) / AB$516</f>
        <v>-0.79602052347806196</v>
      </c>
      <c r="T290" s="3">
        <f>(Table1[[#This Row],[AVG_hits]] - T$519) / T$516</f>
        <v>-0.35746458169078571</v>
      </c>
      <c r="U290" s="3">
        <f>(Table1[[#This Row],[AVG_blocks]] - U$519) / U$516</f>
        <v>-0.35493307414431985</v>
      </c>
      <c r="V290" s="3">
        <f>(Table1[[#This Row],[AVG_shots]] - AO$519) / AO$516</f>
        <v>-0.11387891075505428</v>
      </c>
      <c r="W290" s="6">
        <v>31.1913875598086</v>
      </c>
      <c r="X290" s="7">
        <f>Table1[[#This Row],[r shp factor]]*Table1[[#This Row],[goals]]</f>
        <v>6.9824135489777213</v>
      </c>
      <c r="Y290" s="4">
        <v>0.130890229665071</v>
      </c>
      <c r="Z290" s="3">
        <f>(Table1[[#This Row],[AVG_shp]] - Z$519) / Z$516</f>
        <v>0.46128268981254245</v>
      </c>
      <c r="AA290" s="6">
        <v>0.803827751196172</v>
      </c>
      <c r="AB290" s="6">
        <v>47.913875598086101</v>
      </c>
      <c r="AC290" s="6">
        <v>67.258373205741606</v>
      </c>
      <c r="AD290" s="1">
        <v>84</v>
      </c>
      <c r="AE290" s="1">
        <v>10</v>
      </c>
      <c r="AF290" s="1">
        <f>IF(ISERR(Table1[[#This Row],[AVG_shp]]/Table1[[#This Row],[shp]]), 0, Table1[[#This Row],[AVG_shp]]/Table1[[#This Row],[shp]])</f>
        <v>0.69824135489777217</v>
      </c>
      <c r="AG290" s="1">
        <v>15</v>
      </c>
      <c r="AH290" s="1">
        <v>25</v>
      </c>
      <c r="AI290" s="1">
        <v>60</v>
      </c>
      <c r="AJ290" s="3">
        <v>11.1674641148325</v>
      </c>
      <c r="AK290" s="3">
        <v>13.775119617224799</v>
      </c>
      <c r="AL290" s="3">
        <v>24.9425837320574</v>
      </c>
      <c r="AM290" s="3">
        <v>121.148325358851</v>
      </c>
      <c r="AN290" s="1">
        <v>0.18745699999999901</v>
      </c>
      <c r="AO290" s="1">
        <v>2</v>
      </c>
      <c r="AP290" s="1">
        <v>117</v>
      </c>
      <c r="AQ290" s="1">
        <v>48</v>
      </c>
      <c r="AR290" s="1">
        <v>57</v>
      </c>
      <c r="AS290" s="1">
        <v>83</v>
      </c>
      <c r="AT290"/>
      <c r="AX290"/>
      <c r="AY290"/>
      <c r="AZ290"/>
    </row>
    <row r="291" spans="1:52" x14ac:dyDescent="0.3">
      <c r="A291" s="1"/>
      <c r="B291" s="1">
        <v>8476826</v>
      </c>
      <c r="C291" s="1">
        <v>34</v>
      </c>
      <c r="D291" s="1" t="s">
        <v>826</v>
      </c>
      <c r="E291" s="1" t="str">
        <f>IF(AND(ISERR(FIND("C",Table1[[#This Row],[positions]])), Table1[[#This Row],[AVG_faceoffWins]]&gt;200), "*", "")</f>
        <v/>
      </c>
      <c r="F291" s="1" t="str">
        <f>IF(AND(AND(NOT(ISERR(FIND("C",Table1[[#This Row],[positions]]))), G291&lt;&gt;"C"), Table1[[#This Row],[z faceoffWins]]&gt;0.15), "*", "")</f>
        <v/>
      </c>
      <c r="G291" s="2" t="s">
        <v>26</v>
      </c>
      <c r="H291" s="1" t="s">
        <v>835</v>
      </c>
      <c r="I291" s="1" t="s">
        <v>836</v>
      </c>
      <c r="J291" s="7">
        <f>Table1[[#This Row],[z ppp]]+Table1[[#This Row],[z blocks]]+Table1[[#This Row],[z hits]]+Table1[[#This Row],[z goals]]+Table1[[#This Row],[z assists]]+Table1[[#This Row],[z points]]+Table1[[#This Row],[z faceoffWins]]+Table1[[#This Row],[z shots]]</f>
        <v>1.434767625119906</v>
      </c>
      <c r="K291" s="7">
        <f>Table1[[#This Row],[z goals]]+Table1[[#This Row],[z assists]]+Table1[[#This Row],[z points]]+Table1[[#This Row],[z ppp]]+Table1[[#This Row],[z hits]]+Table1[[#This Row],[z shots]]</f>
        <v>0.29374214274538318</v>
      </c>
      <c r="L291" s="7">
        <f>Table1[[#This Row],[z blocks]]+Table1[[#This Row],[z faceoffWins]]</f>
        <v>1.1410254823745227</v>
      </c>
      <c r="M291" s="7">
        <f>Table1[[#This Row],[z goals]]+Table1[[#This Row],[z assists]]+Table1[[#This Row],[z points]]+Table1[[#This Row],[z ppp]]+Table1[[#This Row],[z hits]]+Table1[[#This Row],[z blocks]]+Table1[[#This Row],[z shots]]</f>
        <v>-4.5305605536434958E-2</v>
      </c>
      <c r="N291" s="7">
        <f>Table1[[#This Row],[z goals]]+Table1[[#This Row],[z assists]]+Table1[[#This Row],[z points]]+Table1[[#This Row],[z ppp]]</f>
        <v>-0.52732301778696056</v>
      </c>
      <c r="O291" s="3">
        <f>(Table1[[#This Row],[AVG_goals]] - AT$519) / AT$516</f>
        <v>-0.26504174138802888</v>
      </c>
      <c r="P291" s="3">
        <f>(Table1[[#This Row],[AVG_assists]] - P$519) / P$516</f>
        <v>0.29472019872302541</v>
      </c>
      <c r="Q291" s="3">
        <f>(Table1[[#This Row],[AVG_points]] - AX$519) / AX$516</f>
        <v>6.4383460275243248E-2</v>
      </c>
      <c r="R291" s="3">
        <f>(Table1[[#This Row],[AVG_faceoffWins]] - AH$519) / AH$516</f>
        <v>1.4800732306563409</v>
      </c>
      <c r="S291" s="3">
        <f>(Table1[[#This Row],[AVG_PPP]] - AB$519) / AB$516</f>
        <v>-0.6213849353972003</v>
      </c>
      <c r="T291" s="3">
        <f>(Table1[[#This Row],[AVG_hits]] - T$519) / T$516</f>
        <v>0.80191197455658414</v>
      </c>
      <c r="U291" s="3">
        <f>(Table1[[#This Row],[AVG_blocks]] - U$519) / U$516</f>
        <v>-0.33904774828181816</v>
      </c>
      <c r="V291" s="3">
        <f>(Table1[[#This Row],[AVG_shots]] - AO$519) / AO$516</f>
        <v>1.9153185975759622E-2</v>
      </c>
      <c r="W291" s="6">
        <v>439.73394495412799</v>
      </c>
      <c r="X291" s="7">
        <f>Table1[[#This Row],[r shp factor]]*Table1[[#This Row],[goals]]</f>
        <v>4.290820360354191</v>
      </c>
      <c r="Y291" s="4">
        <v>0.109459440366972</v>
      </c>
      <c r="Z291" s="3">
        <f>(Table1[[#This Row],[AVG_shp]] - Z$519) / Z$516</f>
        <v>5.1985485344147084E-2</v>
      </c>
      <c r="AA291" s="6">
        <v>2.4816513761467802</v>
      </c>
      <c r="AB291" s="6">
        <v>48.559633027522899</v>
      </c>
      <c r="AC291" s="6">
        <v>129.591743119266</v>
      </c>
      <c r="AD291" s="1">
        <v>57</v>
      </c>
      <c r="AE291" s="1">
        <v>7</v>
      </c>
      <c r="AF291" s="1">
        <f>IF(ISERR(Table1[[#This Row],[AVG_shp]]/Table1[[#This Row],[shp]]), 0, Table1[[#This Row],[AVG_shp]]/Table1[[#This Row],[shp]])</f>
        <v>0.61297433719345584</v>
      </c>
      <c r="AG291" s="1">
        <v>24</v>
      </c>
      <c r="AH291" s="1">
        <v>31</v>
      </c>
      <c r="AI291" s="1">
        <v>69</v>
      </c>
      <c r="AJ291" s="3">
        <v>11.068807339449499</v>
      </c>
      <c r="AK291" s="3">
        <v>26.981651376146701</v>
      </c>
      <c r="AL291" s="3">
        <v>38.050458715596299</v>
      </c>
      <c r="AM291" s="3">
        <v>129.24770642201801</v>
      </c>
      <c r="AN291" s="1">
        <v>0.17857099999999901</v>
      </c>
      <c r="AO291" s="1">
        <v>1</v>
      </c>
      <c r="AP291" s="1">
        <v>75</v>
      </c>
      <c r="AQ291" s="1">
        <v>267</v>
      </c>
      <c r="AR291" s="1">
        <v>36</v>
      </c>
      <c r="AS291" s="1">
        <v>109</v>
      </c>
      <c r="AT291"/>
      <c r="AX291"/>
      <c r="AY291"/>
      <c r="AZ291"/>
    </row>
    <row r="292" spans="1:52" x14ac:dyDescent="0.3">
      <c r="A292" s="1"/>
      <c r="B292" s="1">
        <v>8477505</v>
      </c>
      <c r="C292" s="1">
        <v>31</v>
      </c>
      <c r="D292" s="1" t="s">
        <v>765</v>
      </c>
      <c r="E292" s="1" t="str">
        <f>IF(AND(ISERR(FIND("C",Table1[[#This Row],[positions]])), Table1[[#This Row],[AVG_faceoffWins]]&gt;200), "*", "")</f>
        <v/>
      </c>
      <c r="F292" s="1" t="str">
        <f>IF(AND(AND(NOT(ISERR(FIND("C",Table1[[#This Row],[positions]]))), G292&lt;&gt;"C"), Table1[[#This Row],[z faceoffWins]]&gt;0.15), "*", "")</f>
        <v/>
      </c>
      <c r="G292" s="2" t="s">
        <v>26</v>
      </c>
      <c r="H292" s="1" t="s">
        <v>782</v>
      </c>
      <c r="I292" s="1" t="s">
        <v>783</v>
      </c>
      <c r="J292" s="7">
        <f>Table1[[#This Row],[z ppp]]+Table1[[#This Row],[z blocks]]+Table1[[#This Row],[z hits]]+Table1[[#This Row],[z goals]]+Table1[[#This Row],[z assists]]+Table1[[#This Row],[z points]]+Table1[[#This Row],[z faceoffWins]]+Table1[[#This Row],[z shots]]</f>
        <v>0.49278098724046893</v>
      </c>
      <c r="K292" s="7">
        <f>Table1[[#This Row],[z goals]]+Table1[[#This Row],[z assists]]+Table1[[#This Row],[z points]]+Table1[[#This Row],[z ppp]]+Table1[[#This Row],[z hits]]+Table1[[#This Row],[z shots]]</f>
        <v>-1.8230561647858683</v>
      </c>
      <c r="L292" s="7">
        <f>Table1[[#This Row],[z blocks]]+Table1[[#This Row],[z faceoffWins]]</f>
        <v>2.3158371520263374</v>
      </c>
      <c r="M292" s="7">
        <f>Table1[[#This Row],[z goals]]+Table1[[#This Row],[z assists]]+Table1[[#This Row],[z points]]+Table1[[#This Row],[z ppp]]+Table1[[#This Row],[z hits]]+Table1[[#This Row],[z blocks]]+Table1[[#This Row],[z shots]]</f>
        <v>-1.5735957007959001</v>
      </c>
      <c r="N292" s="7">
        <f>Table1[[#This Row],[z goals]]+Table1[[#This Row],[z assists]]+Table1[[#This Row],[z points]]+Table1[[#This Row],[z ppp]]</f>
        <v>-0.34893723664213633</v>
      </c>
      <c r="O292" s="3">
        <f>(Table1[[#This Row],[AVG_goals]] - AT$519) / AT$516</f>
        <v>-0.26853355577550087</v>
      </c>
      <c r="P292" s="3">
        <f>(Table1[[#This Row],[AVG_assists]] - P$519) / P$516</f>
        <v>3.3264733334488296E-2</v>
      </c>
      <c r="Q292" s="3">
        <f>(Table1[[#This Row],[AVG_points]] - AX$519) / AX$516</f>
        <v>-0.10077030306829649</v>
      </c>
      <c r="R292" s="3">
        <f>(Table1[[#This Row],[AVG_faceoffWins]] - AH$519) / AH$516</f>
        <v>2.0663766880363692</v>
      </c>
      <c r="S292" s="3">
        <f>(Table1[[#This Row],[AVG_PPP]] - AB$519) / AB$516</f>
        <v>-1.2898111132827284E-2</v>
      </c>
      <c r="T292" s="3">
        <f>(Table1[[#This Row],[AVG_hits]] - T$519) / T$516</f>
        <v>-0.86836725555186967</v>
      </c>
      <c r="U292" s="3">
        <f>(Table1[[#This Row],[AVG_blocks]] - U$519) / U$516</f>
        <v>0.2494604639899681</v>
      </c>
      <c r="V292" s="3">
        <f>(Table1[[#This Row],[AVG_shots]] - AO$519) / AO$516</f>
        <v>-0.60575167259186236</v>
      </c>
      <c r="W292" s="6">
        <v>563.60504201680601</v>
      </c>
      <c r="X292" s="7">
        <f>Table1[[#This Row],[r shp factor]]*Table1[[#This Row],[goals]]</f>
        <v>12.655652301182524</v>
      </c>
      <c r="Y292" s="4">
        <v>0.15433694537815101</v>
      </c>
      <c r="Z292" s="3">
        <f>(Table1[[#This Row],[AVG_shp]] - Z$519) / Z$516</f>
        <v>0.90908118485817835</v>
      </c>
      <c r="AA292" s="6">
        <v>8.3277310924369701</v>
      </c>
      <c r="AB292" s="6">
        <v>72.483193277310903</v>
      </c>
      <c r="AC292" s="6">
        <v>39.789915966386502</v>
      </c>
      <c r="AD292" s="1">
        <v>77</v>
      </c>
      <c r="AE292" s="1">
        <v>10</v>
      </c>
      <c r="AF292" s="1">
        <f>IF(ISERR(Table1[[#This Row],[AVG_shp]]/Table1[[#This Row],[shp]]), 0, Table1[[#This Row],[AVG_shp]]/Table1[[#This Row],[shp]])</f>
        <v>1.2655652301182525</v>
      </c>
      <c r="AG292" s="1">
        <v>25</v>
      </c>
      <c r="AH292" s="1">
        <v>35</v>
      </c>
      <c r="AI292" s="1">
        <v>80</v>
      </c>
      <c r="AJ292" s="3">
        <v>11.0336134453781</v>
      </c>
      <c r="AK292" s="3">
        <v>23.3403361344537</v>
      </c>
      <c r="AL292" s="3">
        <v>34.373949579831901</v>
      </c>
      <c r="AM292" s="3">
        <v>91.201680672268907</v>
      </c>
      <c r="AN292" s="1">
        <v>0.121951</v>
      </c>
      <c r="AO292" s="1">
        <v>10</v>
      </c>
      <c r="AP292" s="1">
        <v>82</v>
      </c>
      <c r="AQ292" s="1">
        <v>508</v>
      </c>
      <c r="AR292" s="1">
        <v>80</v>
      </c>
      <c r="AS292" s="1">
        <v>30</v>
      </c>
      <c r="AT292"/>
      <c r="AX292"/>
      <c r="AY292"/>
      <c r="AZ292"/>
    </row>
    <row r="293" spans="1:52" x14ac:dyDescent="0.3">
      <c r="A293" s="1"/>
      <c r="B293" s="1">
        <v>8478831</v>
      </c>
      <c r="C293" s="1">
        <v>29</v>
      </c>
      <c r="D293" s="1" t="s">
        <v>902</v>
      </c>
      <c r="E293" s="1" t="str">
        <f>IF(AND(ISERR(FIND("C",Table1[[#This Row],[positions]])), Table1[[#This Row],[AVG_faceoffWins]]&gt;200), "*", "")</f>
        <v/>
      </c>
      <c r="F293" s="1" t="str">
        <f>IF(AND(AND(NOT(ISERR(FIND("C",Table1[[#This Row],[positions]]))), G293&lt;&gt;"C"), Table1[[#This Row],[z faceoffWins]]&gt;0.15), "*", "")</f>
        <v/>
      </c>
      <c r="G293" s="2" t="s">
        <v>26</v>
      </c>
      <c r="H293" s="1" t="s">
        <v>921</v>
      </c>
      <c r="I293" s="1" t="s">
        <v>922</v>
      </c>
      <c r="J293" s="7">
        <f>Table1[[#This Row],[z ppp]]+Table1[[#This Row],[z blocks]]+Table1[[#This Row],[z hits]]+Table1[[#This Row],[z goals]]+Table1[[#This Row],[z assists]]+Table1[[#This Row],[z points]]+Table1[[#This Row],[z faceoffWins]]+Table1[[#This Row],[z shots]]</f>
        <v>-2.997287289508805</v>
      </c>
      <c r="K293" s="7">
        <f>Table1[[#This Row],[z goals]]+Table1[[#This Row],[z assists]]+Table1[[#This Row],[z points]]+Table1[[#This Row],[z ppp]]+Table1[[#This Row],[z hits]]+Table1[[#This Row],[z shots]]</f>
        <v>-4.3358014238500884</v>
      </c>
      <c r="L293" s="7">
        <f>Table1[[#This Row],[z blocks]]+Table1[[#This Row],[z faceoffWins]]</f>
        <v>1.3385141343412834</v>
      </c>
      <c r="M293" s="7">
        <f>Table1[[#This Row],[z goals]]+Table1[[#This Row],[z assists]]+Table1[[#This Row],[z points]]+Table1[[#This Row],[z ppp]]+Table1[[#This Row],[z hits]]+Table1[[#This Row],[z blocks]]+Table1[[#This Row],[z shots]]</f>
        <v>-4.598039748368917</v>
      </c>
      <c r="N293" s="7">
        <f>Table1[[#This Row],[z goals]]+Table1[[#This Row],[z assists]]+Table1[[#This Row],[z points]]+Table1[[#This Row],[z ppp]]</f>
        <v>-3.0819606241141919</v>
      </c>
      <c r="O293" s="3">
        <f>(Table1[[#This Row],[AVG_goals]] - AT$519) / AT$516</f>
        <v>-0.28284181516148232</v>
      </c>
      <c r="P293" s="3">
        <f>(Table1[[#This Row],[AVG_assists]] - P$519) / P$516</f>
        <v>-1.1019599221116629</v>
      </c>
      <c r="Q293" s="3">
        <f>(Table1[[#This Row],[AVG_points]] - AX$519) / AX$516</f>
        <v>-0.81747227953966739</v>
      </c>
      <c r="R293" s="3">
        <f>(Table1[[#This Row],[AVG_faceoffWins]] - AH$519) / AH$516</f>
        <v>1.6007524588601116</v>
      </c>
      <c r="S293" s="3">
        <f>(Table1[[#This Row],[AVG_PPP]] - AB$519) / AB$516</f>
        <v>-0.87968660730137949</v>
      </c>
      <c r="T293" s="3">
        <f>(Table1[[#This Row],[AVG_hits]] - T$519) / T$516</f>
        <v>-0.53729515285694118</v>
      </c>
      <c r="U293" s="3">
        <f>(Table1[[#This Row],[AVG_blocks]] - U$519) / U$516</f>
        <v>-0.26223832451882823</v>
      </c>
      <c r="V293" s="3">
        <f>(Table1[[#This Row],[AVG_shots]] - AO$519) / AO$516</f>
        <v>-0.71654564687895528</v>
      </c>
      <c r="W293" s="6">
        <v>465.23041474654298</v>
      </c>
      <c r="X293" s="7">
        <f>Table1[[#This Row],[r shp factor]]*Table1[[#This Row],[goals]]</f>
        <v>12.878183649223651</v>
      </c>
      <c r="Y293" s="4">
        <v>0.12625679262672801</v>
      </c>
      <c r="Z293" s="3">
        <f>(Table1[[#This Row],[AVG_shp]] - Z$519) / Z$516</f>
        <v>0.37279071686209542</v>
      </c>
      <c r="AA293" s="6">
        <v>0</v>
      </c>
      <c r="AB293" s="6">
        <v>51.682027649769502</v>
      </c>
      <c r="AC293" s="6">
        <v>57.589861751152</v>
      </c>
      <c r="AD293" s="1">
        <v>82</v>
      </c>
      <c r="AE293" s="1">
        <v>14</v>
      </c>
      <c r="AF293" s="1">
        <f>IF(ISERR(Table1[[#This Row],[AVG_shp]]/Table1[[#This Row],[shp]]), 0, Table1[[#This Row],[AVG_shp]]/Table1[[#This Row],[shp]])</f>
        <v>0.91987026065883226</v>
      </c>
      <c r="AG293" s="1">
        <v>14</v>
      </c>
      <c r="AH293" s="1">
        <v>28</v>
      </c>
      <c r="AI293" s="1">
        <v>70</v>
      </c>
      <c r="AJ293" s="3">
        <v>10.889400921658901</v>
      </c>
      <c r="AK293" s="3">
        <v>7.5299539170506904</v>
      </c>
      <c r="AL293" s="3">
        <v>18.419354838709602</v>
      </c>
      <c r="AM293" s="3">
        <v>84.456221198156598</v>
      </c>
      <c r="AN293" s="1">
        <v>0.13725499999999999</v>
      </c>
      <c r="AO293" s="1">
        <v>0</v>
      </c>
      <c r="AP293" s="1">
        <v>102</v>
      </c>
      <c r="AQ293" s="1">
        <v>623</v>
      </c>
      <c r="AR293" s="1">
        <v>64</v>
      </c>
      <c r="AS293" s="1">
        <v>50</v>
      </c>
      <c r="AT293"/>
      <c r="AX293"/>
      <c r="AY293"/>
      <c r="AZ293"/>
    </row>
    <row r="294" spans="1:52" x14ac:dyDescent="0.3">
      <c r="A294" s="1"/>
      <c r="B294" s="1">
        <v>8479390</v>
      </c>
      <c r="C294" s="1">
        <v>27</v>
      </c>
      <c r="D294" s="1" t="s">
        <v>600</v>
      </c>
      <c r="E294" s="1" t="str">
        <f>IF(AND(ISERR(FIND("C",Table1[[#This Row],[positions]])), Table1[[#This Row],[AVG_faceoffWins]]&gt;200), "*", "")</f>
        <v/>
      </c>
      <c r="F294" s="1" t="str">
        <f>IF(AND(AND(NOT(ISERR(FIND("C",Table1[[#This Row],[positions]]))), G294&lt;&gt;"C"), Table1[[#This Row],[z faceoffWins]]&gt;0.15), "*", "")</f>
        <v/>
      </c>
      <c r="G294" s="2" t="s">
        <v>42</v>
      </c>
      <c r="H294" s="1" t="s">
        <v>616</v>
      </c>
      <c r="I294" s="1" t="s">
        <v>617</v>
      </c>
      <c r="J294" s="7">
        <f>Table1[[#This Row],[z ppp]]+Table1[[#This Row],[z blocks]]+Table1[[#This Row],[z hits]]+Table1[[#This Row],[z goals]]+Table1[[#This Row],[z assists]]+Table1[[#This Row],[z points]]+Table1[[#This Row],[z faceoffWins]]+Table1[[#This Row],[z shots]]</f>
        <v>-3.2674319783136472</v>
      </c>
      <c r="K294" s="7">
        <f>Table1[[#This Row],[z goals]]+Table1[[#This Row],[z assists]]+Table1[[#This Row],[z points]]+Table1[[#This Row],[z ppp]]+Table1[[#This Row],[z hits]]+Table1[[#This Row],[z shots]]</f>
        <v>-1.9635807396377953</v>
      </c>
      <c r="L294" s="7">
        <f>Table1[[#This Row],[z blocks]]+Table1[[#This Row],[z faceoffWins]]</f>
        <v>-1.3038512386758521</v>
      </c>
      <c r="M294" s="7">
        <f>Table1[[#This Row],[z goals]]+Table1[[#This Row],[z assists]]+Table1[[#This Row],[z points]]+Table1[[#This Row],[z ppp]]+Table1[[#This Row],[z hits]]+Table1[[#This Row],[z blocks]]+Table1[[#This Row],[z shots]]</f>
        <v>-2.7253223589620466</v>
      </c>
      <c r="N294" s="7">
        <f>Table1[[#This Row],[z goals]]+Table1[[#This Row],[z assists]]+Table1[[#This Row],[z points]]+Table1[[#This Row],[z ppp]]</f>
        <v>-1.5074981323872358</v>
      </c>
      <c r="O294" s="3">
        <f>(Table1[[#This Row],[AVG_goals]] - AT$519) / AT$516</f>
        <v>-0.2959210442926129</v>
      </c>
      <c r="P294" s="3">
        <f>(Table1[[#This Row],[AVG_assists]] - P$519) / P$516</f>
        <v>-0.52891376326846407</v>
      </c>
      <c r="Q294" s="3">
        <f>(Table1[[#This Row],[AVG_points]] - AX$519) / AX$516</f>
        <v>-0.46488263180839973</v>
      </c>
      <c r="R294" s="3">
        <f>(Table1[[#This Row],[AVG_faceoffWins]] - AH$519) / AH$516</f>
        <v>-0.54210961935160062</v>
      </c>
      <c r="S294" s="3">
        <f>(Table1[[#This Row],[AVG_PPP]] - AB$519) / AB$516</f>
        <v>-0.21778069301775915</v>
      </c>
      <c r="T294" s="3">
        <f>(Table1[[#This Row],[AVG_hits]] - T$519) / T$516</f>
        <v>-0.21967319046145342</v>
      </c>
      <c r="U294" s="3">
        <f>(Table1[[#This Row],[AVG_blocks]] - U$519) / U$516</f>
        <v>-0.76174161932425144</v>
      </c>
      <c r="V294" s="3">
        <f>(Table1[[#This Row],[AVG_shots]] - AO$519) / AO$516</f>
        <v>-0.23640941678910601</v>
      </c>
      <c r="W294" s="6">
        <v>12.4978354978354</v>
      </c>
      <c r="X294" s="7">
        <f>Table1[[#This Row],[r shp factor]]*Table1[[#This Row],[goals]]</f>
        <v>8.5174318213019387</v>
      </c>
      <c r="Y294" s="4">
        <v>9.1585510822510804E-2</v>
      </c>
      <c r="Z294" s="3">
        <f>(Table1[[#This Row],[AVG_shp]] - Z$519) / Z$516</f>
        <v>-0.28938082149840888</v>
      </c>
      <c r="AA294" s="6">
        <v>6.3593073593073504</v>
      </c>
      <c r="AB294" s="6">
        <v>31.3766233766233</v>
      </c>
      <c r="AC294" s="6">
        <v>74.6666666666666</v>
      </c>
      <c r="AD294" s="1">
        <v>80</v>
      </c>
      <c r="AE294" s="1">
        <v>7</v>
      </c>
      <c r="AF294" s="1">
        <f>IF(ISERR(Table1[[#This Row],[AVG_shp]]/Table1[[#This Row],[shp]]), 0, Table1[[#This Row],[AVG_shp]]/Table1[[#This Row],[shp]])</f>
        <v>1.2167759744717055</v>
      </c>
      <c r="AG294" s="1">
        <v>20</v>
      </c>
      <c r="AH294" s="1">
        <v>27</v>
      </c>
      <c r="AI294" s="1">
        <v>61</v>
      </c>
      <c r="AJ294" s="3">
        <v>10.757575757575699</v>
      </c>
      <c r="AK294" s="3">
        <v>15.5108225108225</v>
      </c>
      <c r="AL294" s="3">
        <v>26.268398268398201</v>
      </c>
      <c r="AM294" s="3">
        <v>113.688311688311</v>
      </c>
      <c r="AN294" s="1">
        <v>7.5269000000000003E-2</v>
      </c>
      <c r="AO294" s="1">
        <v>1</v>
      </c>
      <c r="AP294" s="1">
        <v>93</v>
      </c>
      <c r="AQ294" s="1">
        <v>9</v>
      </c>
      <c r="AR294" s="1">
        <v>28</v>
      </c>
      <c r="AS294" s="1">
        <v>59</v>
      </c>
      <c r="AT294"/>
      <c r="AX294"/>
      <c r="AY294"/>
      <c r="AZ294"/>
    </row>
    <row r="295" spans="1:52" x14ac:dyDescent="0.3">
      <c r="A295" s="1"/>
      <c r="B295" s="1">
        <v>8477429</v>
      </c>
      <c r="C295" s="1">
        <v>31</v>
      </c>
      <c r="D295" s="1" t="s">
        <v>305</v>
      </c>
      <c r="E295" s="1" t="str">
        <f>IF(AND(ISERR(FIND("C",Table1[[#This Row],[positions]])), Table1[[#This Row],[AVG_faceoffWins]]&gt;200), "*", "")</f>
        <v/>
      </c>
      <c r="F295" s="1" t="str">
        <f>IF(AND(AND(NOT(ISERR(FIND("C",Table1[[#This Row],[positions]]))), G295&lt;&gt;"C"), Table1[[#This Row],[z faceoffWins]]&gt;0.15), "*", "")</f>
        <v>*</v>
      </c>
      <c r="G295" s="2" t="s">
        <v>45</v>
      </c>
      <c r="H295" s="1" t="s">
        <v>312</v>
      </c>
      <c r="I295" s="1" t="s">
        <v>313</v>
      </c>
      <c r="J295" s="7">
        <f>Table1[[#This Row],[z ppp]]+Table1[[#This Row],[z blocks]]+Table1[[#This Row],[z hits]]+Table1[[#This Row],[z goals]]+Table1[[#This Row],[z assists]]+Table1[[#This Row],[z points]]+Table1[[#This Row],[z faceoffWins]]+Table1[[#This Row],[z shots]]</f>
        <v>-1.0561147909865913</v>
      </c>
      <c r="K295" s="7">
        <f>Table1[[#This Row],[z goals]]+Table1[[#This Row],[z assists]]+Table1[[#This Row],[z points]]+Table1[[#This Row],[z ppp]]+Table1[[#This Row],[z hits]]+Table1[[#This Row],[z shots]]</f>
        <v>-2.4877222193854918</v>
      </c>
      <c r="L295" s="7">
        <f>Table1[[#This Row],[z blocks]]+Table1[[#This Row],[z faceoffWins]]</f>
        <v>1.4316074283989</v>
      </c>
      <c r="M295" s="7">
        <f>Table1[[#This Row],[z goals]]+Table1[[#This Row],[z assists]]+Table1[[#This Row],[z points]]+Table1[[#This Row],[z ppp]]+Table1[[#This Row],[z hits]]+Table1[[#This Row],[z blocks]]+Table1[[#This Row],[z shots]]</f>
        <v>-2.924084368803376</v>
      </c>
      <c r="N295" s="7">
        <f>Table1[[#This Row],[z goals]]+Table1[[#This Row],[z assists]]+Table1[[#This Row],[z points]]+Table1[[#This Row],[z ppp]]</f>
        <v>-0.95191092125282661</v>
      </c>
      <c r="O295" s="3">
        <f>(Table1[[#This Row],[AVG_goals]] - AT$519) / AT$516</f>
        <v>-0.30021613013016296</v>
      </c>
      <c r="P295" s="3">
        <f>(Table1[[#This Row],[AVG_assists]] - P$519) / P$516</f>
        <v>1.6438155916198825E-2</v>
      </c>
      <c r="Q295" s="3">
        <f>(Table1[[#This Row],[AVG_points]] - AX$519) / AX$516</f>
        <v>-0.12564204683394387</v>
      </c>
      <c r="R295" s="3">
        <f>(Table1[[#This Row],[AVG_faceoffWins]] - AH$519) / AH$516</f>
        <v>1.867969577816784</v>
      </c>
      <c r="S295" s="3">
        <f>(Table1[[#This Row],[AVG_PPP]] - AB$519) / AB$516</f>
        <v>-0.54249090020491864</v>
      </c>
      <c r="T295" s="3">
        <f>(Table1[[#This Row],[AVG_hits]] - T$519) / T$516</f>
        <v>-1.1168830928726696</v>
      </c>
      <c r="U295" s="3">
        <f>(Table1[[#This Row],[AVG_blocks]] - U$519) / U$516</f>
        <v>-0.43636214941788404</v>
      </c>
      <c r="V295" s="3">
        <f>(Table1[[#This Row],[AVG_shots]] - AO$519) / AO$516</f>
        <v>-0.41892820525999519</v>
      </c>
      <c r="W295" s="6">
        <v>521.68663594470001</v>
      </c>
      <c r="X295" s="7">
        <f>Table1[[#This Row],[r shp factor]]*Table1[[#This Row],[goals]]</f>
        <v>7.4603487618671416</v>
      </c>
      <c r="Y295" s="4">
        <v>0.10971114285714199</v>
      </c>
      <c r="Z295" s="3">
        <f>(Table1[[#This Row],[AVG_shp]] - Z$519) / Z$516</f>
        <v>5.6792640328095854E-2</v>
      </c>
      <c r="AA295" s="6">
        <v>3.2396313364055298</v>
      </c>
      <c r="AB295" s="6">
        <v>44.603686635944698</v>
      </c>
      <c r="AC295" s="6">
        <v>26.428571428571399</v>
      </c>
      <c r="AD295" s="1">
        <v>56</v>
      </c>
      <c r="AE295" s="1">
        <v>10</v>
      </c>
      <c r="AF295" s="1">
        <f>IF(ISERR(Table1[[#This Row],[AVG_shp]]/Table1[[#This Row],[shp]]), 0, Table1[[#This Row],[AVG_shp]]/Table1[[#This Row],[shp]])</f>
        <v>0.74603487618671416</v>
      </c>
      <c r="AG295" s="1">
        <v>13</v>
      </c>
      <c r="AH295" s="1">
        <v>23</v>
      </c>
      <c r="AI295" s="1">
        <v>56</v>
      </c>
      <c r="AJ295" s="3">
        <v>10.714285714285699</v>
      </c>
      <c r="AK295" s="3">
        <v>23.1059907834101</v>
      </c>
      <c r="AL295" s="3">
        <v>33.820276497695801</v>
      </c>
      <c r="AM295" s="3">
        <v>102.576036866359</v>
      </c>
      <c r="AN295" s="1">
        <v>0.147059</v>
      </c>
      <c r="AO295" s="1">
        <v>1</v>
      </c>
      <c r="AP295" s="1">
        <v>68</v>
      </c>
      <c r="AQ295" s="1">
        <v>318</v>
      </c>
      <c r="AR295" s="1">
        <v>35</v>
      </c>
      <c r="AS295" s="1">
        <v>9</v>
      </c>
      <c r="AT295"/>
      <c r="AX295"/>
      <c r="AY295"/>
      <c r="AZ295"/>
    </row>
    <row r="296" spans="1:52" x14ac:dyDescent="0.3">
      <c r="A296" s="1"/>
      <c r="B296" s="1">
        <v>8480762</v>
      </c>
      <c r="C296" s="1">
        <v>30</v>
      </c>
      <c r="D296" s="1" t="s">
        <v>119</v>
      </c>
      <c r="E296" s="1" t="str">
        <f>IF(AND(ISERR(FIND("C",Table1[[#This Row],[positions]])), Table1[[#This Row],[AVG_faceoffWins]]&gt;200), "*", "")</f>
        <v/>
      </c>
      <c r="F296" s="1" t="str">
        <f>IF(AND(AND(NOT(ISERR(FIND("C",Table1[[#This Row],[positions]]))), G296&lt;&gt;"C"), Table1[[#This Row],[z faceoffWins]]&gt;0.15), "*", "")</f>
        <v/>
      </c>
      <c r="G296" s="2" t="s">
        <v>29</v>
      </c>
      <c r="H296" s="1" t="s">
        <v>139</v>
      </c>
      <c r="I296" s="1" t="s">
        <v>140</v>
      </c>
      <c r="J296" s="7">
        <f>Table1[[#This Row],[z ppp]]+Table1[[#This Row],[z blocks]]+Table1[[#This Row],[z hits]]+Table1[[#This Row],[z goals]]+Table1[[#This Row],[z assists]]+Table1[[#This Row],[z points]]+Table1[[#This Row],[z faceoffWins]]+Table1[[#This Row],[z shots]]</f>
        <v>-4.0396589569350301</v>
      </c>
      <c r="K296" s="7">
        <f>Table1[[#This Row],[z goals]]+Table1[[#This Row],[z assists]]+Table1[[#This Row],[z points]]+Table1[[#This Row],[z ppp]]+Table1[[#This Row],[z hits]]+Table1[[#This Row],[z shots]]</f>
        <v>-2.4325466518948766</v>
      </c>
      <c r="L296" s="7">
        <f>Table1[[#This Row],[z blocks]]+Table1[[#This Row],[z faceoffWins]]</f>
        <v>-1.6071123050401535</v>
      </c>
      <c r="M296" s="7">
        <f>Table1[[#This Row],[z goals]]+Table1[[#This Row],[z assists]]+Table1[[#This Row],[z points]]+Table1[[#This Row],[z ppp]]+Table1[[#This Row],[z hits]]+Table1[[#This Row],[z blocks]]+Table1[[#This Row],[z shots]]</f>
        <v>-3.4603182158870269</v>
      </c>
      <c r="N296" s="7">
        <f>Table1[[#This Row],[z goals]]+Table1[[#This Row],[z assists]]+Table1[[#This Row],[z points]]+Table1[[#This Row],[z ppp]]</f>
        <v>-2.4366063074288493</v>
      </c>
      <c r="O296" s="3">
        <f>(Table1[[#This Row],[AVG_goals]] - AT$519) / AT$516</f>
        <v>-0.30049819546875223</v>
      </c>
      <c r="P296" s="3">
        <f>(Table1[[#This Row],[AVG_assists]] - P$519) / P$516</f>
        <v>-0.68919237569194591</v>
      </c>
      <c r="Q296" s="3">
        <f>(Table1[[#This Row],[AVG_points]] - AX$519) / AX$516</f>
        <v>-0.56722912896677158</v>
      </c>
      <c r="R296" s="3">
        <f>(Table1[[#This Row],[AVG_faceoffWins]] - AH$519) / AH$516</f>
        <v>-0.57934074104800282</v>
      </c>
      <c r="S296" s="3">
        <f>(Table1[[#This Row],[AVG_PPP]] - AB$519) / AB$516</f>
        <v>-0.87968660730137949</v>
      </c>
      <c r="T296" s="3">
        <f>(Table1[[#This Row],[AVG_hits]] - T$519) / T$516</f>
        <v>0.55984491779367529</v>
      </c>
      <c r="U296" s="3">
        <f>(Table1[[#This Row],[AVG_blocks]] - U$519) / U$516</f>
        <v>-1.0277715639921505</v>
      </c>
      <c r="V296" s="3">
        <f>(Table1[[#This Row],[AVG_shots]] - AO$519) / AO$516</f>
        <v>-0.55578526225970259</v>
      </c>
      <c r="W296" s="6">
        <v>4.6318407960199002</v>
      </c>
      <c r="X296" s="7">
        <f>Table1[[#This Row],[r shp factor]]*Table1[[#This Row],[goals]]</f>
        <v>14.383506242877468</v>
      </c>
      <c r="Y296" s="4">
        <v>0.130759427860696</v>
      </c>
      <c r="Z296" s="3">
        <f>(Table1[[#This Row],[AVG_shp]] - Z$519) / Z$516</f>
        <v>0.45878456376942667</v>
      </c>
      <c r="AA296" s="6">
        <v>0</v>
      </c>
      <c r="AB296" s="6">
        <v>20.5621890547263</v>
      </c>
      <c r="AC296" s="6">
        <v>116.57711442786</v>
      </c>
      <c r="AD296" s="1">
        <v>82</v>
      </c>
      <c r="AE296" s="1">
        <v>14</v>
      </c>
      <c r="AF296" s="1">
        <f>IF(ISERR(Table1[[#This Row],[AVG_shp]]/Table1[[#This Row],[shp]]), 0, Table1[[#This Row],[AVG_shp]]/Table1[[#This Row],[shp]])</f>
        <v>1.0273933030626763</v>
      </c>
      <c r="AG296" s="1">
        <v>18</v>
      </c>
      <c r="AH296" s="1">
        <v>32</v>
      </c>
      <c r="AI296" s="1">
        <v>78</v>
      </c>
      <c r="AJ296" s="3">
        <v>10.7114427860696</v>
      </c>
      <c r="AK296" s="3">
        <v>13.278606965174101</v>
      </c>
      <c r="AL296" s="3">
        <v>23.990049751243699</v>
      </c>
      <c r="AM296" s="3">
        <v>94.243781094527293</v>
      </c>
      <c r="AN296" s="1">
        <v>0.127273</v>
      </c>
      <c r="AO296" s="1">
        <v>0</v>
      </c>
      <c r="AP296" s="1">
        <v>110</v>
      </c>
      <c r="AQ296" s="1">
        <v>7</v>
      </c>
      <c r="AR296" s="1">
        <v>16</v>
      </c>
      <c r="AS296" s="1">
        <v>123</v>
      </c>
      <c r="AT296"/>
      <c r="AX296"/>
      <c r="AY296"/>
      <c r="AZ296"/>
    </row>
    <row r="297" spans="1:52" x14ac:dyDescent="0.3">
      <c r="A297" s="1"/>
      <c r="B297" s="1">
        <v>8478891</v>
      </c>
      <c r="C297" s="1">
        <v>29</v>
      </c>
      <c r="D297" s="1" t="s">
        <v>305</v>
      </c>
      <c r="E297" s="1" t="str">
        <f>IF(AND(ISERR(FIND("C",Table1[[#This Row],[positions]])), Table1[[#This Row],[AVG_faceoffWins]]&gt;200), "*", "")</f>
        <v/>
      </c>
      <c r="F297" s="1" t="str">
        <f>IF(AND(AND(NOT(ISERR(FIND("C",Table1[[#This Row],[positions]]))), G297&lt;&gt;"C"), Table1[[#This Row],[z faceoffWins]]&gt;0.15), "*", "")</f>
        <v/>
      </c>
      <c r="G297" s="2" t="s">
        <v>65</v>
      </c>
      <c r="H297" s="1" t="s">
        <v>306</v>
      </c>
      <c r="I297" s="1" t="s">
        <v>307</v>
      </c>
      <c r="J297" s="7">
        <f>Table1[[#This Row],[z ppp]]+Table1[[#This Row],[z blocks]]+Table1[[#This Row],[z hits]]+Table1[[#This Row],[z goals]]+Table1[[#This Row],[z assists]]+Table1[[#This Row],[z points]]+Table1[[#This Row],[z faceoffWins]]+Table1[[#This Row],[z shots]]</f>
        <v>-3.7420943971445539</v>
      </c>
      <c r="K297" s="7">
        <f>Table1[[#This Row],[z goals]]+Table1[[#This Row],[z assists]]+Table1[[#This Row],[z points]]+Table1[[#This Row],[z ppp]]+Table1[[#This Row],[z hits]]+Table1[[#This Row],[z shots]]</f>
        <v>-2.420339986707575</v>
      </c>
      <c r="L297" s="7">
        <f>Table1[[#This Row],[z blocks]]+Table1[[#This Row],[z faceoffWins]]</f>
        <v>-1.3217544104369789</v>
      </c>
      <c r="M297" s="7">
        <f>Table1[[#This Row],[z goals]]+Table1[[#This Row],[z assists]]+Table1[[#This Row],[z points]]+Table1[[#This Row],[z ppp]]+Table1[[#This Row],[z hits]]+Table1[[#This Row],[z blocks]]+Table1[[#This Row],[z shots]]</f>
        <v>-3.1781589880150563</v>
      </c>
      <c r="N297" s="7">
        <f>Table1[[#This Row],[z goals]]+Table1[[#This Row],[z assists]]+Table1[[#This Row],[z points]]+Table1[[#This Row],[z ppp]]</f>
        <v>-1.980230226994506</v>
      </c>
      <c r="O297" s="3">
        <f>(Table1[[#This Row],[AVG_goals]] - AT$519) / AT$516</f>
        <v>-0.30817975062381259</v>
      </c>
      <c r="P297" s="3">
        <f>(Table1[[#This Row],[AVG_assists]] - P$519) / P$516</f>
        <v>-0.49267925867704998</v>
      </c>
      <c r="Q297" s="3">
        <f>(Table1[[#This Row],[AVG_points]] - AX$519) / AX$516</f>
        <v>-0.44776372119443125</v>
      </c>
      <c r="R297" s="3">
        <f>(Table1[[#This Row],[AVG_faceoffWins]] - AH$519) / AH$516</f>
        <v>-0.5639354091294978</v>
      </c>
      <c r="S297" s="3">
        <f>(Table1[[#This Row],[AVG_PPP]] - AB$519) / AB$516</f>
        <v>-0.7316074964992122</v>
      </c>
      <c r="T297" s="3">
        <f>(Table1[[#This Row],[AVG_hits]] - T$519) / T$516</f>
        <v>-7.301747916625255E-2</v>
      </c>
      <c r="U297" s="3">
        <f>(Table1[[#This Row],[AVG_blocks]] - U$519) / U$516</f>
        <v>-0.75781900130748114</v>
      </c>
      <c r="V297" s="3">
        <f>(Table1[[#This Row],[AVG_shots]] - AO$519) / AO$516</f>
        <v>-0.36709228054681631</v>
      </c>
      <c r="W297" s="6">
        <v>7.8865979381443303</v>
      </c>
      <c r="X297" s="7">
        <f>Table1[[#This Row],[r shp factor]]*Table1[[#This Row],[goals]]</f>
        <v>10.442250038773684</v>
      </c>
      <c r="Y297" s="4">
        <v>9.7591180412371095E-2</v>
      </c>
      <c r="Z297" s="3">
        <f>(Table1[[#This Row],[AVG_shp]] - Z$519) / Z$516</f>
        <v>-0.17468118351966602</v>
      </c>
      <c r="AA297" s="6">
        <v>1.4226804123711301</v>
      </c>
      <c r="AB297" s="6">
        <v>31.536082474226799</v>
      </c>
      <c r="AC297" s="6">
        <v>82.551546391752495</v>
      </c>
      <c r="AD297" s="1">
        <v>71</v>
      </c>
      <c r="AE297" s="1">
        <v>10</v>
      </c>
      <c r="AF297" s="1">
        <f>IF(ISERR(Table1[[#This Row],[AVG_shp]]/Table1[[#This Row],[shp]]), 0, Table1[[#This Row],[AVG_shp]]/Table1[[#This Row],[shp]])</f>
        <v>1.0442250038773684</v>
      </c>
      <c r="AG297" s="1">
        <v>12</v>
      </c>
      <c r="AH297" s="1">
        <v>22</v>
      </c>
      <c r="AI297" s="1">
        <v>54</v>
      </c>
      <c r="AJ297" s="3">
        <v>10.634020618556701</v>
      </c>
      <c r="AK297" s="3">
        <v>16.0154639175257</v>
      </c>
      <c r="AL297" s="3">
        <v>26.649484536082401</v>
      </c>
      <c r="AM297" s="3">
        <v>105.73195876288599</v>
      </c>
      <c r="AN297" s="1">
        <v>9.3457999999999999E-2</v>
      </c>
      <c r="AO297" s="1">
        <v>1</v>
      </c>
      <c r="AP297" s="1">
        <v>107</v>
      </c>
      <c r="AQ297" s="1">
        <v>10</v>
      </c>
      <c r="AR297" s="1">
        <v>29</v>
      </c>
      <c r="AS297" s="1">
        <v>76</v>
      </c>
      <c r="AT297"/>
      <c r="AX297"/>
      <c r="AY297"/>
      <c r="AZ297"/>
    </row>
    <row r="298" spans="1:52" x14ac:dyDescent="0.3">
      <c r="A298" s="1"/>
      <c r="B298" s="1">
        <v>8475220</v>
      </c>
      <c r="C298" s="1">
        <v>34</v>
      </c>
      <c r="D298" s="1" t="s">
        <v>449</v>
      </c>
      <c r="E298" s="1" t="str">
        <f>IF(AND(ISERR(FIND("C",Table1[[#This Row],[positions]])), Table1[[#This Row],[AVG_faceoffWins]]&gt;200), "*", "")</f>
        <v/>
      </c>
      <c r="F298" s="1" t="str">
        <f>IF(AND(AND(NOT(ISERR(FIND("C",Table1[[#This Row],[positions]]))), G298&lt;&gt;"C"), Table1[[#This Row],[z faceoffWins]]&gt;0.15), "*", "")</f>
        <v/>
      </c>
      <c r="G298" s="2" t="s">
        <v>29</v>
      </c>
      <c r="H298" s="1" t="s">
        <v>454</v>
      </c>
      <c r="I298" s="1" t="s">
        <v>229</v>
      </c>
      <c r="J298" s="7">
        <f>Table1[[#This Row],[z ppp]]+Table1[[#This Row],[z blocks]]+Table1[[#This Row],[z hits]]+Table1[[#This Row],[z goals]]+Table1[[#This Row],[z assists]]+Table1[[#This Row],[z points]]+Table1[[#This Row],[z faceoffWins]]+Table1[[#This Row],[z shots]]</f>
        <v>-1.5181187598513946</v>
      </c>
      <c r="K298" s="7">
        <f>Table1[[#This Row],[z goals]]+Table1[[#This Row],[z assists]]+Table1[[#This Row],[z points]]+Table1[[#This Row],[z ppp]]+Table1[[#This Row],[z hits]]+Table1[[#This Row],[z shots]]</f>
        <v>-0.48691165967062333</v>
      </c>
      <c r="L298" s="7">
        <f>Table1[[#This Row],[z blocks]]+Table1[[#This Row],[z faceoffWins]]</f>
        <v>-1.0312071001807708</v>
      </c>
      <c r="M298" s="7">
        <f>Table1[[#This Row],[z goals]]+Table1[[#This Row],[z assists]]+Table1[[#This Row],[z points]]+Table1[[#This Row],[z ppp]]+Table1[[#This Row],[z hits]]+Table1[[#This Row],[z blocks]]+Table1[[#This Row],[z shots]]</f>
        <v>-0.94998692840251531</v>
      </c>
      <c r="N298" s="7">
        <f>Table1[[#This Row],[z goals]]+Table1[[#This Row],[z assists]]+Table1[[#This Row],[z points]]+Table1[[#This Row],[z ppp]]</f>
        <v>-2.2887951501984922</v>
      </c>
      <c r="O298" s="3">
        <f>(Table1[[#This Row],[AVG_goals]] - AT$519) / AT$516</f>
        <v>-0.31417406897890465</v>
      </c>
      <c r="P298" s="3">
        <f>(Table1[[#This Row],[AVG_assists]] - P$519) / P$516</f>
        <v>-0.64942239324852336</v>
      </c>
      <c r="Q298" s="3">
        <f>(Table1[[#This Row],[AVG_points]] - AX$519) / AX$516</f>
        <v>-0.54853997667582788</v>
      </c>
      <c r="R298" s="3">
        <f>(Table1[[#This Row],[AVG_faceoffWins]] - AH$519) / AH$516</f>
        <v>-0.5681318314488788</v>
      </c>
      <c r="S298" s="3">
        <f>(Table1[[#This Row],[AVG_PPP]] - AB$519) / AB$516</f>
        <v>-0.77665871129523656</v>
      </c>
      <c r="T298" s="3">
        <f>(Table1[[#This Row],[AVG_hits]] - T$519) / T$516</f>
        <v>2.6148008251260673</v>
      </c>
      <c r="U298" s="3">
        <f>(Table1[[#This Row],[AVG_blocks]] - U$519) / U$516</f>
        <v>-0.46307526873189192</v>
      </c>
      <c r="V298" s="3">
        <f>(Table1[[#This Row],[AVG_shots]] - AO$519) / AO$516</f>
        <v>-0.81291733459819837</v>
      </c>
      <c r="W298" s="6">
        <v>7</v>
      </c>
      <c r="X298" s="7">
        <f>Table1[[#This Row],[r shp factor]]*Table1[[#This Row],[goals]]</f>
        <v>12.541129962449721</v>
      </c>
      <c r="Y298" s="4">
        <v>0.13781447715736</v>
      </c>
      <c r="Z298" s="3">
        <f>(Table1[[#This Row],[AVG_shp]] - Z$519) / Z$516</f>
        <v>0.59352584251306306</v>
      </c>
      <c r="AA298" s="6">
        <v>0.98984771573604002</v>
      </c>
      <c r="AB298" s="6">
        <v>43.517766497461899</v>
      </c>
      <c r="AC298" s="6">
        <v>227.060913705583</v>
      </c>
      <c r="AD298" s="1">
        <v>77</v>
      </c>
      <c r="AE298" s="1">
        <v>14</v>
      </c>
      <c r="AF298" s="1">
        <f>IF(ISERR(Table1[[#This Row],[AVG_shp]]/Table1[[#This Row],[shp]]), 0, Table1[[#This Row],[AVG_shp]]/Table1[[#This Row],[shp]])</f>
        <v>0.89579499731783729</v>
      </c>
      <c r="AG298" s="1">
        <v>15</v>
      </c>
      <c r="AH298" s="1">
        <v>29</v>
      </c>
      <c r="AI298" s="1">
        <v>72</v>
      </c>
      <c r="AJ298" s="3">
        <v>10.5736040609137</v>
      </c>
      <c r="AK298" s="3">
        <v>13.8324873096446</v>
      </c>
      <c r="AL298" s="3">
        <v>24.4060913705583</v>
      </c>
      <c r="AM298" s="3">
        <v>78.588832487309602</v>
      </c>
      <c r="AN298" s="1">
        <v>0.15384600000000001</v>
      </c>
      <c r="AO298" s="1">
        <v>0</v>
      </c>
      <c r="AP298" s="1">
        <v>91</v>
      </c>
      <c r="AQ298" s="1">
        <v>7</v>
      </c>
      <c r="AR298" s="1">
        <v>49</v>
      </c>
      <c r="AS298" s="1">
        <v>253</v>
      </c>
      <c r="AT298"/>
      <c r="AX298"/>
      <c r="AY298"/>
      <c r="AZ298"/>
    </row>
    <row r="299" spans="1:52" x14ac:dyDescent="0.3">
      <c r="A299" s="1"/>
      <c r="B299" s="1">
        <v>8478508</v>
      </c>
      <c r="C299" s="1">
        <v>28</v>
      </c>
      <c r="D299" s="1" t="s">
        <v>449</v>
      </c>
      <c r="E299" s="1" t="str">
        <f>IF(AND(ISERR(FIND("C",Table1[[#This Row],[positions]])), Table1[[#This Row],[AVG_faceoffWins]]&gt;200), "*", "")</f>
        <v/>
      </c>
      <c r="F299" s="1" t="str">
        <f>IF(AND(AND(NOT(ISERR(FIND("C",Table1[[#This Row],[positions]]))), G299&lt;&gt;"C"), Table1[[#This Row],[z faceoffWins]]&gt;0.15), "*", "")</f>
        <v/>
      </c>
      <c r="G299" s="2" t="s">
        <v>26</v>
      </c>
      <c r="H299" s="1" t="s">
        <v>467</v>
      </c>
      <c r="I299" s="1" t="s">
        <v>468</v>
      </c>
      <c r="J299" s="7">
        <f>Table1[[#This Row],[z ppp]]+Table1[[#This Row],[z blocks]]+Table1[[#This Row],[z hits]]+Table1[[#This Row],[z goals]]+Table1[[#This Row],[z assists]]+Table1[[#This Row],[z points]]+Table1[[#This Row],[z faceoffWins]]+Table1[[#This Row],[z shots]]</f>
        <v>-2.149686375563816</v>
      </c>
      <c r="K299" s="7">
        <f>Table1[[#This Row],[z goals]]+Table1[[#This Row],[z assists]]+Table1[[#This Row],[z points]]+Table1[[#This Row],[z ppp]]+Table1[[#This Row],[z hits]]+Table1[[#This Row],[z shots]]</f>
        <v>-1.0289099613174466</v>
      </c>
      <c r="L299" s="7">
        <f>Table1[[#This Row],[z blocks]]+Table1[[#This Row],[z faceoffWins]]</f>
        <v>-1.1207764142463696</v>
      </c>
      <c r="M299" s="7">
        <f>Table1[[#This Row],[z goals]]+Table1[[#This Row],[z assists]]+Table1[[#This Row],[z points]]+Table1[[#This Row],[z ppp]]+Table1[[#This Row],[z hits]]+Table1[[#This Row],[z blocks]]+Table1[[#This Row],[z shots]]</f>
        <v>-1.7592035861583353</v>
      </c>
      <c r="N299" s="7">
        <f>Table1[[#This Row],[z goals]]+Table1[[#This Row],[z assists]]+Table1[[#This Row],[z points]]+Table1[[#This Row],[z ppp]]</f>
        <v>-2.9954237472871936</v>
      </c>
      <c r="O299" s="3">
        <f>(Table1[[#This Row],[AVG_goals]] - AT$519) / AT$516</f>
        <v>-0.33729078591660583</v>
      </c>
      <c r="P299" s="3">
        <f>(Table1[[#This Row],[AVG_assists]] - P$519) / P$516</f>
        <v>-1.043125611704776</v>
      </c>
      <c r="Q299" s="3">
        <f>(Table1[[#This Row],[AVG_points]] - AX$519) / AX$516</f>
        <v>-0.80531649444223674</v>
      </c>
      <c r="R299" s="3">
        <f>(Table1[[#This Row],[AVG_faceoffWins]] - AH$519) / AH$516</f>
        <v>-0.39048278940548098</v>
      </c>
      <c r="S299" s="3">
        <f>(Table1[[#This Row],[AVG_PPP]] - AB$519) / AB$516</f>
        <v>-0.80969085522357487</v>
      </c>
      <c r="T299" s="3">
        <f>(Table1[[#This Row],[AVG_hits]] - T$519) / T$516</f>
        <v>2.2013899695150143</v>
      </c>
      <c r="U299" s="3">
        <f>(Table1[[#This Row],[AVG_blocks]] - U$519) / U$516</f>
        <v>-0.73029362484088867</v>
      </c>
      <c r="V299" s="3">
        <f>(Table1[[#This Row],[AVG_shots]] - AO$519) / AO$516</f>
        <v>-0.23487618354526735</v>
      </c>
      <c r="W299" s="6">
        <v>44.532751091702998</v>
      </c>
      <c r="X299" s="7">
        <f>Table1[[#This Row],[r shp factor]]*Table1[[#This Row],[goals]]</f>
        <v>10.338441654700109</v>
      </c>
      <c r="Y299" s="4">
        <v>0.121628812227074</v>
      </c>
      <c r="Z299" s="3">
        <f>(Table1[[#This Row],[AVG_shp]] - Z$519) / Z$516</f>
        <v>0.28440295785030123</v>
      </c>
      <c r="AA299" s="6">
        <v>0.67248908296943199</v>
      </c>
      <c r="AB299" s="6">
        <v>32.655021834061102</v>
      </c>
      <c r="AC299" s="6">
        <v>204.834061135371</v>
      </c>
      <c r="AD299" s="1">
        <v>76</v>
      </c>
      <c r="AE299" s="1">
        <v>7</v>
      </c>
      <c r="AF299" s="1">
        <f>IF(ISERR(Table1[[#This Row],[AVG_shp]]/Table1[[#This Row],[shp]]), 0, Table1[[#This Row],[AVG_shp]]/Table1[[#This Row],[shp]])</f>
        <v>1.4769202363857299</v>
      </c>
      <c r="AG299" s="1">
        <v>8</v>
      </c>
      <c r="AH299" s="1">
        <v>15</v>
      </c>
      <c r="AI299" s="1">
        <v>37</v>
      </c>
      <c r="AJ299" s="3">
        <v>10.340611353711701</v>
      </c>
      <c r="AK299" s="3">
        <v>8.3493449781659397</v>
      </c>
      <c r="AL299" s="3">
        <v>18.689956331877699</v>
      </c>
      <c r="AM299" s="3">
        <v>113.78165938864601</v>
      </c>
      <c r="AN299" s="1">
        <v>8.2352999999999996E-2</v>
      </c>
      <c r="AO299" s="1">
        <v>0</v>
      </c>
      <c r="AP299" s="1">
        <v>85</v>
      </c>
      <c r="AQ299" s="1">
        <v>21</v>
      </c>
      <c r="AR299" s="1">
        <v>32</v>
      </c>
      <c r="AS299" s="1">
        <v>241</v>
      </c>
      <c r="AT299"/>
      <c r="AX299"/>
      <c r="AY299"/>
      <c r="AZ299"/>
    </row>
    <row r="300" spans="1:52" x14ac:dyDescent="0.3">
      <c r="A300" s="1"/>
      <c r="B300" s="1">
        <v>8479671</v>
      </c>
      <c r="C300" s="1">
        <v>28</v>
      </c>
      <c r="D300" s="1" t="s">
        <v>155</v>
      </c>
      <c r="E300" s="1" t="str">
        <f>IF(AND(ISERR(FIND("C",Table1[[#This Row],[positions]])), Table1[[#This Row],[AVG_faceoffWins]]&gt;200), "*", "")</f>
        <v/>
      </c>
      <c r="F300" s="1" t="str">
        <f>IF(AND(AND(NOT(ISERR(FIND("C",Table1[[#This Row],[positions]]))), G300&lt;&gt;"C"), Table1[[#This Row],[z faceoffWins]]&gt;0.15), "*", "")</f>
        <v/>
      </c>
      <c r="G300" s="2" t="s">
        <v>42</v>
      </c>
      <c r="H300" s="1" t="s">
        <v>168</v>
      </c>
      <c r="I300" s="1" t="s">
        <v>169</v>
      </c>
      <c r="J300" s="7">
        <f>Table1[[#This Row],[z ppp]]+Table1[[#This Row],[z blocks]]+Table1[[#This Row],[z hits]]+Table1[[#This Row],[z goals]]+Table1[[#This Row],[z assists]]+Table1[[#This Row],[z points]]+Table1[[#This Row],[z faceoffWins]]+Table1[[#This Row],[z shots]]</f>
        <v>-1.5094771763503698</v>
      </c>
      <c r="K300" s="7">
        <f>Table1[[#This Row],[z goals]]+Table1[[#This Row],[z assists]]+Table1[[#This Row],[z points]]+Table1[[#This Row],[z ppp]]+Table1[[#This Row],[z hits]]+Table1[[#This Row],[z shots]]</f>
        <v>-0.91146389747819534</v>
      </c>
      <c r="L300" s="7">
        <f>Table1[[#This Row],[z blocks]]+Table1[[#This Row],[z faceoffWins]]</f>
        <v>-0.59801327887217415</v>
      </c>
      <c r="M300" s="7">
        <f>Table1[[#This Row],[z goals]]+Table1[[#This Row],[z assists]]+Table1[[#This Row],[z points]]+Table1[[#This Row],[z ppp]]+Table1[[#This Row],[z hits]]+Table1[[#This Row],[z blocks]]+Table1[[#This Row],[z shots]]</f>
        <v>-0.94326673237146286</v>
      </c>
      <c r="N300" s="7">
        <f>Table1[[#This Row],[z goals]]+Table1[[#This Row],[z assists]]+Table1[[#This Row],[z points]]+Table1[[#This Row],[z ppp]]</f>
        <v>-2.7859631324115619</v>
      </c>
      <c r="O300" s="3">
        <f>(Table1[[#This Row],[AVG_goals]] - AT$519) / AT$516</f>
        <v>-0.34357948684852752</v>
      </c>
      <c r="P300" s="3">
        <f>(Table1[[#This Row],[AVG_assists]] - P$519) / P$516</f>
        <v>-0.86559848870760936</v>
      </c>
      <c r="Q300" s="3">
        <f>(Table1[[#This Row],[AVG_points]] - AX$519) / AX$516</f>
        <v>-0.6970985495540456</v>
      </c>
      <c r="R300" s="3">
        <f>(Table1[[#This Row],[AVG_faceoffWins]] - AH$519) / AH$516</f>
        <v>-0.56621044397890663</v>
      </c>
      <c r="S300" s="3">
        <f>(Table1[[#This Row],[AVG_PPP]] - AB$519) / AB$516</f>
        <v>-0.87968660730137949</v>
      </c>
      <c r="T300" s="3">
        <f>(Table1[[#This Row],[AVG_hits]] - T$519) / T$516</f>
        <v>2.5941474678751484</v>
      </c>
      <c r="U300" s="3">
        <f>(Table1[[#This Row],[AVG_blocks]] - U$519) / U$516</f>
        <v>-3.1802834893267524E-2</v>
      </c>
      <c r="V300" s="3">
        <f>(Table1[[#This Row],[AVG_shots]] - AO$519) / AO$516</f>
        <v>-0.71964823294178182</v>
      </c>
      <c r="W300" s="6">
        <v>7.4059405940594001</v>
      </c>
      <c r="X300" s="7">
        <f>Table1[[#This Row],[r shp factor]]*Table1[[#This Row],[goals]]</f>
        <v>12.422336739168388</v>
      </c>
      <c r="Y300" s="4">
        <v>0.111912831683168</v>
      </c>
      <c r="Z300" s="3">
        <f>(Table1[[#This Row],[AVG_shp]] - Z$519) / Z$516</f>
        <v>9.8841725364906999E-2</v>
      </c>
      <c r="AA300" s="6">
        <v>0</v>
      </c>
      <c r="AB300" s="6">
        <v>61.049504950494999</v>
      </c>
      <c r="AC300" s="6">
        <v>225.95049504950401</v>
      </c>
      <c r="AD300" s="1">
        <v>82</v>
      </c>
      <c r="AE300" s="1">
        <v>18</v>
      </c>
      <c r="AF300" s="1">
        <f>IF(ISERR(Table1[[#This Row],[AVG_shp]]/Table1[[#This Row],[shp]]), 0, Table1[[#This Row],[AVG_shp]]/Table1[[#This Row],[shp]])</f>
        <v>0.6901298188426882</v>
      </c>
      <c r="AG300" s="1">
        <v>14</v>
      </c>
      <c r="AH300" s="1">
        <v>32</v>
      </c>
      <c r="AI300" s="1">
        <v>82</v>
      </c>
      <c r="AJ300" s="3">
        <v>10.277227722772199</v>
      </c>
      <c r="AK300" s="3">
        <v>10.8217821782178</v>
      </c>
      <c r="AL300" s="3">
        <v>21.099009900990001</v>
      </c>
      <c r="AM300" s="3">
        <v>84.267326732673197</v>
      </c>
      <c r="AN300" s="1">
        <v>0.162162</v>
      </c>
      <c r="AO300" s="1">
        <v>0</v>
      </c>
      <c r="AP300" s="1">
        <v>111</v>
      </c>
      <c r="AQ300" s="1">
        <v>14</v>
      </c>
      <c r="AR300" s="1">
        <v>80</v>
      </c>
      <c r="AS300" s="1">
        <v>306</v>
      </c>
      <c r="AT300"/>
      <c r="AX300"/>
      <c r="AY300"/>
      <c r="AZ300"/>
    </row>
    <row r="301" spans="1:52" x14ac:dyDescent="0.3">
      <c r="A301" s="1"/>
      <c r="B301" s="1">
        <v>8480068</v>
      </c>
      <c r="C301" s="1">
        <v>26</v>
      </c>
      <c r="D301" s="1" t="s">
        <v>22</v>
      </c>
      <c r="E301" s="1" t="str">
        <f>IF(AND(ISERR(FIND("C",Table1[[#This Row],[positions]])), Table1[[#This Row],[AVG_faceoffWins]]&gt;200), "*", "")</f>
        <v/>
      </c>
      <c r="F301" s="1" t="str">
        <f>IF(AND(AND(NOT(ISERR(FIND("C",Table1[[#This Row],[positions]]))), G301&lt;&gt;"C"), Table1[[#This Row],[z faceoffWins]]&gt;0.15), "*", "")</f>
        <v/>
      </c>
      <c r="G301" s="2" t="s">
        <v>26</v>
      </c>
      <c r="H301" s="1" t="s">
        <v>38</v>
      </c>
      <c r="I301" s="1" t="s">
        <v>39</v>
      </c>
      <c r="J301" s="7">
        <f>Table1[[#This Row],[z ppp]]+Table1[[#This Row],[z blocks]]+Table1[[#This Row],[z hits]]+Table1[[#This Row],[z goals]]+Table1[[#This Row],[z assists]]+Table1[[#This Row],[z points]]+Table1[[#This Row],[z faceoffWins]]+Table1[[#This Row],[z shots]]</f>
        <v>-2.0699696123050844</v>
      </c>
      <c r="K301" s="7">
        <f>Table1[[#This Row],[z goals]]+Table1[[#This Row],[z assists]]+Table1[[#This Row],[z points]]+Table1[[#This Row],[z ppp]]+Table1[[#This Row],[z hits]]+Table1[[#This Row],[z shots]]</f>
        <v>-3.5325026207353214</v>
      </c>
      <c r="L301" s="7">
        <f>Table1[[#This Row],[z blocks]]+Table1[[#This Row],[z faceoffWins]]</f>
        <v>1.4625330084302373</v>
      </c>
      <c r="M301" s="7">
        <f>Table1[[#This Row],[z goals]]+Table1[[#This Row],[z assists]]+Table1[[#This Row],[z points]]+Table1[[#This Row],[z ppp]]+Table1[[#This Row],[z hits]]+Table1[[#This Row],[z blocks]]+Table1[[#This Row],[z shots]]</f>
        <v>-3.1624886161975385</v>
      </c>
      <c r="N301" s="7">
        <f>Table1[[#This Row],[z goals]]+Table1[[#This Row],[z assists]]+Table1[[#This Row],[z points]]+Table1[[#This Row],[z ppp]]</f>
        <v>-2.1095418366460699</v>
      </c>
      <c r="O301" s="3">
        <f>(Table1[[#This Row],[AVG_goals]] - AT$519) / AT$516</f>
        <v>-0.34402600567322317</v>
      </c>
      <c r="P301" s="3">
        <f>(Table1[[#This Row],[AVG_assists]] - P$519) / P$516</f>
        <v>-0.56486680888840823</v>
      </c>
      <c r="Q301" s="3">
        <f>(Table1[[#This Row],[AVG_points]] - AX$519) / AX$516</f>
        <v>-0.50915576867399925</v>
      </c>
      <c r="R301" s="3">
        <f>(Table1[[#This Row],[AVG_faceoffWins]] - AH$519) / AH$516</f>
        <v>1.0925190038924542</v>
      </c>
      <c r="S301" s="3">
        <f>(Table1[[#This Row],[AVG_PPP]] - AB$519) / AB$516</f>
        <v>-0.69149325341043921</v>
      </c>
      <c r="T301" s="3">
        <f>(Table1[[#This Row],[AVG_hits]] - T$519) / T$516</f>
        <v>-0.71012056105917787</v>
      </c>
      <c r="U301" s="3">
        <f>(Table1[[#This Row],[AVG_blocks]] - U$519) / U$516</f>
        <v>0.3700140045377831</v>
      </c>
      <c r="V301" s="3">
        <f>(Table1[[#This Row],[AVG_shots]] - AO$519) / AO$516</f>
        <v>-0.71284022303007388</v>
      </c>
      <c r="W301" s="6">
        <v>357.85353535353499</v>
      </c>
      <c r="X301" s="7">
        <f>Table1[[#This Row],[r shp factor]]*Table1[[#This Row],[goals]]</f>
        <v>8.9361254276586308</v>
      </c>
      <c r="Y301" s="4">
        <v>0.12586085858585799</v>
      </c>
      <c r="Z301" s="3">
        <f>(Table1[[#This Row],[AVG_shp]] - Z$519) / Z$516</f>
        <v>0.36522894702581843</v>
      </c>
      <c r="AA301" s="6">
        <v>1.8080808080808</v>
      </c>
      <c r="AB301" s="6">
        <v>77.383838383838295</v>
      </c>
      <c r="AC301" s="6">
        <v>48.297979797979799</v>
      </c>
      <c r="AD301" s="1">
        <v>68</v>
      </c>
      <c r="AE301" s="1">
        <v>12</v>
      </c>
      <c r="AF301" s="1">
        <f>IF(ISERR(Table1[[#This Row],[AVG_shp]]/Table1[[#This Row],[shp]]), 0, Table1[[#This Row],[AVG_shp]]/Table1[[#This Row],[shp]])</f>
        <v>0.74467711897155264</v>
      </c>
      <c r="AG301" s="1">
        <v>19</v>
      </c>
      <c r="AH301" s="1">
        <v>31</v>
      </c>
      <c r="AI301" s="1">
        <v>74</v>
      </c>
      <c r="AJ301" s="3">
        <v>10.272727272727201</v>
      </c>
      <c r="AK301" s="3">
        <v>15.010101010101</v>
      </c>
      <c r="AL301" s="3">
        <v>25.282828282828198</v>
      </c>
      <c r="AM301" s="3">
        <v>84.681818181818102</v>
      </c>
      <c r="AN301" s="1">
        <v>0.169014</v>
      </c>
      <c r="AO301" s="1">
        <v>3</v>
      </c>
      <c r="AP301" s="1">
        <v>71</v>
      </c>
      <c r="AQ301" s="1">
        <v>375</v>
      </c>
      <c r="AR301" s="1">
        <v>79</v>
      </c>
      <c r="AS301" s="1">
        <v>26</v>
      </c>
      <c r="AT301"/>
      <c r="AX301"/>
      <c r="AY301"/>
      <c r="AZ301"/>
    </row>
    <row r="302" spans="1:52" x14ac:dyDescent="0.3">
      <c r="A302" s="1"/>
      <c r="B302" s="1">
        <v>8478043</v>
      </c>
      <c r="C302" s="1">
        <v>30</v>
      </c>
      <c r="D302" s="1" t="s">
        <v>219</v>
      </c>
      <c r="E302" s="1" t="str">
        <f>IF(AND(ISERR(FIND("C",Table1[[#This Row],[positions]])), Table1[[#This Row],[AVG_faceoffWins]]&gt;200), "*", "")</f>
        <v/>
      </c>
      <c r="F302" s="1" t="str">
        <f>IF(AND(AND(NOT(ISERR(FIND("C",Table1[[#This Row],[positions]]))), G302&lt;&gt;"C"), Table1[[#This Row],[z faceoffWins]]&gt;0.15), "*", "")</f>
        <v>*</v>
      </c>
      <c r="G302" s="2" t="s">
        <v>65</v>
      </c>
      <c r="H302" s="1" t="s">
        <v>230</v>
      </c>
      <c r="I302" s="1" t="s">
        <v>231</v>
      </c>
      <c r="J302" s="7">
        <f>Table1[[#This Row],[z ppp]]+Table1[[#This Row],[z blocks]]+Table1[[#This Row],[z hits]]+Table1[[#This Row],[z goals]]+Table1[[#This Row],[z assists]]+Table1[[#This Row],[z points]]+Table1[[#This Row],[z faceoffWins]]+Table1[[#This Row],[z shots]]</f>
        <v>-3.415925704827202</v>
      </c>
      <c r="K302" s="7">
        <f>Table1[[#This Row],[z goals]]+Table1[[#This Row],[z assists]]+Table1[[#This Row],[z points]]+Table1[[#This Row],[z ppp]]+Table1[[#This Row],[z hits]]+Table1[[#This Row],[z shots]]</f>
        <v>-2.7323585398923829</v>
      </c>
      <c r="L302" s="7">
        <f>Table1[[#This Row],[z blocks]]+Table1[[#This Row],[z faceoffWins]]</f>
        <v>-0.68356716493481895</v>
      </c>
      <c r="M302" s="7">
        <f>Table1[[#This Row],[z goals]]+Table1[[#This Row],[z assists]]+Table1[[#This Row],[z points]]+Table1[[#This Row],[z ppp]]+Table1[[#This Row],[z hits]]+Table1[[#This Row],[z blocks]]+Table1[[#This Row],[z shots]]</f>
        <v>-3.5835193475801486</v>
      </c>
      <c r="N302" s="7">
        <f>Table1[[#This Row],[z goals]]+Table1[[#This Row],[z assists]]+Table1[[#This Row],[z points]]+Table1[[#This Row],[z ppp]]</f>
        <v>-2.9050931865641134</v>
      </c>
      <c r="O302" s="3">
        <f>(Table1[[#This Row],[AVG_goals]] - AT$519) / AT$516</f>
        <v>-0.36301480621819915</v>
      </c>
      <c r="P302" s="3">
        <f>(Table1[[#This Row],[AVG_assists]] - P$519) / P$516</f>
        <v>-0.92151251442306403</v>
      </c>
      <c r="Q302" s="3">
        <f>(Table1[[#This Row],[AVG_points]] - AX$519) / AX$516</f>
        <v>-0.74087925862147086</v>
      </c>
      <c r="R302" s="3">
        <f>(Table1[[#This Row],[AVG_faceoffWins]] - AH$519) / AH$516</f>
        <v>0.1675936427529468</v>
      </c>
      <c r="S302" s="3">
        <f>(Table1[[#This Row],[AVG_PPP]] - AB$519) / AB$516</f>
        <v>-0.87968660730137949</v>
      </c>
      <c r="T302" s="3">
        <f>(Table1[[#This Row],[AVG_hits]] - T$519) / T$516</f>
        <v>0.99532353762702497</v>
      </c>
      <c r="U302" s="3">
        <f>(Table1[[#This Row],[AVG_blocks]] - U$519) / U$516</f>
        <v>-0.85116080768776581</v>
      </c>
      <c r="V302" s="3">
        <f>(Table1[[#This Row],[AVG_shots]] - AO$519) / AO$516</f>
        <v>-0.82258889095529453</v>
      </c>
      <c r="W302" s="6">
        <v>162.440191387559</v>
      </c>
      <c r="X302" s="7">
        <f>Table1[[#This Row],[r shp factor]]*Table1[[#This Row],[goals]]</f>
        <v>8.0786705741626488</v>
      </c>
      <c r="Y302" s="4">
        <v>0.16157341148325299</v>
      </c>
      <c r="Z302" s="3">
        <f>(Table1[[#This Row],[AVG_shp]] - Z$519) / Z$516</f>
        <v>1.0472872633114469</v>
      </c>
      <c r="AA302" s="6">
        <v>0</v>
      </c>
      <c r="AB302" s="6">
        <v>27.741626794258298</v>
      </c>
      <c r="AC302" s="6">
        <v>139.990430622009</v>
      </c>
      <c r="AD302" s="1">
        <v>60</v>
      </c>
      <c r="AE302" s="1">
        <v>4</v>
      </c>
      <c r="AF302" s="1">
        <f>IF(ISERR(Table1[[#This Row],[AVG_shp]]/Table1[[#This Row],[shp]]), 0, Table1[[#This Row],[AVG_shp]]/Table1[[#This Row],[shp]])</f>
        <v>2.0196676435406622</v>
      </c>
      <c r="AG302" s="1">
        <v>3</v>
      </c>
      <c r="AH302" s="1">
        <v>7</v>
      </c>
      <c r="AI302" s="1">
        <v>18</v>
      </c>
      <c r="AJ302" s="3">
        <v>10.0813397129186</v>
      </c>
      <c r="AK302" s="3">
        <v>10.0430622009569</v>
      </c>
      <c r="AL302" s="3">
        <v>20.124401913875499</v>
      </c>
      <c r="AM302" s="3">
        <v>78</v>
      </c>
      <c r="AN302" s="1">
        <v>0.08</v>
      </c>
      <c r="AO302" s="1">
        <v>0</v>
      </c>
      <c r="AP302" s="1">
        <v>50</v>
      </c>
      <c r="AQ302" s="1">
        <v>79</v>
      </c>
      <c r="AR302" s="1">
        <v>16</v>
      </c>
      <c r="AS302" s="1">
        <v>89</v>
      </c>
      <c r="AT302"/>
      <c r="AX302"/>
      <c r="AY302"/>
      <c r="AZ302"/>
    </row>
    <row r="303" spans="1:52" x14ac:dyDescent="0.3">
      <c r="A303" s="1"/>
      <c r="B303" s="1">
        <v>8477989</v>
      </c>
      <c r="C303" s="1">
        <v>29</v>
      </c>
      <c r="D303" s="1" t="s">
        <v>670</v>
      </c>
      <c r="E303" s="1" t="str">
        <f>IF(AND(ISERR(FIND("C",Table1[[#This Row],[positions]])), Table1[[#This Row],[AVG_faceoffWins]]&gt;200), "*", "")</f>
        <v/>
      </c>
      <c r="F303" s="1" t="str">
        <f>IF(AND(AND(NOT(ISERR(FIND("C",Table1[[#This Row],[positions]]))), G303&lt;&gt;"C"), Table1[[#This Row],[z faceoffWins]]&gt;0.15), "*", "")</f>
        <v/>
      </c>
      <c r="G303" s="2" t="s">
        <v>26</v>
      </c>
      <c r="H303" s="1" t="s">
        <v>677</v>
      </c>
      <c r="I303" s="1" t="s">
        <v>678</v>
      </c>
      <c r="J303" s="7">
        <f>Table1[[#This Row],[z ppp]]+Table1[[#This Row],[z blocks]]+Table1[[#This Row],[z hits]]+Table1[[#This Row],[z goals]]+Table1[[#This Row],[z assists]]+Table1[[#This Row],[z points]]+Table1[[#This Row],[z faceoffWins]]+Table1[[#This Row],[z shots]]</f>
        <v>-1.9699473176753193</v>
      </c>
      <c r="K303" s="7">
        <f>Table1[[#This Row],[z goals]]+Table1[[#This Row],[z assists]]+Table1[[#This Row],[z points]]+Table1[[#This Row],[z ppp]]+Table1[[#This Row],[z hits]]+Table1[[#This Row],[z shots]]</f>
        <v>-3.6364922582082952</v>
      </c>
      <c r="L303" s="7">
        <f>Table1[[#This Row],[z blocks]]+Table1[[#This Row],[z faceoffWins]]</f>
        <v>1.6665449405329755</v>
      </c>
      <c r="M303" s="7">
        <f>Table1[[#This Row],[z goals]]+Table1[[#This Row],[z assists]]+Table1[[#This Row],[z points]]+Table1[[#This Row],[z ppp]]+Table1[[#This Row],[z hits]]+Table1[[#This Row],[z blocks]]+Table1[[#This Row],[z shots]]</f>
        <v>-3.6519018679615449</v>
      </c>
      <c r="N303" s="7">
        <f>Table1[[#This Row],[z goals]]+Table1[[#This Row],[z assists]]+Table1[[#This Row],[z points]]+Table1[[#This Row],[z ppp]]</f>
        <v>-1.8637085199569459</v>
      </c>
      <c r="O303" s="3">
        <f>(Table1[[#This Row],[AVG_goals]] - AT$519) / AT$516</f>
        <v>-0.36319282622330779</v>
      </c>
      <c r="P303" s="3">
        <f>(Table1[[#This Row],[AVG_assists]] - P$519) / P$516</f>
        <v>-0.42117118887642113</v>
      </c>
      <c r="Q303" s="3">
        <f>(Table1[[#This Row],[AVG_points]] - AX$519) / AX$516</f>
        <v>-0.42793433310651013</v>
      </c>
      <c r="R303" s="3">
        <f>(Table1[[#This Row],[AVG_faceoffWins]] - AH$519) / AH$516</f>
        <v>1.681954550286225</v>
      </c>
      <c r="S303" s="3">
        <f>(Table1[[#This Row],[AVG_PPP]] - AB$519) / AB$516</f>
        <v>-0.6514101717507067</v>
      </c>
      <c r="T303" s="3">
        <f>(Table1[[#This Row],[AVG_hits]] - T$519) / T$516</f>
        <v>-1.0885005665691654</v>
      </c>
      <c r="U303" s="3">
        <f>(Table1[[#This Row],[AVG_blocks]] - U$519) / U$516</f>
        <v>-1.5409609753249492E-2</v>
      </c>
      <c r="V303" s="3">
        <f>(Table1[[#This Row],[AVG_shots]] - AO$519) / AO$516</f>
        <v>-0.68428317168218389</v>
      </c>
      <c r="W303" s="6">
        <v>482.386363636363</v>
      </c>
      <c r="X303" s="7">
        <f>Table1[[#This Row],[r shp factor]]*Table1[[#This Row],[goals]]</f>
        <v>12.42085823350283</v>
      </c>
      <c r="Y303" s="4">
        <v>0.119431727272727</v>
      </c>
      <c r="Z303" s="3">
        <f>(Table1[[#This Row],[AVG_shp]] - Z$519) / Z$516</f>
        <v>0.24244180013066605</v>
      </c>
      <c r="AA303" s="6">
        <v>2.1931818181818099</v>
      </c>
      <c r="AB303" s="6">
        <v>61.715909090909001</v>
      </c>
      <c r="AC303" s="6">
        <v>27.9545454545454</v>
      </c>
      <c r="AD303" s="1">
        <v>82</v>
      </c>
      <c r="AE303" s="1">
        <v>12</v>
      </c>
      <c r="AF303" s="1">
        <f>IF(ISERR(Table1[[#This Row],[AVG_shp]]/Table1[[#This Row],[shp]]), 0, Table1[[#This Row],[AVG_shp]]/Table1[[#This Row],[shp]])</f>
        <v>1.0350715194585691</v>
      </c>
      <c r="AG303" s="1">
        <v>21</v>
      </c>
      <c r="AH303" s="1">
        <v>33</v>
      </c>
      <c r="AI303" s="1">
        <v>78</v>
      </c>
      <c r="AJ303" s="3">
        <v>10.0795454545454</v>
      </c>
      <c r="AK303" s="3">
        <v>17.011363636363601</v>
      </c>
      <c r="AL303" s="3">
        <v>27.090909090909001</v>
      </c>
      <c r="AM303" s="3">
        <v>86.420454545454504</v>
      </c>
      <c r="AN303" s="1">
        <v>0.115385</v>
      </c>
      <c r="AO303" s="1">
        <v>2</v>
      </c>
      <c r="AP303" s="1">
        <v>104</v>
      </c>
      <c r="AQ303" s="1">
        <v>591</v>
      </c>
      <c r="AR303" s="1">
        <v>74</v>
      </c>
      <c r="AS303" s="1">
        <v>44</v>
      </c>
      <c r="AT303"/>
      <c r="AX303"/>
      <c r="AY303"/>
      <c r="AZ303"/>
    </row>
    <row r="304" spans="1:52" x14ac:dyDescent="0.3">
      <c r="A304" s="1"/>
      <c r="B304" s="1">
        <v>8477903</v>
      </c>
      <c r="C304" s="1">
        <v>34</v>
      </c>
      <c r="D304" s="1" t="s">
        <v>670</v>
      </c>
      <c r="E304" s="1" t="str">
        <f>IF(AND(ISERR(FIND("C",Table1[[#This Row],[positions]])), Table1[[#This Row],[AVG_faceoffWins]]&gt;200), "*", "")</f>
        <v/>
      </c>
      <c r="F304" s="1" t="str">
        <f>IF(AND(AND(NOT(ISERR(FIND("C",Table1[[#This Row],[positions]]))), G304&lt;&gt;"C"), Table1[[#This Row],[z faceoffWins]]&gt;0.15), "*", "")</f>
        <v/>
      </c>
      <c r="G304" s="2" t="s">
        <v>42</v>
      </c>
      <c r="H304" s="1" t="s">
        <v>681</v>
      </c>
      <c r="I304" s="1" t="s">
        <v>682</v>
      </c>
      <c r="J304" s="7">
        <f>Table1[[#This Row],[z ppp]]+Table1[[#This Row],[z blocks]]+Table1[[#This Row],[z hits]]+Table1[[#This Row],[z goals]]+Table1[[#This Row],[z assists]]+Table1[[#This Row],[z points]]+Table1[[#This Row],[z faceoffWins]]+Table1[[#This Row],[z shots]]</f>
        <v>-0.12298633537348003</v>
      </c>
      <c r="K304" s="7">
        <f>Table1[[#This Row],[z goals]]+Table1[[#This Row],[z assists]]+Table1[[#This Row],[z points]]+Table1[[#This Row],[z ppp]]+Table1[[#This Row],[z hits]]+Table1[[#This Row],[z shots]]</f>
        <v>0.16101028529876171</v>
      </c>
      <c r="L304" s="7">
        <f>Table1[[#This Row],[z blocks]]+Table1[[#This Row],[z faceoffWins]]</f>
        <v>-0.28399662067224141</v>
      </c>
      <c r="M304" s="7">
        <f>Table1[[#This Row],[z goals]]+Table1[[#This Row],[z assists]]+Table1[[#This Row],[z points]]+Table1[[#This Row],[z ppp]]+Table1[[#This Row],[z hits]]+Table1[[#This Row],[z blocks]]+Table1[[#This Row],[z shots]]</f>
        <v>0.42698473398876013</v>
      </c>
      <c r="N304" s="7">
        <f>Table1[[#This Row],[z goals]]+Table1[[#This Row],[z assists]]+Table1[[#This Row],[z points]]+Table1[[#This Row],[z ppp]]</f>
        <v>-2.9266483290966194</v>
      </c>
      <c r="O304" s="3">
        <f>(Table1[[#This Row],[AVG_goals]] - AT$519) / AT$516</f>
        <v>-0.36853011556103876</v>
      </c>
      <c r="P304" s="3">
        <f>(Table1[[#This Row],[AVG_assists]] - P$519) / P$516</f>
        <v>-0.92984329481793937</v>
      </c>
      <c r="Q304" s="3">
        <f>(Table1[[#This Row],[AVG_points]] - AX$519) / AX$516</f>
        <v>-0.74858831141626181</v>
      </c>
      <c r="R304" s="3">
        <f>(Table1[[#This Row],[AVG_faceoffWins]] - AH$519) / AH$516</f>
        <v>-0.54997106936223972</v>
      </c>
      <c r="S304" s="3">
        <f>(Table1[[#This Row],[AVG_PPP]] - AB$519) / AB$516</f>
        <v>-0.87968660730137949</v>
      </c>
      <c r="T304" s="3">
        <f>(Table1[[#This Row],[AVG_hits]] - T$519) / T$516</f>
        <v>3.6970753533046299</v>
      </c>
      <c r="U304" s="3">
        <f>(Table1[[#This Row],[AVG_blocks]] - U$519) / U$516</f>
        <v>0.26597444868999831</v>
      </c>
      <c r="V304" s="3">
        <f>(Table1[[#This Row],[AVG_shots]] - AO$519) / AO$516</f>
        <v>-0.60941673890924875</v>
      </c>
      <c r="W304" s="6">
        <v>10.8369098712446</v>
      </c>
      <c r="X304" s="7">
        <f>Table1[[#This Row],[r shp factor]]*Table1[[#This Row],[goals]]</f>
        <v>14.906236566523601</v>
      </c>
      <c r="Y304" s="4">
        <v>0.18632795708154501</v>
      </c>
      <c r="Z304" s="3">
        <f>(Table1[[#This Row],[AVG_shp]] - Z$519) / Z$516</f>
        <v>1.5200634252312084</v>
      </c>
      <c r="AA304" s="6">
        <v>0</v>
      </c>
      <c r="AB304" s="6">
        <v>73.154506437768205</v>
      </c>
      <c r="AC304" s="6">
        <v>285.24892703862599</v>
      </c>
      <c r="AD304" s="1">
        <v>67</v>
      </c>
      <c r="AE304" s="1">
        <v>10</v>
      </c>
      <c r="AF304" s="1">
        <f>IF(ISERR(Table1[[#This Row],[AVG_shp]]/Table1[[#This Row],[shp]]), 0, Table1[[#This Row],[AVG_shp]]/Table1[[#This Row],[shp]])</f>
        <v>1.4906236566523601</v>
      </c>
      <c r="AG304" s="1">
        <v>11</v>
      </c>
      <c r="AH304" s="1">
        <v>21</v>
      </c>
      <c r="AI304" s="1">
        <v>52</v>
      </c>
      <c r="AJ304" s="3">
        <v>10.025751072961301</v>
      </c>
      <c r="AK304" s="3">
        <v>9.9270386266094395</v>
      </c>
      <c r="AL304" s="3">
        <v>19.952789699570801</v>
      </c>
      <c r="AM304" s="3">
        <v>90.978540772532099</v>
      </c>
      <c r="AN304" s="1">
        <v>0.125</v>
      </c>
      <c r="AO304" s="1">
        <v>0</v>
      </c>
      <c r="AP304" s="1">
        <v>80</v>
      </c>
      <c r="AQ304" s="1">
        <v>7</v>
      </c>
      <c r="AR304" s="1">
        <v>61</v>
      </c>
      <c r="AS304" s="1">
        <v>257</v>
      </c>
      <c r="AT304"/>
      <c r="AX304"/>
      <c r="AY304"/>
      <c r="AZ304"/>
    </row>
    <row r="305" spans="1:52" x14ac:dyDescent="0.3">
      <c r="A305" s="1"/>
      <c r="B305" s="1">
        <v>8476480</v>
      </c>
      <c r="C305" s="1">
        <v>33</v>
      </c>
      <c r="D305" s="1" t="s">
        <v>995</v>
      </c>
      <c r="E305" s="1" t="str">
        <f>IF(AND(ISERR(FIND("C",Table1[[#This Row],[positions]])), Table1[[#This Row],[AVG_faceoffWins]]&gt;200), "*", "")</f>
        <v/>
      </c>
      <c r="F305" s="1" t="str">
        <f>IF(AND(AND(NOT(ISERR(FIND("C",Table1[[#This Row],[positions]]))), G305&lt;&gt;"C"), Table1[[#This Row],[z faceoffWins]]&gt;0.15), "*", "")</f>
        <v>*</v>
      </c>
      <c r="G305" s="2" t="s">
        <v>45</v>
      </c>
      <c r="H305" s="1" t="s">
        <v>1004</v>
      </c>
      <c r="I305" s="1" t="s">
        <v>1005</v>
      </c>
      <c r="J305" s="7">
        <f>Table1[[#This Row],[z ppp]]+Table1[[#This Row],[z blocks]]+Table1[[#This Row],[z hits]]+Table1[[#This Row],[z goals]]+Table1[[#This Row],[z assists]]+Table1[[#This Row],[z points]]+Table1[[#This Row],[z faceoffWins]]+Table1[[#This Row],[z shots]]</f>
        <v>-1.0982815223921745</v>
      </c>
      <c r="K305" s="7">
        <f>Table1[[#This Row],[z goals]]+Table1[[#This Row],[z assists]]+Table1[[#This Row],[z points]]+Table1[[#This Row],[z ppp]]+Table1[[#This Row],[z hits]]+Table1[[#This Row],[z shots]]</f>
        <v>-1.0274687108737117</v>
      </c>
      <c r="L305" s="7">
        <f>Table1[[#This Row],[z blocks]]+Table1[[#This Row],[z faceoffWins]]</f>
        <v>-7.0812811518463026E-2</v>
      </c>
      <c r="M305" s="7">
        <f>Table1[[#This Row],[z goals]]+Table1[[#This Row],[z assists]]+Table1[[#This Row],[z points]]+Table1[[#This Row],[z ppp]]+Table1[[#This Row],[z hits]]+Table1[[#This Row],[z blocks]]+Table1[[#This Row],[z shots]]</f>
        <v>-1.469918343797993</v>
      </c>
      <c r="N305" s="7">
        <f>Table1[[#This Row],[z goals]]+Table1[[#This Row],[z assists]]+Table1[[#This Row],[z points]]+Table1[[#This Row],[z ppp]]</f>
        <v>-0.70042447753807657</v>
      </c>
      <c r="O305" s="3">
        <f>(Table1[[#This Row],[AVG_goals]] - AT$519) / AT$516</f>
        <v>-0.3702334028202186</v>
      </c>
      <c r="P305" s="3">
        <f>(Table1[[#This Row],[AVG_assists]] - P$519) / P$516</f>
        <v>3.4713627468299313E-2</v>
      </c>
      <c r="Q305" s="3">
        <f>(Table1[[#This Row],[AVG_points]] - AX$519) / AX$516</f>
        <v>-0.14590956322499604</v>
      </c>
      <c r="R305" s="3">
        <f>(Table1[[#This Row],[AVG_faceoffWins]] - AH$519) / AH$516</f>
        <v>0.37163682140581838</v>
      </c>
      <c r="S305" s="3">
        <f>(Table1[[#This Row],[AVG_PPP]] - AB$519) / AB$516</f>
        <v>-0.21899513896116118</v>
      </c>
      <c r="T305" s="3">
        <f>(Table1[[#This Row],[AVG_hits]] - T$519) / T$516</f>
        <v>0.15125471364052839</v>
      </c>
      <c r="U305" s="3">
        <f>(Table1[[#This Row],[AVG_blocks]] - U$519) / U$516</f>
        <v>-0.44244963292428141</v>
      </c>
      <c r="V305" s="3">
        <f>(Table1[[#This Row],[AVG_shots]] - AO$519) / AO$516</f>
        <v>-0.47829894697616349</v>
      </c>
      <c r="W305" s="6">
        <v>205.54935622317501</v>
      </c>
      <c r="X305" s="7">
        <f>Table1[[#This Row],[r shp factor]]*Table1[[#This Row],[goals]]</f>
        <v>11.640548981835977</v>
      </c>
      <c r="Y305" s="4">
        <v>0.12383533476394799</v>
      </c>
      <c r="Z305" s="3">
        <f>(Table1[[#This Row],[AVG_shp]] - Z$519) / Z$516</f>
        <v>0.3265443598013319</v>
      </c>
      <c r="AA305" s="6">
        <v>6.34763948497854</v>
      </c>
      <c r="AB305" s="6">
        <v>44.356223175965603</v>
      </c>
      <c r="AC305" s="6">
        <v>94.609442060085797</v>
      </c>
      <c r="AD305" s="1">
        <v>78</v>
      </c>
      <c r="AE305" s="1">
        <v>11</v>
      </c>
      <c r="AF305" s="1">
        <f>IF(ISERR(Table1[[#This Row],[AVG_shp]]/Table1[[#This Row],[shp]]), 0, Table1[[#This Row],[AVG_shp]]/Table1[[#This Row],[shp]])</f>
        <v>1.0582317256214524</v>
      </c>
      <c r="AG305" s="1">
        <v>27</v>
      </c>
      <c r="AH305" s="1">
        <v>38</v>
      </c>
      <c r="AI305" s="1">
        <v>87</v>
      </c>
      <c r="AJ305" s="3">
        <v>10.0085836909871</v>
      </c>
      <c r="AK305" s="3">
        <v>23.3605150214592</v>
      </c>
      <c r="AL305" s="3">
        <v>33.369098712446302</v>
      </c>
      <c r="AM305" s="3">
        <v>98.961373390557895</v>
      </c>
      <c r="AN305" s="1">
        <v>0.117021</v>
      </c>
      <c r="AO305" s="1">
        <v>11</v>
      </c>
      <c r="AP305" s="1">
        <v>94</v>
      </c>
      <c r="AQ305" s="1">
        <v>365</v>
      </c>
      <c r="AR305" s="1">
        <v>49</v>
      </c>
      <c r="AS305" s="1">
        <v>84</v>
      </c>
      <c r="AT305"/>
      <c r="AX305"/>
      <c r="AY305"/>
      <c r="AZ305"/>
    </row>
    <row r="306" spans="1:52" x14ac:dyDescent="0.3">
      <c r="A306" s="1"/>
      <c r="B306" s="1">
        <v>8477444</v>
      </c>
      <c r="C306" s="1">
        <v>30</v>
      </c>
      <c r="D306" s="1" t="s">
        <v>219</v>
      </c>
      <c r="E306" s="1" t="str">
        <f>IF(AND(ISERR(FIND("C",Table1[[#This Row],[positions]])), Table1[[#This Row],[AVG_faceoffWins]]&gt;200), "*", "")</f>
        <v/>
      </c>
      <c r="F306" s="1" t="str">
        <f>IF(AND(AND(NOT(ISERR(FIND("C",Table1[[#This Row],[positions]]))), G306&lt;&gt;"C"), Table1[[#This Row],[z faceoffWins]]&gt;0.15), "*", "")</f>
        <v/>
      </c>
      <c r="G306" s="2" t="s">
        <v>29</v>
      </c>
      <c r="H306" s="1" t="s">
        <v>222</v>
      </c>
      <c r="I306" s="1" t="s">
        <v>223</v>
      </c>
      <c r="J306" s="7">
        <f>Table1[[#This Row],[z ppp]]+Table1[[#This Row],[z blocks]]+Table1[[#This Row],[z hits]]+Table1[[#This Row],[z goals]]+Table1[[#This Row],[z assists]]+Table1[[#This Row],[z points]]+Table1[[#This Row],[z faceoffWins]]+Table1[[#This Row],[z shots]]</f>
        <v>-3.6927057419923393</v>
      </c>
      <c r="K306" s="7">
        <f>Table1[[#This Row],[z goals]]+Table1[[#This Row],[z assists]]+Table1[[#This Row],[z points]]+Table1[[#This Row],[z ppp]]+Table1[[#This Row],[z hits]]+Table1[[#This Row],[z shots]]</f>
        <v>-2.0620548509372316</v>
      </c>
      <c r="L306" s="7">
        <f>Table1[[#This Row],[z blocks]]+Table1[[#This Row],[z faceoffWins]]</f>
        <v>-1.6306508910551081</v>
      </c>
      <c r="M306" s="7">
        <f>Table1[[#This Row],[z goals]]+Table1[[#This Row],[z assists]]+Table1[[#This Row],[z points]]+Table1[[#This Row],[z ppp]]+Table1[[#This Row],[z hits]]+Table1[[#This Row],[z blocks]]+Table1[[#This Row],[z shots]]</f>
        <v>-3.1017102733697741</v>
      </c>
      <c r="N306" s="7">
        <f>Table1[[#This Row],[z goals]]+Table1[[#This Row],[z assists]]+Table1[[#This Row],[z points]]+Table1[[#This Row],[z ppp]]</f>
        <v>-0.51711532601704657</v>
      </c>
      <c r="O306" s="3">
        <f>(Table1[[#This Row],[AVG_goals]] - AT$519) / AT$516</f>
        <v>-0.37108504644980855</v>
      </c>
      <c r="P306" s="3">
        <f>(Table1[[#This Row],[AVG_assists]] - P$519) / P$516</f>
        <v>-8.1635256930222097E-2</v>
      </c>
      <c r="Q306" s="3">
        <f>(Table1[[#This Row],[AVG_points]] - AX$519) / AX$516</f>
        <v>-0.21908580510056921</v>
      </c>
      <c r="R306" s="3">
        <f>(Table1[[#This Row],[AVG_faceoffWins]] - AH$519) / AH$516</f>
        <v>-0.59099546862256547</v>
      </c>
      <c r="S306" s="3">
        <f>(Table1[[#This Row],[AVG_PPP]] - AB$519) / AB$516</f>
        <v>0.15469078246355328</v>
      </c>
      <c r="T306" s="3">
        <f>(Table1[[#This Row],[AVG_hits]] - T$519) / T$516</f>
        <v>-1.1800226991694822</v>
      </c>
      <c r="U306" s="3">
        <f>(Table1[[#This Row],[AVG_blocks]] - U$519) / U$516</f>
        <v>-1.0396554224325425</v>
      </c>
      <c r="V306" s="3">
        <f>(Table1[[#This Row],[AVG_shots]] - AO$519) / AO$516</f>
        <v>-0.36491682575070294</v>
      </c>
      <c r="W306" s="6">
        <v>2.1694915254237199</v>
      </c>
      <c r="X306" s="7">
        <f>Table1[[#This Row],[r shp factor]]*Table1[[#This Row],[goals]]</f>
        <v>10.827194348736155</v>
      </c>
      <c r="Y306" s="4">
        <v>9.4150033898304994E-2</v>
      </c>
      <c r="Z306" s="3">
        <f>(Table1[[#This Row],[AVG_shp]] - Z$519) / Z$516</f>
        <v>-0.24040212495500338</v>
      </c>
      <c r="AA306" s="6">
        <v>9.9378531073446297</v>
      </c>
      <c r="AB306" s="6">
        <v>20.079096045197701</v>
      </c>
      <c r="AC306" s="6">
        <v>23.033898305084701</v>
      </c>
      <c r="AD306" s="1">
        <v>79</v>
      </c>
      <c r="AE306" s="1">
        <v>10</v>
      </c>
      <c r="AF306" s="1">
        <f>IF(ISERR(Table1[[#This Row],[AVG_shp]]/Table1[[#This Row],[shp]]), 0, Table1[[#This Row],[AVG_shp]]/Table1[[#This Row],[shp]])</f>
        <v>1.0827194348736155</v>
      </c>
      <c r="AG306" s="1">
        <v>27</v>
      </c>
      <c r="AH306" s="1">
        <v>37</v>
      </c>
      <c r="AI306" s="1">
        <v>84</v>
      </c>
      <c r="AJ306" s="3">
        <v>10</v>
      </c>
      <c r="AK306" s="3">
        <v>21.740112994350199</v>
      </c>
      <c r="AL306" s="3">
        <v>31.740112994350199</v>
      </c>
      <c r="AM306" s="3">
        <v>105.864406779661</v>
      </c>
      <c r="AN306" s="1">
        <v>8.6957000000000007E-2</v>
      </c>
      <c r="AO306" s="1">
        <v>8</v>
      </c>
      <c r="AP306" s="1">
        <v>115</v>
      </c>
      <c r="AQ306" s="1">
        <v>3</v>
      </c>
      <c r="AR306" s="1">
        <v>27</v>
      </c>
      <c r="AS306" s="1">
        <v>33</v>
      </c>
      <c r="AT306"/>
      <c r="AX306"/>
      <c r="AY306"/>
      <c r="AZ306"/>
    </row>
    <row r="307" spans="1:52" x14ac:dyDescent="0.3">
      <c r="A307" s="1"/>
      <c r="B307" s="1">
        <v>8479316</v>
      </c>
      <c r="C307" s="1">
        <v>28</v>
      </c>
      <c r="D307" s="1" t="s">
        <v>375</v>
      </c>
      <c r="E307" s="1" t="str">
        <f>IF(AND(ISERR(FIND("C",Table1[[#This Row],[positions]])), Table1[[#This Row],[AVG_faceoffWins]]&gt;200), "*", "")</f>
        <v/>
      </c>
      <c r="F307" s="1" t="str">
        <f>IF(AND(AND(NOT(ISERR(FIND("C",Table1[[#This Row],[positions]]))), G307&lt;&gt;"C"), Table1[[#This Row],[z faceoffWins]]&gt;0.15), "*", "")</f>
        <v>*</v>
      </c>
      <c r="G307" s="2" t="s">
        <v>23</v>
      </c>
      <c r="H307" s="1" t="s">
        <v>386</v>
      </c>
      <c r="I307" s="1" t="s">
        <v>387</v>
      </c>
      <c r="J307" s="7">
        <f>Table1[[#This Row],[z ppp]]+Table1[[#This Row],[z blocks]]+Table1[[#This Row],[z hits]]+Table1[[#This Row],[z goals]]+Table1[[#This Row],[z assists]]+Table1[[#This Row],[z points]]+Table1[[#This Row],[z faceoffWins]]+Table1[[#This Row],[z shots]]</f>
        <v>-1.9935228812076791</v>
      </c>
      <c r="K307" s="7">
        <f>Table1[[#This Row],[z goals]]+Table1[[#This Row],[z assists]]+Table1[[#This Row],[z points]]+Table1[[#This Row],[z ppp]]+Table1[[#This Row],[z hits]]+Table1[[#This Row],[z shots]]</f>
        <v>-2.1694285463127692</v>
      </c>
      <c r="L307" s="7">
        <f>Table1[[#This Row],[z blocks]]+Table1[[#This Row],[z faceoffWins]]</f>
        <v>0.17590566510509006</v>
      </c>
      <c r="M307" s="7">
        <f>Table1[[#This Row],[z goals]]+Table1[[#This Row],[z assists]]+Table1[[#This Row],[z points]]+Table1[[#This Row],[z ppp]]+Table1[[#This Row],[z hits]]+Table1[[#This Row],[z blocks]]+Table1[[#This Row],[z shots]]</f>
        <v>-2.1931739488202968</v>
      </c>
      <c r="N307" s="7">
        <f>Table1[[#This Row],[z goals]]+Table1[[#This Row],[z assists]]+Table1[[#This Row],[z points]]+Table1[[#This Row],[z ppp]]</f>
        <v>-2.9651021793116734</v>
      </c>
      <c r="O307" s="3">
        <f>(Table1[[#This Row],[AVG_goals]] - AT$519) / AT$516</f>
        <v>-0.37271154616862007</v>
      </c>
      <c r="P307" s="3">
        <f>(Table1[[#This Row],[AVG_assists]] - P$519) / P$516</f>
        <v>-1.1278486660590281</v>
      </c>
      <c r="Q307" s="3">
        <f>(Table1[[#This Row],[AVG_points]] - AX$519) / AX$516</f>
        <v>-0.87435840633508999</v>
      </c>
      <c r="R307" s="3">
        <f>(Table1[[#This Row],[AVG_faceoffWins]] - AH$519) / AH$516</f>
        <v>0.19965106761261767</v>
      </c>
      <c r="S307" s="3">
        <f>(Table1[[#This Row],[AVG_PPP]] - AB$519) / AB$516</f>
        <v>-0.59018356074893552</v>
      </c>
      <c r="T307" s="3">
        <f>(Table1[[#This Row],[AVG_hits]] - T$519) / T$516</f>
        <v>1.3068163580342926</v>
      </c>
      <c r="U307" s="3">
        <f>(Table1[[#This Row],[AVG_blocks]] - U$519) / U$516</f>
        <v>-2.3745402507527609E-2</v>
      </c>
      <c r="V307" s="3">
        <f>(Table1[[#This Row],[AVG_shots]] - AO$519) / AO$516</f>
        <v>-0.51114272503538816</v>
      </c>
      <c r="W307" s="6">
        <v>169.213114754098</v>
      </c>
      <c r="X307" s="7">
        <f>Table1[[#This Row],[r shp factor]]*Table1[[#This Row],[goals]]</f>
        <v>10.382274248896389</v>
      </c>
      <c r="Y307" s="4">
        <v>0.109286650273224</v>
      </c>
      <c r="Z307" s="3">
        <f>(Table1[[#This Row],[AVG_shp]] - Z$519) / Z$516</f>
        <v>4.8685443458281394E-2</v>
      </c>
      <c r="AA307" s="6">
        <v>2.7814207650273199</v>
      </c>
      <c r="AB307" s="6">
        <v>61.377049180327802</v>
      </c>
      <c r="AC307" s="6">
        <v>156.73770491803199</v>
      </c>
      <c r="AD307" s="1">
        <v>75</v>
      </c>
      <c r="AE307" s="1">
        <v>11</v>
      </c>
      <c r="AF307" s="1">
        <f>IF(ISERR(Table1[[#This Row],[AVG_shp]]/Table1[[#This Row],[shp]]), 0, Table1[[#This Row],[AVG_shp]]/Table1[[#This Row],[shp]])</f>
        <v>0.94384311353603534</v>
      </c>
      <c r="AG307" s="1">
        <v>7</v>
      </c>
      <c r="AH307" s="1">
        <v>18</v>
      </c>
      <c r="AI307" s="1">
        <v>47</v>
      </c>
      <c r="AJ307" s="3">
        <v>9.9836065573770494</v>
      </c>
      <c r="AK307" s="3">
        <v>7.1693989071038198</v>
      </c>
      <c r="AL307" s="3">
        <v>17.153005464480799</v>
      </c>
      <c r="AM307" s="3">
        <v>96.961748633879694</v>
      </c>
      <c r="AN307" s="1">
        <v>0.115789</v>
      </c>
      <c r="AO307" s="1">
        <v>0</v>
      </c>
      <c r="AP307" s="1">
        <v>112</v>
      </c>
      <c r="AQ307" s="1">
        <v>187</v>
      </c>
      <c r="AR307" s="1">
        <v>77</v>
      </c>
      <c r="AS307" s="1">
        <v>187</v>
      </c>
      <c r="AT307"/>
      <c r="AX307"/>
      <c r="AY307"/>
      <c r="AZ307"/>
    </row>
    <row r="308" spans="1:52" x14ac:dyDescent="0.3">
      <c r="A308" s="1"/>
      <c r="B308" s="1">
        <v>8480003</v>
      </c>
      <c r="C308" s="1">
        <v>27</v>
      </c>
      <c r="D308" s="1" t="s">
        <v>375</v>
      </c>
      <c r="E308" s="1" t="str">
        <f>IF(AND(ISERR(FIND("C",Table1[[#This Row],[positions]])), Table1[[#This Row],[AVG_faceoffWins]]&gt;200), "*", "")</f>
        <v/>
      </c>
      <c r="F308" s="1" t="str">
        <f>IF(AND(AND(NOT(ISERR(FIND("C",Table1[[#This Row],[positions]]))), G308&lt;&gt;"C"), Table1[[#This Row],[z faceoffWins]]&gt;0.15), "*", "")</f>
        <v/>
      </c>
      <c r="G308" s="2" t="s">
        <v>26</v>
      </c>
      <c r="H308" s="1" t="s">
        <v>380</v>
      </c>
      <c r="I308" s="1" t="s">
        <v>381</v>
      </c>
      <c r="J308" s="7">
        <f>Table1[[#This Row],[z ppp]]+Table1[[#This Row],[z blocks]]+Table1[[#This Row],[z hits]]+Table1[[#This Row],[z goals]]+Table1[[#This Row],[z assists]]+Table1[[#This Row],[z points]]+Table1[[#This Row],[z faceoffWins]]+Table1[[#This Row],[z shots]]</f>
        <v>-4.6825701319102562</v>
      </c>
      <c r="K308" s="7">
        <f>Table1[[#This Row],[z goals]]+Table1[[#This Row],[z assists]]+Table1[[#This Row],[z points]]+Table1[[#This Row],[z ppp]]+Table1[[#This Row],[z hits]]+Table1[[#This Row],[z shots]]</f>
        <v>-3.3836816112780022</v>
      </c>
      <c r="L308" s="7">
        <f>Table1[[#This Row],[z blocks]]+Table1[[#This Row],[z faceoffWins]]</f>
        <v>-1.2988885206322542</v>
      </c>
      <c r="M308" s="7">
        <f>Table1[[#This Row],[z goals]]+Table1[[#This Row],[z assists]]+Table1[[#This Row],[z points]]+Table1[[#This Row],[z ppp]]+Table1[[#This Row],[z hits]]+Table1[[#This Row],[z blocks]]+Table1[[#This Row],[z shots]]</f>
        <v>-4.3860496706537244</v>
      </c>
      <c r="N308" s="7">
        <f>Table1[[#This Row],[z goals]]+Table1[[#This Row],[z assists]]+Table1[[#This Row],[z points]]+Table1[[#This Row],[z ppp]]</f>
        <v>-2.9131735673268544</v>
      </c>
      <c r="O308" s="3">
        <f>(Table1[[#This Row],[AVG_goals]] - AT$519) / AT$516</f>
        <v>-0.38736672568632297</v>
      </c>
      <c r="P308" s="3">
        <f>(Table1[[#This Row],[AVG_assists]] - P$519) / P$516</f>
        <v>-0.90472072351691368</v>
      </c>
      <c r="Q308" s="3">
        <f>(Table1[[#This Row],[AVG_points]] - AX$519) / AX$516</f>
        <v>-0.74139951082223843</v>
      </c>
      <c r="R308" s="3">
        <f>(Table1[[#This Row],[AVG_faceoffWins]] - AH$519) / AH$516</f>
        <v>-0.29652046125653236</v>
      </c>
      <c r="S308" s="3">
        <f>(Table1[[#This Row],[AVG_PPP]] - AB$519) / AB$516</f>
        <v>-0.87968660730137949</v>
      </c>
      <c r="T308" s="3">
        <f>(Table1[[#This Row],[AVG_hits]] - T$519) / T$516</f>
        <v>0.46469718464072418</v>
      </c>
      <c r="U308" s="3">
        <f>(Table1[[#This Row],[AVG_blocks]] - U$519) / U$516</f>
        <v>-1.0023680593757218</v>
      </c>
      <c r="V308" s="3">
        <f>(Table1[[#This Row],[AVG_shots]] - AO$519) / AO$516</f>
        <v>-0.93520522859187205</v>
      </c>
      <c r="W308" s="6">
        <v>64.384615384615302</v>
      </c>
      <c r="X308" s="7">
        <f>Table1[[#This Row],[r shp factor]]*Table1[[#This Row],[goals]]</f>
        <v>11.928286105148402</v>
      </c>
      <c r="Y308" s="4">
        <v>0.13710670256410201</v>
      </c>
      <c r="Z308" s="3">
        <f>(Table1[[#This Row],[AVG_shp]] - Z$519) / Z$516</f>
        <v>0.58000836733355821</v>
      </c>
      <c r="AA308" s="6">
        <v>0</v>
      </c>
      <c r="AB308" s="6">
        <v>21.5948717948717</v>
      </c>
      <c r="AC308" s="6">
        <v>111.461538461538</v>
      </c>
      <c r="AD308" s="1">
        <v>78</v>
      </c>
      <c r="AE308" s="1">
        <v>12</v>
      </c>
      <c r="AF308" s="1">
        <f>IF(ISERR(Table1[[#This Row],[AVG_shp]]/Table1[[#This Row],[shp]]), 0, Table1[[#This Row],[AVG_shp]]/Table1[[#This Row],[shp]])</f>
        <v>0.99402384209570016</v>
      </c>
      <c r="AG308" s="1">
        <v>11</v>
      </c>
      <c r="AH308" s="1">
        <v>23</v>
      </c>
      <c r="AI308" s="1">
        <v>58</v>
      </c>
      <c r="AJ308" s="3">
        <v>9.8358974358974294</v>
      </c>
      <c r="AK308" s="3">
        <v>10.276923076923</v>
      </c>
      <c r="AL308" s="3">
        <v>20.112820512820502</v>
      </c>
      <c r="AM308" s="3">
        <v>71.1435897435897</v>
      </c>
      <c r="AN308" s="1">
        <v>0.137931</v>
      </c>
      <c r="AO308" s="1">
        <v>0</v>
      </c>
      <c r="AP308" s="1">
        <v>87</v>
      </c>
      <c r="AQ308" s="1">
        <v>71</v>
      </c>
      <c r="AR308" s="1">
        <v>27</v>
      </c>
      <c r="AS308" s="1">
        <v>191</v>
      </c>
      <c r="AT308"/>
      <c r="AX308"/>
      <c r="AY308"/>
      <c r="AZ308"/>
    </row>
    <row r="309" spans="1:52" x14ac:dyDescent="0.3">
      <c r="A309" s="1"/>
      <c r="B309" s="1">
        <v>8481481</v>
      </c>
      <c r="C309" s="1">
        <v>28</v>
      </c>
      <c r="D309" s="1" t="s">
        <v>701</v>
      </c>
      <c r="E309" s="1" t="str">
        <f>IF(AND(ISERR(FIND("C",Table1[[#This Row],[positions]])), Table1[[#This Row],[AVG_faceoffWins]]&gt;200), "*", "")</f>
        <v/>
      </c>
      <c r="F309" s="1" t="str">
        <f>IF(AND(AND(NOT(ISERR(FIND("C",Table1[[#This Row],[positions]]))), G309&lt;&gt;"C"), Table1[[#This Row],[z faceoffWins]]&gt;0.15), "*", "")</f>
        <v/>
      </c>
      <c r="G309" s="2" t="s">
        <v>26</v>
      </c>
      <c r="H309" s="1" t="s">
        <v>712</v>
      </c>
      <c r="I309" s="1" t="s">
        <v>713</v>
      </c>
      <c r="J309" s="7">
        <f>Table1[[#This Row],[z ppp]]+Table1[[#This Row],[z blocks]]+Table1[[#This Row],[z hits]]+Table1[[#This Row],[z goals]]+Table1[[#This Row],[z assists]]+Table1[[#This Row],[z points]]+Table1[[#This Row],[z faceoffWins]]+Table1[[#This Row],[z shots]]</f>
        <v>-3.4406986585756023</v>
      </c>
      <c r="K309" s="7">
        <f>Table1[[#This Row],[z goals]]+Table1[[#This Row],[z assists]]+Table1[[#This Row],[z points]]+Table1[[#This Row],[z ppp]]+Table1[[#This Row],[z hits]]+Table1[[#This Row],[z shots]]</f>
        <v>-3.3872933513942791</v>
      </c>
      <c r="L309" s="7">
        <f>Table1[[#This Row],[z blocks]]+Table1[[#This Row],[z faceoffWins]]</f>
        <v>-5.3405307181323303E-2</v>
      </c>
      <c r="M309" s="7">
        <f>Table1[[#This Row],[z goals]]+Table1[[#This Row],[z assists]]+Table1[[#This Row],[z points]]+Table1[[#This Row],[z ppp]]+Table1[[#This Row],[z hits]]+Table1[[#This Row],[z blocks]]+Table1[[#This Row],[z shots]]</f>
        <v>-4.1164074668340502</v>
      </c>
      <c r="N309" s="7">
        <f>Table1[[#This Row],[z goals]]+Table1[[#This Row],[z assists]]+Table1[[#This Row],[z points]]+Table1[[#This Row],[z ppp]]</f>
        <v>-2.4215447659998413</v>
      </c>
      <c r="O309" s="3">
        <f>(Table1[[#This Row],[AVG_goals]] - AT$519) / AT$516</f>
        <v>-0.39367889897943886</v>
      </c>
      <c r="P309" s="3">
        <f>(Table1[[#This Row],[AVG_assists]] - P$519) / P$516</f>
        <v>-0.61535618162435679</v>
      </c>
      <c r="Q309" s="3">
        <f>(Table1[[#This Row],[AVG_points]] - AX$519) / AX$516</f>
        <v>-0.56322402339244204</v>
      </c>
      <c r="R309" s="3">
        <f>(Table1[[#This Row],[AVG_faceoffWins]] - AH$519) / AH$516</f>
        <v>0.6757088082584477</v>
      </c>
      <c r="S309" s="3">
        <f>(Table1[[#This Row],[AVG_PPP]] - AB$519) / AB$516</f>
        <v>-0.84928566200360334</v>
      </c>
      <c r="T309" s="3">
        <f>(Table1[[#This Row],[AVG_hits]] - T$519) / T$516</f>
        <v>-0.20113496234090841</v>
      </c>
      <c r="U309" s="3">
        <f>(Table1[[#This Row],[AVG_blocks]] - U$519) / U$516</f>
        <v>-0.729114115439771</v>
      </c>
      <c r="V309" s="3">
        <f>(Table1[[#This Row],[AVG_shots]] - AO$519) / AO$516</f>
        <v>-0.76461362305352931</v>
      </c>
      <c r="W309" s="6">
        <v>269.79207920791998</v>
      </c>
      <c r="X309" s="7">
        <f>Table1[[#This Row],[r shp factor]]*Table1[[#This Row],[goals]]</f>
        <v>6.7375620206234439</v>
      </c>
      <c r="Y309" s="4">
        <v>0.132108891089108</v>
      </c>
      <c r="Z309" s="3">
        <f>(Table1[[#This Row],[AVG_shp]] - Z$519) / Z$516</f>
        <v>0.48455736752569911</v>
      </c>
      <c r="AA309" s="6">
        <v>0.29207920792079201</v>
      </c>
      <c r="AB309" s="6">
        <v>32.702970297029701</v>
      </c>
      <c r="AC309" s="6">
        <v>75.663366336633601</v>
      </c>
      <c r="AD309" s="1">
        <v>59</v>
      </c>
      <c r="AE309" s="1">
        <v>11</v>
      </c>
      <c r="AF309" s="1">
        <f>IF(ISERR(Table1[[#This Row],[AVG_shp]]/Table1[[#This Row],[shp]]), 0, Table1[[#This Row],[AVG_shp]]/Table1[[#This Row],[shp]])</f>
        <v>0.61250563823849491</v>
      </c>
      <c r="AG309" s="1">
        <v>9</v>
      </c>
      <c r="AH309" s="1">
        <v>20</v>
      </c>
      <c r="AI309" s="1">
        <v>51</v>
      </c>
      <c r="AJ309" s="3">
        <v>9.7722772277227694</v>
      </c>
      <c r="AK309" s="3">
        <v>14.306930693069299</v>
      </c>
      <c r="AL309" s="3">
        <v>24.079207920792001</v>
      </c>
      <c r="AM309" s="3">
        <v>81.529702970296995</v>
      </c>
      <c r="AN309" s="1">
        <v>0.21568599999999999</v>
      </c>
      <c r="AO309" s="1">
        <v>1</v>
      </c>
      <c r="AP309" s="1">
        <v>51</v>
      </c>
      <c r="AQ309" s="1">
        <v>177</v>
      </c>
      <c r="AR309" s="1">
        <v>29</v>
      </c>
      <c r="AS309" s="1">
        <v>60</v>
      </c>
      <c r="AT309"/>
      <c r="AX309"/>
      <c r="AY309"/>
      <c r="AZ309"/>
    </row>
    <row r="310" spans="1:52" x14ac:dyDescent="0.3">
      <c r="A310" s="1"/>
      <c r="B310" s="1">
        <v>8481641</v>
      </c>
      <c r="C310" s="1">
        <v>29</v>
      </c>
      <c r="D310" s="1" t="s">
        <v>244</v>
      </c>
      <c r="E310" s="1" t="str">
        <f>IF(AND(ISERR(FIND("C",Table1[[#This Row],[positions]])), Table1[[#This Row],[AVG_faceoffWins]]&gt;200), "*", "")</f>
        <v/>
      </c>
      <c r="F310" s="1" t="str">
        <f>IF(AND(AND(NOT(ISERR(FIND("C",Table1[[#This Row],[positions]]))), G310&lt;&gt;"C"), Table1[[#This Row],[z faceoffWins]]&gt;0.15), "*", "")</f>
        <v/>
      </c>
      <c r="G310" s="2" t="s">
        <v>29</v>
      </c>
      <c r="H310" s="1" t="s">
        <v>251</v>
      </c>
      <c r="I310" s="1" t="s">
        <v>252</v>
      </c>
      <c r="J310" s="7">
        <f>Table1[[#This Row],[z ppp]]+Table1[[#This Row],[z blocks]]+Table1[[#This Row],[z hits]]+Table1[[#This Row],[z goals]]+Table1[[#This Row],[z assists]]+Table1[[#This Row],[z points]]+Table1[[#This Row],[z faceoffWins]]+Table1[[#This Row],[z shots]]</f>
        <v>-5.4646485712307751</v>
      </c>
      <c r="K310" s="7">
        <f>Table1[[#This Row],[z goals]]+Table1[[#This Row],[z assists]]+Table1[[#This Row],[z points]]+Table1[[#This Row],[z ppp]]+Table1[[#This Row],[z hits]]+Table1[[#This Row],[z shots]]</f>
        <v>-4.1157252796792809</v>
      </c>
      <c r="L310" s="7">
        <f>Table1[[#This Row],[z blocks]]+Table1[[#This Row],[z faceoffWins]]</f>
        <v>-1.3489232915514942</v>
      </c>
      <c r="M310" s="7">
        <f>Table1[[#This Row],[z goals]]+Table1[[#This Row],[z assists]]+Table1[[#This Row],[z points]]+Table1[[#This Row],[z ppp]]+Table1[[#This Row],[z hits]]+Table1[[#This Row],[z blocks]]+Table1[[#This Row],[z shots]]</f>
        <v>-4.9127711519966368</v>
      </c>
      <c r="N310" s="7">
        <f>Table1[[#This Row],[z goals]]+Table1[[#This Row],[z assists]]+Table1[[#This Row],[z points]]+Table1[[#This Row],[z ppp]]</f>
        <v>-3.5838227068980251</v>
      </c>
      <c r="O310" s="3">
        <f>(Table1[[#This Row],[AVG_goals]] - AT$519) / AT$516</f>
        <v>-0.39915605135300603</v>
      </c>
      <c r="P310" s="3">
        <f>(Table1[[#This Row],[AVG_assists]] - P$519) / P$516</f>
        <v>-1.3067337840905362</v>
      </c>
      <c r="Q310" s="3">
        <f>(Table1[[#This Row],[AVG_points]] - AX$519) / AX$516</f>
        <v>-0.99824626415310325</v>
      </c>
      <c r="R310" s="3">
        <f>(Table1[[#This Row],[AVG_faceoffWins]] - AH$519) / AH$516</f>
        <v>-0.55187741923413769</v>
      </c>
      <c r="S310" s="3">
        <f>(Table1[[#This Row],[AVG_PPP]] - AB$519) / AB$516</f>
        <v>-0.87968660730137949</v>
      </c>
      <c r="T310" s="3">
        <f>(Table1[[#This Row],[AVG_hits]] - T$519) / T$516</f>
        <v>0.34805353294616792</v>
      </c>
      <c r="U310" s="3">
        <f>(Table1[[#This Row],[AVG_blocks]] - U$519) / U$516</f>
        <v>-0.79704587231735657</v>
      </c>
      <c r="V310" s="3">
        <f>(Table1[[#This Row],[AVG_shots]] - AO$519) / AO$516</f>
        <v>-0.87995610572742367</v>
      </c>
      <c r="W310" s="6">
        <v>10.4341463414634</v>
      </c>
      <c r="X310" s="7">
        <f>Table1[[#This Row],[r shp factor]]*Table1[[#This Row],[goals]]</f>
        <v>10.299583841047228</v>
      </c>
      <c r="Y310" s="4">
        <v>0.122613970731707</v>
      </c>
      <c r="Z310" s="3">
        <f>(Table1[[#This Row],[AVG_shp]] - Z$519) / Z$516</f>
        <v>0.30321806616459557</v>
      </c>
      <c r="AA310" s="6">
        <v>0</v>
      </c>
      <c r="AB310" s="6">
        <v>29.9414634146341</v>
      </c>
      <c r="AC310" s="6">
        <v>105.19024390243899</v>
      </c>
      <c r="AD310" s="1">
        <v>79</v>
      </c>
      <c r="AE310" s="1">
        <v>16</v>
      </c>
      <c r="AF310" s="1">
        <f>IF(ISERR(Table1[[#This Row],[AVG_shp]]/Table1[[#This Row],[shp]]), 0, Table1[[#This Row],[AVG_shp]]/Table1[[#This Row],[shp]])</f>
        <v>0.64372399006545178</v>
      </c>
      <c r="AG310" s="1">
        <v>7</v>
      </c>
      <c r="AH310" s="1">
        <v>23</v>
      </c>
      <c r="AI310" s="1">
        <v>62</v>
      </c>
      <c r="AJ310" s="3">
        <v>9.7170731707317</v>
      </c>
      <c r="AK310" s="3">
        <v>4.6780487804878002</v>
      </c>
      <c r="AL310" s="3">
        <v>14.395121951219499</v>
      </c>
      <c r="AM310" s="3">
        <v>74.507317073170697</v>
      </c>
      <c r="AN310" s="1">
        <v>0.19047600000000001</v>
      </c>
      <c r="AO310" s="1">
        <v>0</v>
      </c>
      <c r="AP310" s="1">
        <v>84</v>
      </c>
      <c r="AQ310" s="1">
        <v>23</v>
      </c>
      <c r="AR310" s="1">
        <v>38</v>
      </c>
      <c r="AS310" s="1">
        <v>114</v>
      </c>
      <c r="AT310"/>
      <c r="AX310"/>
      <c r="AY310"/>
      <c r="AZ310"/>
    </row>
    <row r="311" spans="1:52" x14ac:dyDescent="0.3">
      <c r="A311" s="1"/>
      <c r="B311" s="1">
        <v>8475218</v>
      </c>
      <c r="C311" s="1">
        <v>35</v>
      </c>
      <c r="D311" s="1" t="s">
        <v>340</v>
      </c>
      <c r="E311" s="1" t="str">
        <f>IF(AND(ISERR(FIND("C",Table1[[#This Row],[positions]])), Table1[[#This Row],[AVG_faceoffWins]]&gt;200), "*", "")</f>
        <v/>
      </c>
      <c r="F311" s="1" t="str">
        <f>IF(AND(AND(NOT(ISERR(FIND("C",Table1[[#This Row],[positions]]))), G311&lt;&gt;"C"), Table1[[#This Row],[z faceoffWins]]&gt;0.15), "*", "")</f>
        <v/>
      </c>
      <c r="G311" s="2" t="s">
        <v>48</v>
      </c>
      <c r="H311" s="1" t="s">
        <v>365</v>
      </c>
      <c r="I311" s="1" t="s">
        <v>366</v>
      </c>
      <c r="J311" s="7">
        <f>Table1[[#This Row],[z ppp]]+Table1[[#This Row],[z blocks]]+Table1[[#This Row],[z hits]]+Table1[[#This Row],[z goals]]+Table1[[#This Row],[z assists]]+Table1[[#This Row],[z points]]+Table1[[#This Row],[z faceoffWins]]+Table1[[#This Row],[z shots]]</f>
        <v>0.29091212486484941</v>
      </c>
      <c r="K311" s="7">
        <f>Table1[[#This Row],[z goals]]+Table1[[#This Row],[z assists]]+Table1[[#This Row],[z points]]+Table1[[#This Row],[z ppp]]+Table1[[#This Row],[z hits]]+Table1[[#This Row],[z shots]]</f>
        <v>2.8533049843021852E-2</v>
      </c>
      <c r="L311" s="7">
        <f>Table1[[#This Row],[z blocks]]+Table1[[#This Row],[z faceoffWins]]</f>
        <v>0.26237907502182756</v>
      </c>
      <c r="M311" s="7">
        <f>Table1[[#This Row],[z goals]]+Table1[[#This Row],[z assists]]+Table1[[#This Row],[z points]]+Table1[[#This Row],[z ppp]]+Table1[[#This Row],[z hits]]+Table1[[#This Row],[z blocks]]+Table1[[#This Row],[z shots]]</f>
        <v>0.89217617439349173</v>
      </c>
      <c r="N311" s="7">
        <f>Table1[[#This Row],[z goals]]+Table1[[#This Row],[z assists]]+Table1[[#This Row],[z points]]+Table1[[#This Row],[z ppp]]</f>
        <v>-0.48418086163743834</v>
      </c>
      <c r="O311" s="3">
        <f>(Table1[[#This Row],[AVG_goals]] - AT$519) / AT$516</f>
        <v>-0.39968799645990055</v>
      </c>
      <c r="P311" s="3">
        <f>(Table1[[#This Row],[AVG_assists]] - P$519) / P$516</f>
        <v>0.31091566680713517</v>
      </c>
      <c r="Q311" s="3">
        <f>(Table1[[#This Row],[AVG_points]] - AX$519) / AX$516</f>
        <v>1.3553162051218289E-2</v>
      </c>
      <c r="R311" s="3">
        <f>(Table1[[#This Row],[AVG_faceoffWins]] - AH$519) / AH$516</f>
        <v>-0.60126404952864232</v>
      </c>
      <c r="S311" s="3">
        <f>(Table1[[#This Row],[AVG_PPP]] - AB$519) / AB$516</f>
        <v>-0.40896169403589128</v>
      </c>
      <c r="T311" s="3">
        <f>(Table1[[#This Row],[AVG_hits]] - T$519) / T$516</f>
        <v>0.11511984321222872</v>
      </c>
      <c r="U311" s="3">
        <f>(Table1[[#This Row],[AVG_blocks]] - U$519) / U$516</f>
        <v>0.86364312455046988</v>
      </c>
      <c r="V311" s="3">
        <f>(Table1[[#This Row],[AVG_shots]] - AO$519) / AO$516</f>
        <v>0.39759406826823146</v>
      </c>
      <c r="W311" s="6">
        <v>0</v>
      </c>
      <c r="X311" s="7">
        <f>Table1[[#This Row],[r shp factor]]*Table1[[#This Row],[goals]]</f>
        <v>13.917756881720834</v>
      </c>
      <c r="Y311" s="4">
        <v>9.7326873873873801E-2</v>
      </c>
      <c r="Z311" s="3">
        <f>(Table1[[#This Row],[AVG_shp]] - Z$519) / Z$516</f>
        <v>-0.17972905767049149</v>
      </c>
      <c r="AA311" s="6">
        <v>4.5225225225225198</v>
      </c>
      <c r="AB311" s="6">
        <v>97.450450450450404</v>
      </c>
      <c r="AC311" s="6">
        <v>92.6666666666666</v>
      </c>
      <c r="AD311" s="1">
        <v>65</v>
      </c>
      <c r="AE311" s="1">
        <v>9</v>
      </c>
      <c r="AF311" s="1">
        <f>IF(ISERR(Table1[[#This Row],[AVG_shp]]/Table1[[#This Row],[shp]]), 0, Table1[[#This Row],[AVG_shp]]/Table1[[#This Row],[shp]])</f>
        <v>1.5464174313023149</v>
      </c>
      <c r="AG311" s="1">
        <v>24</v>
      </c>
      <c r="AH311" s="1">
        <v>33</v>
      </c>
      <c r="AI311" s="1">
        <v>75</v>
      </c>
      <c r="AJ311" s="3">
        <v>9.7117117117117093</v>
      </c>
      <c r="AK311" s="3">
        <v>27.207207207207201</v>
      </c>
      <c r="AL311" s="3">
        <v>36.918918918918898</v>
      </c>
      <c r="AM311" s="3">
        <v>152.28828828828799</v>
      </c>
      <c r="AN311" s="1">
        <v>6.2937000000000007E-2</v>
      </c>
      <c r="AO311" s="1">
        <v>7</v>
      </c>
      <c r="AP311" s="1">
        <v>143</v>
      </c>
      <c r="AQ311" s="1">
        <v>0</v>
      </c>
      <c r="AR311" s="1">
        <v>95</v>
      </c>
      <c r="AS311" s="1">
        <v>42</v>
      </c>
      <c r="AT311"/>
      <c r="AX311"/>
      <c r="AY311"/>
      <c r="AZ311"/>
    </row>
    <row r="312" spans="1:52" x14ac:dyDescent="0.3">
      <c r="A312" s="1"/>
      <c r="B312" s="1">
        <v>8480813</v>
      </c>
      <c r="C312" s="1">
        <v>25</v>
      </c>
      <c r="D312" s="1" t="s">
        <v>481</v>
      </c>
      <c r="E312" s="1" t="str">
        <f>IF(AND(ISERR(FIND("C",Table1[[#This Row],[positions]])), Table1[[#This Row],[AVG_faceoffWins]]&gt;200), "*", "")</f>
        <v/>
      </c>
      <c r="F312" s="1" t="str">
        <f>IF(AND(AND(NOT(ISERR(FIND("C",Table1[[#This Row],[positions]]))), G312&lt;&gt;"C"), Table1[[#This Row],[z faceoffWins]]&gt;0.15), "*", "")</f>
        <v/>
      </c>
      <c r="G312" s="2" t="s">
        <v>26</v>
      </c>
      <c r="H312" s="1" t="s">
        <v>499</v>
      </c>
      <c r="I312" s="1" t="s">
        <v>500</v>
      </c>
      <c r="J312" s="7">
        <f>Table1[[#This Row],[z ppp]]+Table1[[#This Row],[z blocks]]+Table1[[#This Row],[z hits]]+Table1[[#This Row],[z goals]]+Table1[[#This Row],[z assists]]+Table1[[#This Row],[z points]]+Table1[[#This Row],[z faceoffWins]]+Table1[[#This Row],[z shots]]</f>
        <v>-2.1763033152541005</v>
      </c>
      <c r="K312" s="7">
        <f>Table1[[#This Row],[z goals]]+Table1[[#This Row],[z assists]]+Table1[[#This Row],[z points]]+Table1[[#This Row],[z ppp]]+Table1[[#This Row],[z hits]]+Table1[[#This Row],[z shots]]</f>
        <v>-2.2913894507076384</v>
      </c>
      <c r="L312" s="7">
        <f>Table1[[#This Row],[z blocks]]+Table1[[#This Row],[z faceoffWins]]</f>
        <v>0.11508613545353796</v>
      </c>
      <c r="M312" s="7">
        <f>Table1[[#This Row],[z goals]]+Table1[[#This Row],[z assists]]+Table1[[#This Row],[z points]]+Table1[[#This Row],[z ppp]]+Table1[[#This Row],[z hits]]+Table1[[#This Row],[z blocks]]+Table1[[#This Row],[z shots]]</f>
        <v>-2.8179707611177287</v>
      </c>
      <c r="N312" s="7">
        <f>Table1[[#This Row],[z goals]]+Table1[[#This Row],[z assists]]+Table1[[#This Row],[z points]]+Table1[[#This Row],[z ppp]]</f>
        <v>-2.4016043793123436</v>
      </c>
      <c r="O312" s="3">
        <f>(Table1[[#This Row],[AVG_goals]] - AT$519) / AT$516</f>
        <v>-0.40021669460503401</v>
      </c>
      <c r="P312" s="3">
        <f>(Table1[[#This Row],[AVG_assists]] - P$519) / P$516</f>
        <v>-0.77580530496915301</v>
      </c>
      <c r="Q312" s="3">
        <f>(Table1[[#This Row],[AVG_points]] - AX$519) / AX$516</f>
        <v>-0.66656489958493015</v>
      </c>
      <c r="R312" s="3">
        <f>(Table1[[#This Row],[AVG_faceoffWins]] - AH$519) / AH$516</f>
        <v>0.64166744586362823</v>
      </c>
      <c r="S312" s="3">
        <f>(Table1[[#This Row],[AVG_PPP]] - AB$519) / AB$516</f>
        <v>-0.55901748015322639</v>
      </c>
      <c r="T312" s="3">
        <f>(Table1[[#This Row],[AVG_hits]] - T$519) / T$516</f>
        <v>0.8639587295631973</v>
      </c>
      <c r="U312" s="3">
        <f>(Table1[[#This Row],[AVG_blocks]] - U$519) / U$516</f>
        <v>-0.52658131041009026</v>
      </c>
      <c r="V312" s="3">
        <f>(Table1[[#This Row],[AVG_shots]] - AO$519) / AO$516</f>
        <v>-0.75374380095849203</v>
      </c>
      <c r="W312" s="6">
        <v>262.60000000000002</v>
      </c>
      <c r="X312" s="7">
        <f>Table1[[#This Row],[r shp factor]]*Table1[[#This Row],[goals]]</f>
        <v>5.573577098646</v>
      </c>
      <c r="Y312" s="4">
        <v>0.15327337021276499</v>
      </c>
      <c r="Z312" s="3">
        <f>(Table1[[#This Row],[AVG_shp]] - Z$519) / Z$516</f>
        <v>0.88876843128296945</v>
      </c>
      <c r="AA312" s="6">
        <v>3.0808510638297801</v>
      </c>
      <c r="AB312" s="6">
        <v>40.936170212765902</v>
      </c>
      <c r="AC312" s="6">
        <v>132.92765957446801</v>
      </c>
      <c r="AD312" s="1">
        <v>74</v>
      </c>
      <c r="AE312" s="1">
        <v>8</v>
      </c>
      <c r="AF312" s="1">
        <f>IF(ISERR(Table1[[#This Row],[AVG_shp]]/Table1[[#This Row],[shp]]), 0, Table1[[#This Row],[AVG_shp]]/Table1[[#This Row],[shp]])</f>
        <v>0.69669713733075</v>
      </c>
      <c r="AG312" s="1">
        <v>9</v>
      </c>
      <c r="AH312" s="1">
        <v>17</v>
      </c>
      <c r="AI312" s="1">
        <v>42</v>
      </c>
      <c r="AJ312" s="3">
        <v>9.7063829787234006</v>
      </c>
      <c r="AK312" s="3">
        <v>12.0723404255319</v>
      </c>
      <c r="AL312" s="3">
        <v>21.778723404255299</v>
      </c>
      <c r="AM312" s="3">
        <v>82.191489361702097</v>
      </c>
      <c r="AN312" s="1">
        <v>0.22</v>
      </c>
      <c r="AO312" s="1">
        <v>0</v>
      </c>
      <c r="AP312" s="1">
        <v>75</v>
      </c>
      <c r="AQ312" s="1">
        <v>201</v>
      </c>
      <c r="AR312" s="1">
        <v>44</v>
      </c>
      <c r="AS312" s="1">
        <v>139</v>
      </c>
      <c r="AT312"/>
      <c r="AX312"/>
      <c r="AY312"/>
      <c r="AZ312"/>
    </row>
    <row r="313" spans="1:52" x14ac:dyDescent="0.3">
      <c r="A313" s="1"/>
      <c r="B313" s="1">
        <v>8477425</v>
      </c>
      <c r="C313" s="1">
        <v>30</v>
      </c>
      <c r="D313" s="1" t="s">
        <v>155</v>
      </c>
      <c r="E313" s="1" t="str">
        <f>IF(AND(ISERR(FIND("C",Table1[[#This Row],[positions]])), Table1[[#This Row],[AVG_faceoffWins]]&gt;200), "*", "")</f>
        <v/>
      </c>
      <c r="F313" s="1" t="str">
        <f>IF(AND(AND(NOT(ISERR(FIND("C",Table1[[#This Row],[positions]]))), G313&lt;&gt;"C"), Table1[[#This Row],[z faceoffWins]]&gt;0.15), "*", "")</f>
        <v/>
      </c>
      <c r="G313" s="2" t="s">
        <v>29</v>
      </c>
      <c r="H313" s="1" t="s">
        <v>174</v>
      </c>
      <c r="I313" s="1" t="s">
        <v>175</v>
      </c>
      <c r="J313" s="7">
        <f>Table1[[#This Row],[z ppp]]+Table1[[#This Row],[z blocks]]+Table1[[#This Row],[z hits]]+Table1[[#This Row],[z goals]]+Table1[[#This Row],[z assists]]+Table1[[#This Row],[z points]]+Table1[[#This Row],[z faceoffWins]]+Table1[[#This Row],[z shots]]</f>
        <v>-3.5717652768069916</v>
      </c>
      <c r="K313" s="7">
        <f>Table1[[#This Row],[z goals]]+Table1[[#This Row],[z assists]]+Table1[[#This Row],[z points]]+Table1[[#This Row],[z ppp]]+Table1[[#This Row],[z hits]]+Table1[[#This Row],[z shots]]</f>
        <v>-2.0696669965416326</v>
      </c>
      <c r="L313" s="7">
        <f>Table1[[#This Row],[z blocks]]+Table1[[#This Row],[z faceoffWins]]</f>
        <v>-1.5020982802653593</v>
      </c>
      <c r="M313" s="7">
        <f>Table1[[#This Row],[z goals]]+Table1[[#This Row],[z assists]]+Table1[[#This Row],[z points]]+Table1[[#This Row],[z ppp]]+Table1[[#This Row],[z hits]]+Table1[[#This Row],[z blocks]]+Table1[[#This Row],[z shots]]</f>
        <v>-2.9995836708029091</v>
      </c>
      <c r="N313" s="7">
        <f>Table1[[#This Row],[z goals]]+Table1[[#This Row],[z assists]]+Table1[[#This Row],[z points]]+Table1[[#This Row],[z ppp]]</f>
        <v>-2.4728372103010394</v>
      </c>
      <c r="O313" s="3">
        <f>(Table1[[#This Row],[AVG_goals]] - AT$519) / AT$516</f>
        <v>-0.40716376748526589</v>
      </c>
      <c r="P313" s="3">
        <f>(Table1[[#This Row],[AVG_assists]] - P$519) / P$516</f>
        <v>-0.6942221979776948</v>
      </c>
      <c r="Q313" s="3">
        <f>(Table1[[#This Row],[AVG_points]] - AX$519) / AX$516</f>
        <v>-0.6186699159409742</v>
      </c>
      <c r="R313" s="3">
        <f>(Table1[[#This Row],[AVG_faceoffWins]] - AH$519) / AH$516</f>
        <v>-0.57218160600408285</v>
      </c>
      <c r="S313" s="3">
        <f>(Table1[[#This Row],[AVG_PPP]] - AB$519) / AB$516</f>
        <v>-0.75278132889710425</v>
      </c>
      <c r="T313" s="3">
        <f>(Table1[[#This Row],[AVG_hits]] - T$519) / T$516</f>
        <v>0.11167178661666029</v>
      </c>
      <c r="U313" s="3">
        <f>(Table1[[#This Row],[AVG_blocks]] - U$519) / U$516</f>
        <v>-0.92991667426127644</v>
      </c>
      <c r="V313" s="3">
        <f>(Table1[[#This Row],[AVG_shots]] - AO$519) / AO$516</f>
        <v>0.29149842714274671</v>
      </c>
      <c r="W313" s="6">
        <v>6.1443850267379601</v>
      </c>
      <c r="X313" s="7">
        <f>Table1[[#This Row],[r shp factor]]*Table1[[#This Row],[goals]]</f>
        <v>3.9692307420815816</v>
      </c>
      <c r="Y313" s="4">
        <v>6.6154176470588202E-2</v>
      </c>
      <c r="Z313" s="3">
        <f>(Table1[[#This Row],[AVG_shp]] - Z$519) / Z$516</f>
        <v>-0.77508267369599981</v>
      </c>
      <c r="AA313" s="6">
        <v>1.2192513368983899</v>
      </c>
      <c r="AB313" s="6">
        <v>24.5401069518716</v>
      </c>
      <c r="AC313" s="6">
        <v>92.481283422459896</v>
      </c>
      <c r="AD313" s="1">
        <v>37</v>
      </c>
      <c r="AE313" s="1">
        <v>4</v>
      </c>
      <c r="AF313" s="1">
        <f>IF(ISERR(Table1[[#This Row],[AVG_shp]]/Table1[[#This Row],[shp]]), 0, Table1[[#This Row],[AVG_shp]]/Table1[[#This Row],[shp]])</f>
        <v>0.99230768552039539</v>
      </c>
      <c r="AG313" s="1">
        <v>4</v>
      </c>
      <c r="AH313" s="1">
        <v>8</v>
      </c>
      <c r="AI313" s="1">
        <v>20</v>
      </c>
      <c r="AJ313" s="3">
        <v>9.6363636363636296</v>
      </c>
      <c r="AK313" s="3">
        <v>13.208556149732599</v>
      </c>
      <c r="AL313" s="3">
        <v>22.844919786096199</v>
      </c>
      <c r="AM313" s="3">
        <v>145.82887700534701</v>
      </c>
      <c r="AN313" s="1">
        <v>6.6667000000000004E-2</v>
      </c>
      <c r="AO313" s="1">
        <v>0</v>
      </c>
      <c r="AP313" s="1">
        <v>60</v>
      </c>
      <c r="AQ313" s="1">
        <v>3</v>
      </c>
      <c r="AR313" s="1">
        <v>15</v>
      </c>
      <c r="AS313" s="1">
        <v>48</v>
      </c>
      <c r="AT313"/>
      <c r="AX313"/>
      <c r="AY313"/>
      <c r="AZ313"/>
    </row>
    <row r="314" spans="1:52" x14ac:dyDescent="0.3">
      <c r="A314" s="1"/>
      <c r="B314" s="1">
        <v>8476892</v>
      </c>
      <c r="C314" s="1">
        <v>32</v>
      </c>
      <c r="D314" s="1" t="s">
        <v>792</v>
      </c>
      <c r="E314" s="1" t="str">
        <f>IF(AND(ISERR(FIND("C",Table1[[#This Row],[positions]])), Table1[[#This Row],[AVG_faceoffWins]]&gt;200), "*", "")</f>
        <v/>
      </c>
      <c r="F314" s="1" t="str">
        <f>IF(AND(AND(NOT(ISERR(FIND("C",Table1[[#This Row],[positions]]))), G314&lt;&gt;"C"), Table1[[#This Row],[z faceoffWins]]&gt;0.15), "*", "")</f>
        <v/>
      </c>
      <c r="G314" s="2" t="s">
        <v>48</v>
      </c>
      <c r="H314" s="1" t="s">
        <v>822</v>
      </c>
      <c r="I314" s="1" t="s">
        <v>823</v>
      </c>
      <c r="J314" s="7">
        <f>Table1[[#This Row],[z ppp]]+Table1[[#This Row],[z blocks]]+Table1[[#This Row],[z hits]]+Table1[[#This Row],[z goals]]+Table1[[#This Row],[z assists]]+Table1[[#This Row],[z points]]+Table1[[#This Row],[z faceoffWins]]+Table1[[#This Row],[z shots]]</f>
        <v>0.95143043424758034</v>
      </c>
      <c r="K314" s="7">
        <f>Table1[[#This Row],[z goals]]+Table1[[#This Row],[z assists]]+Table1[[#This Row],[z points]]+Table1[[#This Row],[z ppp]]+Table1[[#This Row],[z hits]]+Table1[[#This Row],[z shots]]</f>
        <v>-1.1544532768479172</v>
      </c>
      <c r="L314" s="7">
        <f>Table1[[#This Row],[z blocks]]+Table1[[#This Row],[z faceoffWins]]</f>
        <v>2.1058837110954975</v>
      </c>
      <c r="M314" s="7">
        <f>Table1[[#This Row],[z goals]]+Table1[[#This Row],[z assists]]+Table1[[#This Row],[z points]]+Table1[[#This Row],[z ppp]]+Table1[[#This Row],[z hits]]+Table1[[#This Row],[z blocks]]+Table1[[#This Row],[z shots]]</f>
        <v>1.5526944837762229</v>
      </c>
      <c r="N314" s="7">
        <f>Table1[[#This Row],[z goals]]+Table1[[#This Row],[z assists]]+Table1[[#This Row],[z points]]+Table1[[#This Row],[z ppp]]</f>
        <v>-1.7188389646137763</v>
      </c>
      <c r="O314" s="3">
        <f>(Table1[[#This Row],[AVG_goals]] - AT$519) / AT$516</f>
        <v>-0.41077163958881091</v>
      </c>
      <c r="P314" s="3">
        <f>(Table1[[#This Row],[AVG_assists]] - P$519) / P$516</f>
        <v>-0.235619799875705</v>
      </c>
      <c r="Q314" s="3">
        <f>(Table1[[#This Row],[AVG_points]] - AX$519) / AX$516</f>
        <v>-0.33339076710180426</v>
      </c>
      <c r="R314" s="3">
        <f>(Table1[[#This Row],[AVG_faceoffWins]] - AH$519) / AH$516</f>
        <v>-0.60126404952864232</v>
      </c>
      <c r="S314" s="3">
        <f>(Table1[[#This Row],[AVG_PPP]] - AB$519) / AB$516</f>
        <v>-0.73905675804745619</v>
      </c>
      <c r="T314" s="3">
        <f>(Table1[[#This Row],[AVG_hits]] - T$519) / T$516</f>
        <v>0.39527134719248708</v>
      </c>
      <c r="U314" s="3">
        <f>(Table1[[#This Row],[AVG_blocks]] - U$519) / U$516</f>
        <v>2.7071477606241401</v>
      </c>
      <c r="V314" s="3">
        <f>(Table1[[#This Row],[AVG_shots]] - AO$519) / AO$516</f>
        <v>0.16911434057337196</v>
      </c>
      <c r="W314" s="6">
        <v>0</v>
      </c>
      <c r="X314" s="7">
        <f>Table1[[#This Row],[r shp factor]]*Table1[[#This Row],[goals]]</f>
        <v>8.829219444444437</v>
      </c>
      <c r="Y314" s="4">
        <v>7.0633755555555497E-2</v>
      </c>
      <c r="Z314" s="3">
        <f>(Table1[[#This Row],[AVG_shp]] - Z$519) / Z$516</f>
        <v>-0.68952916602212033</v>
      </c>
      <c r="AA314" s="6">
        <v>1.35111111111111</v>
      </c>
      <c r="AB314" s="6">
        <v>172.391111111111</v>
      </c>
      <c r="AC314" s="6">
        <v>107.72888888888799</v>
      </c>
      <c r="AD314" s="1">
        <v>64</v>
      </c>
      <c r="AE314" s="1">
        <v>16</v>
      </c>
      <c r="AF314" s="1">
        <f>IF(ISERR(Table1[[#This Row],[AVG_shp]]/Table1[[#This Row],[shp]]), 0, Table1[[#This Row],[AVG_shp]]/Table1[[#This Row],[shp]])</f>
        <v>0.55182621527777731</v>
      </c>
      <c r="AG314" s="1">
        <v>20</v>
      </c>
      <c r="AH314" s="1">
        <v>36</v>
      </c>
      <c r="AI314" s="1">
        <v>88</v>
      </c>
      <c r="AJ314" s="3">
        <v>9.6</v>
      </c>
      <c r="AK314" s="3">
        <v>19.595555555555499</v>
      </c>
      <c r="AL314" s="3">
        <v>29.195555555555501</v>
      </c>
      <c r="AM314" s="3">
        <v>138.377777777777</v>
      </c>
      <c r="AN314" s="1">
        <v>0.128</v>
      </c>
      <c r="AO314" s="1">
        <v>1</v>
      </c>
      <c r="AP314" s="1">
        <v>125</v>
      </c>
      <c r="AQ314" s="1">
        <v>0</v>
      </c>
      <c r="AR314" s="1">
        <v>149</v>
      </c>
      <c r="AS314" s="1">
        <v>92</v>
      </c>
      <c r="AT314"/>
      <c r="AX314"/>
      <c r="AY314"/>
      <c r="AZ314"/>
    </row>
    <row r="315" spans="1:52" x14ac:dyDescent="0.3">
      <c r="A315" s="1"/>
      <c r="B315" s="1">
        <v>8482070</v>
      </c>
      <c r="C315" s="1">
        <v>27</v>
      </c>
      <c r="D315" s="1" t="s">
        <v>826</v>
      </c>
      <c r="E315" s="1" t="str">
        <f>IF(AND(ISERR(FIND("C",Table1[[#This Row],[positions]])), Table1[[#This Row],[AVG_faceoffWins]]&gt;200), "*", "")</f>
        <v/>
      </c>
      <c r="F315" s="1" t="str">
        <f>IF(AND(AND(NOT(ISERR(FIND("C",Table1[[#This Row],[positions]]))), G315&lt;&gt;"C"), Table1[[#This Row],[z faceoffWins]]&gt;0.15), "*", "")</f>
        <v/>
      </c>
      <c r="G315" s="2" t="s">
        <v>42</v>
      </c>
      <c r="H315" s="1" t="s">
        <v>829</v>
      </c>
      <c r="I315" s="1" t="s">
        <v>830</v>
      </c>
      <c r="J315" s="7">
        <f>Table1[[#This Row],[z ppp]]+Table1[[#This Row],[z blocks]]+Table1[[#This Row],[z hits]]+Table1[[#This Row],[z goals]]+Table1[[#This Row],[z assists]]+Table1[[#This Row],[z points]]+Table1[[#This Row],[z faceoffWins]]+Table1[[#This Row],[z shots]]</f>
        <v>-5.4904770696155927</v>
      </c>
      <c r="K315" s="7">
        <f>Table1[[#This Row],[z goals]]+Table1[[#This Row],[z assists]]+Table1[[#This Row],[z points]]+Table1[[#This Row],[z ppp]]+Table1[[#This Row],[z hits]]+Table1[[#This Row],[z shots]]</f>
        <v>-3.8775402743247889</v>
      </c>
      <c r="L315" s="7">
        <f>Table1[[#This Row],[z blocks]]+Table1[[#This Row],[z faceoffWins]]</f>
        <v>-1.6129367952908034</v>
      </c>
      <c r="M315" s="7">
        <f>Table1[[#This Row],[z goals]]+Table1[[#This Row],[z assists]]+Table1[[#This Row],[z points]]+Table1[[#This Row],[z ppp]]+Table1[[#This Row],[z hits]]+Table1[[#This Row],[z blocks]]+Table1[[#This Row],[z shots]]</f>
        <v>-4.9022292486182852</v>
      </c>
      <c r="N315" s="7">
        <f>Table1[[#This Row],[z goals]]+Table1[[#This Row],[z assists]]+Table1[[#This Row],[z points]]+Table1[[#This Row],[z ppp]]</f>
        <v>-3.2840039149734377</v>
      </c>
      <c r="O315" s="3">
        <f>(Table1[[#This Row],[AVG_goals]] - AT$519) / AT$516</f>
        <v>-0.42069328787356147</v>
      </c>
      <c r="P315" s="3">
        <f>(Table1[[#This Row],[AVG_assists]] - P$519) / P$516</f>
        <v>-1.2791292330300192</v>
      </c>
      <c r="Q315" s="3">
        <f>(Table1[[#This Row],[AVG_points]] - AX$519) / AX$516</f>
        <v>-0.99072741580092838</v>
      </c>
      <c r="R315" s="3">
        <f>(Table1[[#This Row],[AVG_faceoffWins]] - AH$519) / AH$516</f>
        <v>-0.58824782099730666</v>
      </c>
      <c r="S315" s="3">
        <f>(Table1[[#This Row],[AVG_PPP]] - AB$519) / AB$516</f>
        <v>-0.59345397826892854</v>
      </c>
      <c r="T315" s="3">
        <f>(Table1[[#This Row],[AVG_hits]] - T$519) / T$516</f>
        <v>0.60374717592347205</v>
      </c>
      <c r="U315" s="3">
        <f>(Table1[[#This Row],[AVG_blocks]] - U$519) / U$516</f>
        <v>-1.0246889742934968</v>
      </c>
      <c r="V315" s="3">
        <f>(Table1[[#This Row],[AVG_shots]] - AO$519) / AO$516</f>
        <v>-1.1972835352748232</v>
      </c>
      <c r="W315" s="6">
        <v>2.75</v>
      </c>
      <c r="X315" s="7">
        <f>Table1[[#This Row],[r shp factor]]*Table1[[#This Row],[goals]]</f>
        <v>11.398137654345474</v>
      </c>
      <c r="Y315" s="4">
        <v>0.1676200625</v>
      </c>
      <c r="Z315" s="3">
        <f>(Table1[[#This Row],[AVG_shp]] - Z$519) / Z$516</f>
        <v>1.1627695875098403</v>
      </c>
      <c r="AA315" s="6">
        <v>2.75</v>
      </c>
      <c r="AB315" s="6">
        <v>20.6875</v>
      </c>
      <c r="AC315" s="6">
        <v>118.9375</v>
      </c>
      <c r="AD315" s="1">
        <v>66</v>
      </c>
      <c r="AE315" s="1">
        <v>12</v>
      </c>
      <c r="AF315" s="1">
        <f>IF(ISERR(Table1[[#This Row],[AVG_shp]]/Table1[[#This Row],[shp]]), 0, Table1[[#This Row],[AVG_shp]]/Table1[[#This Row],[shp]])</f>
        <v>0.9498448045287895</v>
      </c>
      <c r="AG315" s="1">
        <v>6</v>
      </c>
      <c r="AH315" s="1">
        <v>18</v>
      </c>
      <c r="AI315" s="1">
        <v>48</v>
      </c>
      <c r="AJ315" s="3">
        <v>9.5</v>
      </c>
      <c r="AK315" s="3">
        <v>5.0625</v>
      </c>
      <c r="AL315" s="3">
        <v>14.5625</v>
      </c>
      <c r="AM315" s="3">
        <v>55.1875</v>
      </c>
      <c r="AN315" s="1">
        <v>0.17647099999999999</v>
      </c>
      <c r="AO315" s="1">
        <v>4</v>
      </c>
      <c r="AP315" s="1">
        <v>68</v>
      </c>
      <c r="AQ315" s="1">
        <v>4</v>
      </c>
      <c r="AR315" s="1">
        <v>21</v>
      </c>
      <c r="AS315" s="1">
        <v>133</v>
      </c>
      <c r="AT315"/>
      <c r="AX315"/>
      <c r="AY315"/>
      <c r="AZ315"/>
    </row>
    <row r="316" spans="1:52" x14ac:dyDescent="0.3">
      <c r="A316" s="1"/>
      <c r="B316" s="1">
        <v>8477478</v>
      </c>
      <c r="C316" s="1">
        <v>31</v>
      </c>
      <c r="D316" s="1" t="s">
        <v>119</v>
      </c>
      <c r="E316" s="1" t="str">
        <f>IF(AND(ISERR(FIND("C",Table1[[#This Row],[positions]])), Table1[[#This Row],[AVG_faceoffWins]]&gt;200), "*", "")</f>
        <v/>
      </c>
      <c r="F316" s="1" t="str">
        <f>IF(AND(AND(NOT(ISERR(FIND("C",Table1[[#This Row],[positions]]))), G316&lt;&gt;"C"), Table1[[#This Row],[z faceoffWins]]&gt;0.15), "*", "")</f>
        <v/>
      </c>
      <c r="G316" s="2" t="s">
        <v>29</v>
      </c>
      <c r="H316" s="1" t="s">
        <v>122</v>
      </c>
      <c r="I316" s="1" t="s">
        <v>123</v>
      </c>
      <c r="J316" s="7">
        <f>Table1[[#This Row],[z ppp]]+Table1[[#This Row],[z blocks]]+Table1[[#This Row],[z hits]]+Table1[[#This Row],[z goals]]+Table1[[#This Row],[z assists]]+Table1[[#This Row],[z points]]+Table1[[#This Row],[z faceoffWins]]+Table1[[#This Row],[z shots]]</f>
        <v>-5.1128704421187372</v>
      </c>
      <c r="K316" s="7">
        <f>Table1[[#This Row],[z goals]]+Table1[[#This Row],[z assists]]+Table1[[#This Row],[z points]]+Table1[[#This Row],[z ppp]]+Table1[[#This Row],[z hits]]+Table1[[#This Row],[z shots]]</f>
        <v>-3.4209745026088383</v>
      </c>
      <c r="L316" s="7">
        <f>Table1[[#This Row],[z blocks]]+Table1[[#This Row],[z faceoffWins]]</f>
        <v>-1.6918959395098994</v>
      </c>
      <c r="M316" s="7">
        <f>Table1[[#This Row],[z goals]]+Table1[[#This Row],[z assists]]+Table1[[#This Row],[z points]]+Table1[[#This Row],[z ppp]]+Table1[[#This Row],[z hits]]+Table1[[#This Row],[z blocks]]+Table1[[#This Row],[z shots]]</f>
        <v>-4.5317395313197233</v>
      </c>
      <c r="N316" s="7">
        <f>Table1[[#This Row],[z goals]]+Table1[[#This Row],[z assists]]+Table1[[#This Row],[z points]]+Table1[[#This Row],[z ppp]]</f>
        <v>-3.4236878762429601</v>
      </c>
      <c r="O316" s="3">
        <f>(Table1[[#This Row],[AVG_goals]] - AT$519) / AT$516</f>
        <v>-0.42716392805926856</v>
      </c>
      <c r="P316" s="3">
        <f>(Table1[[#This Row],[AVG_assists]] - P$519) / P$516</f>
        <v>-1.1831974773849288</v>
      </c>
      <c r="Q316" s="3">
        <f>(Table1[[#This Row],[AVG_points]] - AX$519) / AX$516</f>
        <v>-0.9336398634973837</v>
      </c>
      <c r="R316" s="3">
        <f>(Table1[[#This Row],[AVG_faceoffWins]] - AH$519) / AH$516</f>
        <v>-0.5811309107990138</v>
      </c>
      <c r="S316" s="3">
        <f>(Table1[[#This Row],[AVG_PPP]] - AB$519) / AB$516</f>
        <v>-0.87968660730137949</v>
      </c>
      <c r="T316" s="3">
        <f>(Table1[[#This Row],[AVG_hits]] - T$519) / T$516</f>
        <v>0.77257572818010922</v>
      </c>
      <c r="U316" s="3">
        <f>(Table1[[#This Row],[AVG_blocks]] - U$519) / U$516</f>
        <v>-1.1107650287108854</v>
      </c>
      <c r="V316" s="3">
        <f>(Table1[[#This Row],[AVG_shots]] - AO$519) / AO$516</f>
        <v>-0.76986235454598739</v>
      </c>
      <c r="W316" s="6">
        <v>4.2536231884057898</v>
      </c>
      <c r="X316" s="7">
        <f>Table1[[#This Row],[r shp factor]]*Table1[[#This Row],[goals]]</f>
        <v>5.139686297875607</v>
      </c>
      <c r="Y316" s="4">
        <v>0.107076369565217</v>
      </c>
      <c r="Z316" s="3">
        <f>(Table1[[#This Row],[AVG_shp]] - Z$519) / Z$516</f>
        <v>6.4722658522687092E-3</v>
      </c>
      <c r="AA316" s="6">
        <v>0</v>
      </c>
      <c r="AB316" s="6">
        <v>17.188405797101399</v>
      </c>
      <c r="AC316" s="6">
        <v>128.01449275362299</v>
      </c>
      <c r="AD316" s="1">
        <v>43</v>
      </c>
      <c r="AE316" s="1">
        <v>4</v>
      </c>
      <c r="AF316" s="1">
        <f>IF(ISERR(Table1[[#This Row],[AVG_shp]]/Table1[[#This Row],[shp]]), 0, Table1[[#This Row],[AVG_shp]]/Table1[[#This Row],[shp]])</f>
        <v>1.2849215744689018</v>
      </c>
      <c r="AG316" s="1">
        <v>7</v>
      </c>
      <c r="AH316" s="1">
        <v>11</v>
      </c>
      <c r="AI316" s="1">
        <v>26</v>
      </c>
      <c r="AJ316" s="3">
        <v>9.4347826086956506</v>
      </c>
      <c r="AK316" s="3">
        <v>6.3985507246376798</v>
      </c>
      <c r="AL316" s="3">
        <v>15.8333333333333</v>
      </c>
      <c r="AM316" s="3">
        <v>81.210144927536206</v>
      </c>
      <c r="AN316" s="1">
        <v>8.3333000000000004E-2</v>
      </c>
      <c r="AO316" s="1">
        <v>0</v>
      </c>
      <c r="AP316" s="1">
        <v>48</v>
      </c>
      <c r="AQ316" s="1">
        <v>6</v>
      </c>
      <c r="AR316" s="1">
        <v>12</v>
      </c>
      <c r="AS316" s="1">
        <v>156</v>
      </c>
      <c r="AT316"/>
      <c r="AX316"/>
      <c r="AY316"/>
      <c r="AZ316"/>
    </row>
    <row r="317" spans="1:52" x14ac:dyDescent="0.3">
      <c r="A317" s="1"/>
      <c r="B317" s="1">
        <v>8478434</v>
      </c>
      <c r="C317" s="1">
        <v>28</v>
      </c>
      <c r="D317" s="1" t="s">
        <v>960</v>
      </c>
      <c r="E317" s="1" t="str">
        <f>IF(AND(ISERR(FIND("C",Table1[[#This Row],[positions]])), Table1[[#This Row],[AVG_faceoffWins]]&gt;200), "*", "")</f>
        <v/>
      </c>
      <c r="F317" s="1" t="str">
        <f>IF(AND(AND(NOT(ISERR(FIND("C",Table1[[#This Row],[positions]]))), G317&lt;&gt;"C"), Table1[[#This Row],[z faceoffWins]]&gt;0.15), "*", "")</f>
        <v/>
      </c>
      <c r="G317" s="2" t="s">
        <v>42</v>
      </c>
      <c r="H317" s="1" t="s">
        <v>972</v>
      </c>
      <c r="I317" s="1" t="s">
        <v>973</v>
      </c>
      <c r="J317" s="7">
        <f>Table1[[#This Row],[z ppp]]+Table1[[#This Row],[z blocks]]+Table1[[#This Row],[z hits]]+Table1[[#This Row],[z goals]]+Table1[[#This Row],[z assists]]+Table1[[#This Row],[z points]]+Table1[[#This Row],[z faceoffWins]]+Table1[[#This Row],[z shots]]</f>
        <v>-1.3615014210435521</v>
      </c>
      <c r="K317" s="7">
        <f>Table1[[#This Row],[z goals]]+Table1[[#This Row],[z assists]]+Table1[[#This Row],[z points]]+Table1[[#This Row],[z ppp]]+Table1[[#This Row],[z hits]]+Table1[[#This Row],[z shots]]</f>
        <v>-0.25781315856261855</v>
      </c>
      <c r="L317" s="7">
        <f>Table1[[#This Row],[z blocks]]+Table1[[#This Row],[z faceoffWins]]</f>
        <v>-1.1036882624809339</v>
      </c>
      <c r="M317" s="7">
        <f>Table1[[#This Row],[z goals]]+Table1[[#This Row],[z assists]]+Table1[[#This Row],[z points]]+Table1[[#This Row],[z ppp]]+Table1[[#This Row],[z hits]]+Table1[[#This Row],[z blocks]]+Table1[[#This Row],[z shots]]</f>
        <v>-0.79161730815215714</v>
      </c>
      <c r="N317" s="7">
        <f>Table1[[#This Row],[z goals]]+Table1[[#This Row],[z assists]]+Table1[[#This Row],[z points]]+Table1[[#This Row],[z ppp]]</f>
        <v>-2.6831064181565218</v>
      </c>
      <c r="O317" s="3">
        <f>(Table1[[#This Row],[AVG_goals]] - AT$519) / AT$516</f>
        <v>-0.43103713395766358</v>
      </c>
      <c r="P317" s="3">
        <f>(Table1[[#This Row],[AVG_assists]] - P$519) / P$516</f>
        <v>-0.72416862774956947</v>
      </c>
      <c r="Q317" s="3">
        <f>(Table1[[#This Row],[AVG_points]] - AX$519) / AX$516</f>
        <v>-0.64821404914790925</v>
      </c>
      <c r="R317" s="3">
        <f>(Table1[[#This Row],[AVG_faceoffWins]] - AH$519) / AH$516</f>
        <v>-0.56988411289139518</v>
      </c>
      <c r="S317" s="3">
        <f>(Table1[[#This Row],[AVG_PPP]] - AB$519) / AB$516</f>
        <v>-0.87968660730137949</v>
      </c>
      <c r="T317" s="3">
        <f>(Table1[[#This Row],[AVG_hits]] - T$519) / T$516</f>
        <v>3.2957591928312389</v>
      </c>
      <c r="U317" s="3">
        <f>(Table1[[#This Row],[AVG_blocks]] - U$519) / U$516</f>
        <v>-0.53380414958953859</v>
      </c>
      <c r="V317" s="3">
        <f>(Table1[[#This Row],[AVG_shots]] - AO$519) / AO$516</f>
        <v>-0.87046593323733557</v>
      </c>
      <c r="W317" s="6">
        <v>6.6297872340425501</v>
      </c>
      <c r="X317" s="7">
        <f>Table1[[#This Row],[r shp factor]]*Table1[[#This Row],[goals]]</f>
        <v>10.947992762799359</v>
      </c>
      <c r="Y317" s="4">
        <v>0.12440934042553101</v>
      </c>
      <c r="Z317" s="3">
        <f>(Table1[[#This Row],[AVG_shp]] - Z$519) / Z$516</f>
        <v>0.33750704108044838</v>
      </c>
      <c r="AA317" s="6">
        <v>0</v>
      </c>
      <c r="AB317" s="6">
        <v>40.642553191489299</v>
      </c>
      <c r="AC317" s="6">
        <v>263.67234042553099</v>
      </c>
      <c r="AD317" s="1">
        <v>82</v>
      </c>
      <c r="AE317" s="1">
        <v>12</v>
      </c>
      <c r="AF317" s="1">
        <f>IF(ISERR(Table1[[#This Row],[AVG_shp]]/Table1[[#This Row],[shp]]), 0, Table1[[#This Row],[AVG_shp]]/Table1[[#This Row],[shp]])</f>
        <v>0.91233273023327999</v>
      </c>
      <c r="AG317" s="1">
        <v>18</v>
      </c>
      <c r="AH317" s="1">
        <v>30</v>
      </c>
      <c r="AI317" s="1">
        <v>72</v>
      </c>
      <c r="AJ317" s="3">
        <v>9.3957446808510596</v>
      </c>
      <c r="AK317" s="3">
        <v>12.7914893617021</v>
      </c>
      <c r="AL317" s="3">
        <v>22.187234042553101</v>
      </c>
      <c r="AM317" s="3">
        <v>75.085106382978694</v>
      </c>
      <c r="AN317" s="1">
        <v>0.13636400000000001</v>
      </c>
      <c r="AO317" s="1">
        <v>0</v>
      </c>
      <c r="AP317" s="1">
        <v>88</v>
      </c>
      <c r="AQ317" s="1">
        <v>6</v>
      </c>
      <c r="AR317" s="1">
        <v>49</v>
      </c>
      <c r="AS317" s="1">
        <v>237</v>
      </c>
      <c r="AT317"/>
      <c r="AX317"/>
      <c r="AY317"/>
      <c r="AZ317"/>
    </row>
    <row r="318" spans="1:52" x14ac:dyDescent="0.3">
      <c r="A318" s="1"/>
      <c r="B318" s="1">
        <v>8480281</v>
      </c>
      <c r="C318" s="1">
        <v>26</v>
      </c>
      <c r="D318" s="1" t="s">
        <v>792</v>
      </c>
      <c r="E318" s="1" t="str">
        <f>IF(AND(ISERR(FIND("C",Table1[[#This Row],[positions]])), Table1[[#This Row],[AVG_faceoffWins]]&gt;200), "*", "")</f>
        <v/>
      </c>
      <c r="F318" s="1" t="str">
        <f>IF(AND(AND(NOT(ISERR(FIND("C",Table1[[#This Row],[positions]]))), G318&lt;&gt;"C"), Table1[[#This Row],[z faceoffWins]]&gt;0.15), "*", "")</f>
        <v/>
      </c>
      <c r="G318" s="2" t="s">
        <v>42</v>
      </c>
      <c r="H318" s="1" t="s">
        <v>813</v>
      </c>
      <c r="I318" s="1" t="s">
        <v>814</v>
      </c>
      <c r="J318" s="7">
        <f>Table1[[#This Row],[z ppp]]+Table1[[#This Row],[z blocks]]+Table1[[#This Row],[z hits]]+Table1[[#This Row],[z goals]]+Table1[[#This Row],[z assists]]+Table1[[#This Row],[z points]]+Table1[[#This Row],[z faceoffWins]]+Table1[[#This Row],[z shots]]</f>
        <v>-2.7798119481524184</v>
      </c>
      <c r="K318" s="7">
        <f>Table1[[#This Row],[z goals]]+Table1[[#This Row],[z assists]]+Table1[[#This Row],[z points]]+Table1[[#This Row],[z ppp]]+Table1[[#This Row],[z hits]]+Table1[[#This Row],[z shots]]</f>
        <v>-1.9241446835806262</v>
      </c>
      <c r="L318" s="7">
        <f>Table1[[#This Row],[z blocks]]+Table1[[#This Row],[z faceoffWins]]</f>
        <v>-0.85566726457179199</v>
      </c>
      <c r="M318" s="7">
        <f>Table1[[#This Row],[z goals]]+Table1[[#This Row],[z assists]]+Table1[[#This Row],[z points]]+Table1[[#This Row],[z ppp]]+Table1[[#This Row],[z hits]]+Table1[[#This Row],[z blocks]]+Table1[[#This Row],[z shots]]</f>
        <v>-2.1879322869234246</v>
      </c>
      <c r="N318" s="7">
        <f>Table1[[#This Row],[z goals]]+Table1[[#This Row],[z assists]]+Table1[[#This Row],[z points]]+Table1[[#This Row],[z ppp]]</f>
        <v>-3.0141611556719194</v>
      </c>
      <c r="O318" s="3">
        <f>(Table1[[#This Row],[AVG_goals]] - AT$519) / AT$516</f>
        <v>-0.43637035118063505</v>
      </c>
      <c r="P318" s="3">
        <f>(Table1[[#This Row],[AVG_assists]] - P$519) / P$516</f>
        <v>-0.92305032101563445</v>
      </c>
      <c r="Q318" s="3">
        <f>(Table1[[#This Row],[AVG_points]] - AX$519) / AX$516</f>
        <v>-0.77505387617427057</v>
      </c>
      <c r="R318" s="3">
        <f>(Table1[[#This Row],[AVG_faceoffWins]] - AH$519) / AH$516</f>
        <v>-0.59187966122899371</v>
      </c>
      <c r="S318" s="3">
        <f>(Table1[[#This Row],[AVG_PPP]] - AB$519) / AB$516</f>
        <v>-0.87968660730137949</v>
      </c>
      <c r="T318" s="3">
        <f>(Table1[[#This Row],[AVG_hits]] - T$519) / T$516</f>
        <v>1.5951981368605237</v>
      </c>
      <c r="U318" s="3">
        <f>(Table1[[#This Row],[AVG_blocks]] - U$519) / U$516</f>
        <v>-0.26378760334279833</v>
      </c>
      <c r="V318" s="3">
        <f>(Table1[[#This Row],[AVG_shots]] - AO$519) / AO$516</f>
        <v>-0.50518166476923043</v>
      </c>
      <c r="W318" s="6">
        <v>1.9826839826839799</v>
      </c>
      <c r="X318" s="7">
        <f>Table1[[#This Row],[r shp factor]]*Table1[[#This Row],[goals]]</f>
        <v>8.4347382434863292</v>
      </c>
      <c r="Y318" s="4">
        <v>9.3718376623376606E-2</v>
      </c>
      <c r="Z318" s="3">
        <f>(Table1[[#This Row],[AVG_shp]] - Z$519) / Z$516</f>
        <v>-0.24864615710235441</v>
      </c>
      <c r="AA318" s="6">
        <v>0</v>
      </c>
      <c r="AB318" s="6">
        <v>51.619047619047599</v>
      </c>
      <c r="AC318" s="6">
        <v>172.24242424242399</v>
      </c>
      <c r="AD318" s="1">
        <v>80</v>
      </c>
      <c r="AE318" s="1">
        <v>4</v>
      </c>
      <c r="AF318" s="1">
        <f>IF(ISERR(Table1[[#This Row],[AVG_shp]]/Table1[[#This Row],[shp]]), 0, Table1[[#This Row],[AVG_shp]]/Table1[[#This Row],[shp]])</f>
        <v>2.1086845608715823</v>
      </c>
      <c r="AG318" s="1">
        <v>14</v>
      </c>
      <c r="AH318" s="1">
        <v>18</v>
      </c>
      <c r="AI318" s="1">
        <v>40</v>
      </c>
      <c r="AJ318" s="3">
        <v>9.3419913419913403</v>
      </c>
      <c r="AK318" s="3">
        <v>10.021645021645</v>
      </c>
      <c r="AL318" s="3">
        <v>19.363636363636299</v>
      </c>
      <c r="AM318" s="3">
        <v>97.324675324675297</v>
      </c>
      <c r="AN318" s="1">
        <v>4.4443999999999997E-2</v>
      </c>
      <c r="AO318" s="1">
        <v>0</v>
      </c>
      <c r="AP318" s="1">
        <v>90</v>
      </c>
      <c r="AQ318" s="1">
        <v>4</v>
      </c>
      <c r="AR318" s="1">
        <v>53</v>
      </c>
      <c r="AS318" s="1">
        <v>223</v>
      </c>
      <c r="AT318"/>
      <c r="AX318"/>
      <c r="AY318"/>
      <c r="AZ318"/>
    </row>
    <row r="319" spans="1:52" x14ac:dyDescent="0.3">
      <c r="A319" s="1"/>
      <c r="B319" s="1">
        <v>8482705</v>
      </c>
      <c r="C319" s="1">
        <v>22</v>
      </c>
      <c r="D319" s="1" t="s">
        <v>155</v>
      </c>
      <c r="E319" s="1" t="str">
        <f>IF(AND(ISERR(FIND("C",Table1[[#This Row],[positions]])), Table1[[#This Row],[AVG_faceoffWins]]&gt;200), "*", "")</f>
        <v/>
      </c>
      <c r="F319" s="1" t="str">
        <f>IF(AND(AND(NOT(ISERR(FIND("C",Table1[[#This Row],[positions]]))), G319&lt;&gt;"C"), Table1[[#This Row],[z faceoffWins]]&gt;0.15), "*", "")</f>
        <v>*</v>
      </c>
      <c r="G319" s="2" t="s">
        <v>65</v>
      </c>
      <c r="H319" s="1" t="s">
        <v>172</v>
      </c>
      <c r="I319" s="1" t="s">
        <v>173</v>
      </c>
      <c r="J319" s="7">
        <f>Table1[[#This Row],[z ppp]]+Table1[[#This Row],[z blocks]]+Table1[[#This Row],[z hits]]+Table1[[#This Row],[z goals]]+Table1[[#This Row],[z assists]]+Table1[[#This Row],[z points]]+Table1[[#This Row],[z faceoffWins]]+Table1[[#This Row],[z shots]]</f>
        <v>-0.97189618029453007</v>
      </c>
      <c r="K319" s="7">
        <f>Table1[[#This Row],[z goals]]+Table1[[#This Row],[z assists]]+Table1[[#This Row],[z points]]+Table1[[#This Row],[z ppp]]+Table1[[#This Row],[z hits]]+Table1[[#This Row],[z shots]]</f>
        <v>-1.7661009656818738</v>
      </c>
      <c r="L319" s="7">
        <f>Table1[[#This Row],[z blocks]]+Table1[[#This Row],[z faceoffWins]]</f>
        <v>0.79420478538734374</v>
      </c>
      <c r="M319" s="7">
        <f>Table1[[#This Row],[z goals]]+Table1[[#This Row],[z assists]]+Table1[[#This Row],[z points]]+Table1[[#This Row],[z ppp]]+Table1[[#This Row],[z hits]]+Table1[[#This Row],[z blocks]]+Table1[[#This Row],[z shots]]</f>
        <v>-2.0663888990415389</v>
      </c>
      <c r="N319" s="7">
        <f>Table1[[#This Row],[z goals]]+Table1[[#This Row],[z assists]]+Table1[[#This Row],[z points]]+Table1[[#This Row],[z ppp]]</f>
        <v>-2.0269792932797852</v>
      </c>
      <c r="O319" s="3">
        <f>(Table1[[#This Row],[AVG_goals]] - AT$519) / AT$516</f>
        <v>-0.44346035519364174</v>
      </c>
      <c r="P319" s="3">
        <f>(Table1[[#This Row],[AVG_assists]] - P$519) / P$516</f>
        <v>-0.45389933955423206</v>
      </c>
      <c r="Q319" s="3">
        <f>(Table1[[#This Row],[AVG_points]] - AX$519) / AX$516</f>
        <v>-0.48475185422245864</v>
      </c>
      <c r="R319" s="3">
        <f>(Table1[[#This Row],[AVG_faceoffWins]] - AH$519) / AH$516</f>
        <v>1.0944927187470088</v>
      </c>
      <c r="S319" s="3">
        <f>(Table1[[#This Row],[AVG_PPP]] - AB$519) / AB$516</f>
        <v>-0.64486774430945271</v>
      </c>
      <c r="T319" s="3">
        <f>(Table1[[#This Row],[AVG_hits]] - T$519) / T$516</f>
        <v>0.25753716966761075</v>
      </c>
      <c r="U319" s="3">
        <f>(Table1[[#This Row],[AVG_blocks]] - U$519) / U$516</f>
        <v>-0.30028793335966503</v>
      </c>
      <c r="V319" s="3">
        <f>(Table1[[#This Row],[AVG_shots]] - AO$519) / AO$516</f>
        <v>3.3411579303006434E-3</v>
      </c>
      <c r="W319" s="6">
        <v>358.27053140096598</v>
      </c>
      <c r="X319" s="7">
        <f>Table1[[#This Row],[r shp factor]]*Table1[[#This Row],[goals]]</f>
        <v>8.7671898806062796</v>
      </c>
      <c r="Y319" s="4">
        <v>6.7962458937198003E-2</v>
      </c>
      <c r="Z319" s="3">
        <f>(Table1[[#This Row],[AVG_shp]] - Z$519) / Z$516</f>
        <v>-0.74054708342083164</v>
      </c>
      <c r="AA319" s="6">
        <v>2.2560386473429901</v>
      </c>
      <c r="AB319" s="6">
        <v>50.135265700482996</v>
      </c>
      <c r="AC319" s="6">
        <v>100.323671497584</v>
      </c>
      <c r="AD319" s="1">
        <v>66</v>
      </c>
      <c r="AE319" s="1">
        <v>11</v>
      </c>
      <c r="AF319" s="1">
        <f>IF(ISERR(Table1[[#This Row],[AVG_shp]]/Table1[[#This Row],[shp]]), 0, Table1[[#This Row],[AVG_shp]]/Table1[[#This Row],[shp]])</f>
        <v>0.79701726187329813</v>
      </c>
      <c r="AG319" s="1">
        <v>22</v>
      </c>
      <c r="AH319" s="1">
        <v>33</v>
      </c>
      <c r="AI319" s="1">
        <v>77</v>
      </c>
      <c r="AJ319" s="3">
        <v>9.2705314009661794</v>
      </c>
      <c r="AK319" s="3">
        <v>16.5555555555555</v>
      </c>
      <c r="AL319" s="3">
        <v>25.826086956521699</v>
      </c>
      <c r="AM319" s="3">
        <v>128.285024154589</v>
      </c>
      <c r="AN319" s="1">
        <v>8.5271E-2</v>
      </c>
      <c r="AO319" s="1">
        <v>3</v>
      </c>
      <c r="AP319" s="1">
        <v>129</v>
      </c>
      <c r="AQ319" s="1">
        <v>300</v>
      </c>
      <c r="AR319" s="1">
        <v>36</v>
      </c>
      <c r="AS319" s="1">
        <v>74</v>
      </c>
      <c r="AT319"/>
      <c r="AX319"/>
      <c r="AY319"/>
      <c r="AZ319"/>
    </row>
    <row r="320" spans="1:52" x14ac:dyDescent="0.3">
      <c r="A320" s="1"/>
      <c r="B320" s="1">
        <v>8479996</v>
      </c>
      <c r="C320" s="1">
        <v>26</v>
      </c>
      <c r="D320" s="1" t="s">
        <v>510</v>
      </c>
      <c r="E320" s="1" t="str">
        <f>IF(AND(ISERR(FIND("C",Table1[[#This Row],[positions]])), Table1[[#This Row],[AVG_faceoffWins]]&gt;200), "*", "")</f>
        <v/>
      </c>
      <c r="F320" s="1" t="str">
        <f>IF(AND(AND(NOT(ISERR(FIND("C",Table1[[#This Row],[positions]]))), G320&lt;&gt;"C"), Table1[[#This Row],[z faceoffWins]]&gt;0.15), "*", "")</f>
        <v>*</v>
      </c>
      <c r="G320" s="2" t="s">
        <v>65</v>
      </c>
      <c r="H320" s="1" t="s">
        <v>519</v>
      </c>
      <c r="I320" s="1" t="s">
        <v>520</v>
      </c>
      <c r="J320" s="7">
        <f>Table1[[#This Row],[z ppp]]+Table1[[#This Row],[z blocks]]+Table1[[#This Row],[z hits]]+Table1[[#This Row],[z goals]]+Table1[[#This Row],[z assists]]+Table1[[#This Row],[z points]]+Table1[[#This Row],[z faceoffWins]]+Table1[[#This Row],[z shots]]</f>
        <v>-3.0348195142699672</v>
      </c>
      <c r="K320" s="7">
        <f>Table1[[#This Row],[z goals]]+Table1[[#This Row],[z assists]]+Table1[[#This Row],[z points]]+Table1[[#This Row],[z ppp]]+Table1[[#This Row],[z hits]]+Table1[[#This Row],[z shots]]</f>
        <v>-2.8851914628773558</v>
      </c>
      <c r="L320" s="7">
        <f>Table1[[#This Row],[z blocks]]+Table1[[#This Row],[z faceoffWins]]</f>
        <v>-0.14962805139261137</v>
      </c>
      <c r="M320" s="7">
        <f>Table1[[#This Row],[z goals]]+Table1[[#This Row],[z assists]]+Table1[[#This Row],[z points]]+Table1[[#This Row],[z ppp]]+Table1[[#This Row],[z hits]]+Table1[[#This Row],[z blocks]]+Table1[[#This Row],[z shots]]</f>
        <v>-3.6556450399643179</v>
      </c>
      <c r="N320" s="7">
        <f>Table1[[#This Row],[z goals]]+Table1[[#This Row],[z assists]]+Table1[[#This Row],[z points]]+Table1[[#This Row],[z ppp]]</f>
        <v>-1.8586241824593333</v>
      </c>
      <c r="O320" s="3">
        <f>(Table1[[#This Row],[AVG_goals]] - AT$519) / AT$516</f>
        <v>-0.4468908985130719</v>
      </c>
      <c r="P320" s="3">
        <f>(Table1[[#This Row],[AVG_assists]] - P$519) / P$516</f>
        <v>-0.49742006878822048</v>
      </c>
      <c r="Q320" s="3">
        <f>(Table1[[#This Row],[AVG_points]] - AX$519) / AX$516</f>
        <v>-0.51353268176386657</v>
      </c>
      <c r="R320" s="3">
        <f>(Table1[[#This Row],[AVG_faceoffWins]] - AH$519) / AH$516</f>
        <v>0.62082552569435079</v>
      </c>
      <c r="S320" s="3">
        <f>(Table1[[#This Row],[AVG_PPP]] - AB$519) / AB$516</f>
        <v>-0.40078053339417441</v>
      </c>
      <c r="T320" s="3">
        <f>(Table1[[#This Row],[AVG_hits]] - T$519) / T$516</f>
        <v>-0.64920582584054709</v>
      </c>
      <c r="U320" s="3">
        <f>(Table1[[#This Row],[AVG_blocks]] - U$519) / U$516</f>
        <v>-0.77045357708696216</v>
      </c>
      <c r="V320" s="3">
        <f>(Table1[[#This Row],[AVG_shots]] - AO$519) / AO$516</f>
        <v>-0.37736145457747589</v>
      </c>
      <c r="W320" s="6">
        <v>258.19662921348299</v>
      </c>
      <c r="X320" s="7">
        <f>Table1[[#This Row],[r shp factor]]*Table1[[#This Row],[goals]]</f>
        <v>3.9484205312856853</v>
      </c>
      <c r="Y320" s="4">
        <v>0.13498860112359501</v>
      </c>
      <c r="Z320" s="3">
        <f>(Table1[[#This Row],[AVG_shp]] - Z$519) / Z$516</f>
        <v>0.53955568095224515</v>
      </c>
      <c r="AA320" s="6">
        <v>4.6011235955056096</v>
      </c>
      <c r="AB320" s="6">
        <v>31.022471910112301</v>
      </c>
      <c r="AC320" s="6">
        <v>51.5730337078651</v>
      </c>
      <c r="AD320" s="1">
        <v>65</v>
      </c>
      <c r="AE320" s="1">
        <v>6</v>
      </c>
      <c r="AF320" s="1">
        <f>IF(ISERR(Table1[[#This Row],[AVG_shp]]/Table1[[#This Row],[shp]]), 0, Table1[[#This Row],[AVG_shp]]/Table1[[#This Row],[shp]])</f>
        <v>0.65807008854761417</v>
      </c>
      <c r="AG320" s="1">
        <v>16</v>
      </c>
      <c r="AH320" s="1">
        <v>22</v>
      </c>
      <c r="AI320" s="1">
        <v>50</v>
      </c>
      <c r="AJ320" s="3">
        <v>9.2359550561797708</v>
      </c>
      <c r="AK320" s="3">
        <v>15.9494382022471</v>
      </c>
      <c r="AL320" s="3">
        <v>25.185393258426899</v>
      </c>
      <c r="AM320" s="3">
        <v>105.10674157303301</v>
      </c>
      <c r="AN320" s="1">
        <v>0.205128</v>
      </c>
      <c r="AO320" s="1">
        <v>2</v>
      </c>
      <c r="AP320" s="1">
        <v>91</v>
      </c>
      <c r="AQ320" s="1">
        <v>243</v>
      </c>
      <c r="AR320" s="1">
        <v>38</v>
      </c>
      <c r="AS320" s="1">
        <v>53</v>
      </c>
      <c r="AT320"/>
      <c r="AX320"/>
      <c r="AY320"/>
      <c r="AZ320"/>
    </row>
    <row r="321" spans="1:52" x14ac:dyDescent="0.3">
      <c r="A321" s="1"/>
      <c r="B321" s="1">
        <v>8479941</v>
      </c>
      <c r="C321" s="1">
        <v>32</v>
      </c>
      <c r="D321" s="1" t="s">
        <v>86</v>
      </c>
      <c r="E321" s="1" t="str">
        <f>IF(AND(ISERR(FIND("C",Table1[[#This Row],[positions]])), Table1[[#This Row],[AVG_faceoffWins]]&gt;200), "*", "")</f>
        <v>*</v>
      </c>
      <c r="F321" s="1" t="str">
        <f>IF(AND(AND(NOT(ISERR(FIND("C",Table1[[#This Row],[positions]]))), G321&lt;&gt;"C"), Table1[[#This Row],[z faceoffWins]]&gt;0.15), "*", "")</f>
        <v/>
      </c>
      <c r="G321" s="2" t="s">
        <v>42</v>
      </c>
      <c r="H321" s="1" t="s">
        <v>87</v>
      </c>
      <c r="I321" s="1" t="s">
        <v>88</v>
      </c>
      <c r="J321" s="7">
        <f>Table1[[#This Row],[z ppp]]+Table1[[#This Row],[z blocks]]+Table1[[#This Row],[z hits]]+Table1[[#This Row],[z goals]]+Table1[[#This Row],[z assists]]+Table1[[#This Row],[z points]]+Table1[[#This Row],[z faceoffWins]]+Table1[[#This Row],[z shots]]</f>
        <v>-2.6955578738334678</v>
      </c>
      <c r="K321" s="7">
        <f>Table1[[#This Row],[z goals]]+Table1[[#This Row],[z assists]]+Table1[[#This Row],[z points]]+Table1[[#This Row],[z ppp]]+Table1[[#This Row],[z hits]]+Table1[[#This Row],[z shots]]</f>
        <v>-2.7830313048954212</v>
      </c>
      <c r="L321" s="7">
        <f>Table1[[#This Row],[z blocks]]+Table1[[#This Row],[z faceoffWins]]</f>
        <v>8.7473431061953599E-2</v>
      </c>
      <c r="M321" s="7">
        <f>Table1[[#This Row],[z goals]]+Table1[[#This Row],[z assists]]+Table1[[#This Row],[z points]]+Table1[[#This Row],[z ppp]]+Table1[[#This Row],[z hits]]+Table1[[#This Row],[z blocks]]+Table1[[#This Row],[z shots]]</f>
        <v>-3.2005532051999492</v>
      </c>
      <c r="N321" s="7">
        <f>Table1[[#This Row],[z goals]]+Table1[[#This Row],[z assists]]+Table1[[#This Row],[z points]]+Table1[[#This Row],[z ppp]]</f>
        <v>-2.5718458071876813</v>
      </c>
      <c r="O321" s="3">
        <f>(Table1[[#This Row],[AVG_goals]] - AT$519) / AT$516</f>
        <v>-0.4494516886989256</v>
      </c>
      <c r="P321" s="3">
        <f>(Table1[[#This Row],[AVG_assists]] - P$519) / P$516</f>
        <v>-0.66757242060236943</v>
      </c>
      <c r="Q321" s="3">
        <f>(Table1[[#This Row],[AVG_points]] - AX$519) / AX$516</f>
        <v>-0.62114349735965635</v>
      </c>
      <c r="R321" s="3">
        <f>(Table1[[#This Row],[AVG_faceoffWins]] - AH$519) / AH$516</f>
        <v>0.50499533136648156</v>
      </c>
      <c r="S321" s="3">
        <f>(Table1[[#This Row],[AVG_PPP]] - AB$519) / AB$516</f>
        <v>-0.83367820052672992</v>
      </c>
      <c r="T321" s="3">
        <f>(Table1[[#This Row],[AVG_hits]] - T$519) / T$516</f>
        <v>0.47619493870811158</v>
      </c>
      <c r="U321" s="3">
        <f>(Table1[[#This Row],[AVG_blocks]] - U$519) / U$516</f>
        <v>-0.41752190030452796</v>
      </c>
      <c r="V321" s="3">
        <f>(Table1[[#This Row],[AVG_shots]] - AO$519) / AO$516</f>
        <v>-0.68738043641585145</v>
      </c>
      <c r="W321" s="6">
        <v>233.72463768115901</v>
      </c>
      <c r="X321" s="7">
        <f>Table1[[#This Row],[r shp factor]]*Table1[[#This Row],[goals]]</f>
        <v>10.419152776737114</v>
      </c>
      <c r="Y321" s="4">
        <v>0.110842420289855</v>
      </c>
      <c r="Z321" s="3">
        <f>(Table1[[#This Row],[AVG_shp]] - Z$519) / Z$516</f>
        <v>7.8398409683902479E-2</v>
      </c>
      <c r="AA321" s="6">
        <v>0.44202898550724601</v>
      </c>
      <c r="AB321" s="6">
        <v>45.369565217391298</v>
      </c>
      <c r="AC321" s="6">
        <v>112.07971014492701</v>
      </c>
      <c r="AD321" s="1">
        <v>61</v>
      </c>
      <c r="AE321" s="1">
        <v>9</v>
      </c>
      <c r="AF321" s="1">
        <f>IF(ISERR(Table1[[#This Row],[AVG_shp]]/Table1[[#This Row],[shp]]), 0, Table1[[#This Row],[AVG_shp]]/Table1[[#This Row],[shp]])</f>
        <v>1.1576836418596794</v>
      </c>
      <c r="AG321" s="1">
        <v>12</v>
      </c>
      <c r="AH321" s="1">
        <v>21</v>
      </c>
      <c r="AI321" s="1">
        <v>51</v>
      </c>
      <c r="AJ321" s="3">
        <v>9.2101449275362306</v>
      </c>
      <c r="AK321" s="3">
        <v>13.5797101449275</v>
      </c>
      <c r="AL321" s="3">
        <v>22.789855072463698</v>
      </c>
      <c r="AM321" s="3">
        <v>86.231884057971001</v>
      </c>
      <c r="AN321" s="1">
        <v>9.5744999999999997E-2</v>
      </c>
      <c r="AO321" s="1">
        <v>1</v>
      </c>
      <c r="AP321" s="1">
        <v>94</v>
      </c>
      <c r="AQ321" s="1">
        <v>327</v>
      </c>
      <c r="AR321" s="1">
        <v>49</v>
      </c>
      <c r="AS321" s="1">
        <v>126</v>
      </c>
      <c r="AT321"/>
      <c r="AX321"/>
      <c r="AY321"/>
      <c r="AZ321"/>
    </row>
    <row r="322" spans="1:52" x14ac:dyDescent="0.3">
      <c r="A322" s="1"/>
      <c r="B322" s="1">
        <v>8481524</v>
      </c>
      <c r="C322" s="1">
        <v>24</v>
      </c>
      <c r="D322" s="1" t="s">
        <v>86</v>
      </c>
      <c r="E322" s="1" t="str">
        <f>IF(AND(ISERR(FIND("C",Table1[[#This Row],[positions]])), Table1[[#This Row],[AVG_faceoffWins]]&gt;200), "*", "")</f>
        <v/>
      </c>
      <c r="F322" s="1" t="str">
        <f>IF(AND(AND(NOT(ISERR(FIND("C",Table1[[#This Row],[positions]]))), G322&lt;&gt;"C"), Table1[[#This Row],[z faceoffWins]]&gt;0.15), "*", "")</f>
        <v/>
      </c>
      <c r="G322" s="2" t="s">
        <v>48</v>
      </c>
      <c r="H322" s="1" t="s">
        <v>107</v>
      </c>
      <c r="I322" s="1" t="s">
        <v>108</v>
      </c>
      <c r="J322" s="7">
        <f>Table1[[#This Row],[z ppp]]+Table1[[#This Row],[z blocks]]+Table1[[#This Row],[z hits]]+Table1[[#This Row],[z goals]]+Table1[[#This Row],[z assists]]+Table1[[#This Row],[z points]]+Table1[[#This Row],[z faceoffWins]]+Table1[[#This Row],[z shots]]</f>
        <v>-1.8170261224430906</v>
      </c>
      <c r="K322" s="7">
        <f>Table1[[#This Row],[z goals]]+Table1[[#This Row],[z assists]]+Table1[[#This Row],[z points]]+Table1[[#This Row],[z ppp]]+Table1[[#This Row],[z hits]]+Table1[[#This Row],[z shots]]</f>
        <v>-2.1011653203476524</v>
      </c>
      <c r="L322" s="7">
        <f>Table1[[#This Row],[z blocks]]+Table1[[#This Row],[z faceoffWins]]</f>
        <v>0.28413919790456132</v>
      </c>
      <c r="M322" s="7">
        <f>Table1[[#This Row],[z goals]]+Table1[[#This Row],[z assists]]+Table1[[#This Row],[z points]]+Table1[[#This Row],[z ppp]]+Table1[[#This Row],[z hits]]+Table1[[#This Row],[z blocks]]+Table1[[#This Row],[z shots]]</f>
        <v>-1.2157620729144485</v>
      </c>
      <c r="N322" s="7">
        <f>Table1[[#This Row],[z goals]]+Table1[[#This Row],[z assists]]+Table1[[#This Row],[z points]]+Table1[[#This Row],[z ppp]]</f>
        <v>-1.3241975980326866</v>
      </c>
      <c r="O322" s="3">
        <f>(Table1[[#This Row],[AVG_goals]] - AT$519) / AT$516</f>
        <v>-0.45821424204685707</v>
      </c>
      <c r="P322" s="3">
        <f>(Table1[[#This Row],[AVG_assists]] - P$519) / P$516</f>
        <v>-2.2881969946045053E-2</v>
      </c>
      <c r="Q322" s="3">
        <f>(Table1[[#This Row],[AVG_points]] - AX$519) / AX$516</f>
        <v>-0.22177704103073251</v>
      </c>
      <c r="R322" s="3">
        <f>(Table1[[#This Row],[AVG_faceoffWins]] - AH$519) / AH$516</f>
        <v>-0.60126404952864232</v>
      </c>
      <c r="S322" s="3">
        <f>(Table1[[#This Row],[AVG_PPP]] - AB$519) / AB$516</f>
        <v>-0.62132434500905187</v>
      </c>
      <c r="T322" s="3">
        <f>(Table1[[#This Row],[AVG_hits]] - T$519) / T$516</f>
        <v>-5.4762916307468275E-2</v>
      </c>
      <c r="U322" s="3">
        <f>(Table1[[#This Row],[AVG_blocks]] - U$519) / U$516</f>
        <v>0.88540324743320364</v>
      </c>
      <c r="V322" s="3">
        <f>(Table1[[#This Row],[AVG_shots]] - AO$519) / AO$516</f>
        <v>-0.72220480600749737</v>
      </c>
      <c r="W322" s="6">
        <v>0</v>
      </c>
      <c r="X322" s="7">
        <f>Table1[[#This Row],[r shp factor]]*Table1[[#This Row],[goals]]</f>
        <v>15.396120610794785</v>
      </c>
      <c r="Y322" s="4">
        <v>0.163788329949238</v>
      </c>
      <c r="Z322" s="3">
        <f>(Table1[[#This Row],[AVG_shp]] - Z$519) / Z$516</f>
        <v>1.0895890154141334</v>
      </c>
      <c r="AA322" s="6">
        <v>2.4822335025380702</v>
      </c>
      <c r="AB322" s="6">
        <v>98.335025380710604</v>
      </c>
      <c r="AC322" s="6">
        <v>83.5329949238578</v>
      </c>
      <c r="AD322" s="1">
        <v>82</v>
      </c>
      <c r="AE322" s="1">
        <v>7</v>
      </c>
      <c r="AF322" s="1">
        <f>IF(ISERR(Table1[[#This Row],[AVG_shp]]/Table1[[#This Row],[shp]]), 0, Table1[[#This Row],[AVG_shp]]/Table1[[#This Row],[shp]])</f>
        <v>2.1994458015421121</v>
      </c>
      <c r="AG322" s="1">
        <v>31</v>
      </c>
      <c r="AH322" s="1">
        <v>38</v>
      </c>
      <c r="AI322" s="1">
        <v>83</v>
      </c>
      <c r="AJ322" s="3">
        <v>9.1218274111675104</v>
      </c>
      <c r="AK322" s="3">
        <v>22.558375634517699</v>
      </c>
      <c r="AL322" s="3">
        <v>31.6802030456852</v>
      </c>
      <c r="AM322" s="3">
        <v>84.111675126903506</v>
      </c>
      <c r="AN322" s="1">
        <v>7.4468000000000006E-2</v>
      </c>
      <c r="AO322" s="1">
        <v>2</v>
      </c>
      <c r="AP322" s="1">
        <v>94</v>
      </c>
      <c r="AQ322" s="1">
        <v>0</v>
      </c>
      <c r="AR322" s="1">
        <v>116</v>
      </c>
      <c r="AS322" s="1">
        <v>75</v>
      </c>
      <c r="AT322"/>
      <c r="AX322"/>
      <c r="AY322"/>
      <c r="AZ322"/>
    </row>
    <row r="323" spans="1:52" x14ac:dyDescent="0.3">
      <c r="A323" s="1"/>
      <c r="B323" s="1">
        <v>8476873</v>
      </c>
      <c r="C323" s="1">
        <v>31</v>
      </c>
      <c r="D323" s="1" t="s">
        <v>119</v>
      </c>
      <c r="E323" s="1" t="str">
        <f>IF(AND(ISERR(FIND("C",Table1[[#This Row],[positions]])), Table1[[#This Row],[AVG_faceoffWins]]&gt;200), "*", "")</f>
        <v/>
      </c>
      <c r="F323" s="1" t="str">
        <f>IF(AND(AND(NOT(ISERR(FIND("C",Table1[[#This Row],[positions]]))), G323&lt;&gt;"C"), Table1[[#This Row],[z faceoffWins]]&gt;0.15), "*", "")</f>
        <v/>
      </c>
      <c r="G323" s="2" t="s">
        <v>26</v>
      </c>
      <c r="H323" s="1" t="s">
        <v>128</v>
      </c>
      <c r="I323" s="1" t="s">
        <v>129</v>
      </c>
      <c r="J323" s="7">
        <f>Table1[[#This Row],[z ppp]]+Table1[[#This Row],[z blocks]]+Table1[[#This Row],[z hits]]+Table1[[#This Row],[z goals]]+Table1[[#This Row],[z assists]]+Table1[[#This Row],[z points]]+Table1[[#This Row],[z faceoffWins]]+Table1[[#This Row],[z shots]]</f>
        <v>-6.3455520642263812</v>
      </c>
      <c r="K323" s="7">
        <f>Table1[[#This Row],[z goals]]+Table1[[#This Row],[z assists]]+Table1[[#This Row],[z points]]+Table1[[#This Row],[z ppp]]+Table1[[#This Row],[z hits]]+Table1[[#This Row],[z shots]]</f>
        <v>-5.7373646360858608</v>
      </c>
      <c r="L323" s="7">
        <f>Table1[[#This Row],[z blocks]]+Table1[[#This Row],[z faceoffWins]]</f>
        <v>-0.60818742814052051</v>
      </c>
      <c r="M323" s="7">
        <f>Table1[[#This Row],[z goals]]+Table1[[#This Row],[z assists]]+Table1[[#This Row],[z points]]+Table1[[#This Row],[z ppp]]+Table1[[#This Row],[z hits]]+Table1[[#This Row],[z blocks]]+Table1[[#This Row],[z shots]]</f>
        <v>-6.5880596127572248</v>
      </c>
      <c r="N323" s="7">
        <f>Table1[[#This Row],[z goals]]+Table1[[#This Row],[z assists]]+Table1[[#This Row],[z points]]+Table1[[#This Row],[z ppp]]</f>
        <v>-3.530992248678936</v>
      </c>
      <c r="O323" s="3">
        <f>(Table1[[#This Row],[AVG_goals]] - AT$519) / AT$516</f>
        <v>-0.45912220728632874</v>
      </c>
      <c r="P323" s="3">
        <f>(Table1[[#This Row],[AVG_assists]] - P$519) / P$516</f>
        <v>-1.235074366243299</v>
      </c>
      <c r="Q323" s="3">
        <f>(Table1[[#This Row],[AVG_points]] - AX$519) / AX$516</f>
        <v>-0.98056475063675952</v>
      </c>
      <c r="R323" s="3">
        <f>(Table1[[#This Row],[AVG_faceoffWins]] - AH$519) / AH$516</f>
        <v>0.24250754853084369</v>
      </c>
      <c r="S323" s="3">
        <f>(Table1[[#This Row],[AVG_PPP]] - AB$519) / AB$516</f>
        <v>-0.85623092451254867</v>
      </c>
      <c r="T323" s="3">
        <f>(Table1[[#This Row],[AVG_hits]] - T$519) / T$516</f>
        <v>-1.0680076511134664</v>
      </c>
      <c r="U323" s="3">
        <f>(Table1[[#This Row],[AVG_blocks]] - U$519) / U$516</f>
        <v>-0.85069497667136418</v>
      </c>
      <c r="V323" s="3">
        <f>(Table1[[#This Row],[AVG_shots]] - AO$519) / AO$516</f>
        <v>-1.1383647362934586</v>
      </c>
      <c r="W323" s="6">
        <v>178.26760563380199</v>
      </c>
      <c r="X323" s="7">
        <f>Table1[[#This Row],[r shp factor]]*Table1[[#This Row],[goals]]</f>
        <v>7.0142037562542479</v>
      </c>
      <c r="Y323" s="4">
        <v>0.274630042253521</v>
      </c>
      <c r="Z323" s="3">
        <f>(Table1[[#This Row],[AVG_shp]] - Z$519) / Z$516</f>
        <v>3.2065060525601914</v>
      </c>
      <c r="AA323" s="6">
        <v>0.22535211267605601</v>
      </c>
      <c r="AB323" s="6">
        <v>27.760563380281599</v>
      </c>
      <c r="AC323" s="6">
        <v>29.056338028169002</v>
      </c>
      <c r="AD323" s="1">
        <v>60</v>
      </c>
      <c r="AE323" s="1">
        <v>12</v>
      </c>
      <c r="AF323" s="1">
        <f>IF(ISERR(Table1[[#This Row],[AVG_shp]]/Table1[[#This Row],[shp]]), 0, Table1[[#This Row],[AVG_shp]]/Table1[[#This Row],[shp]])</f>
        <v>0.58451697968785399</v>
      </c>
      <c r="AG323" s="1">
        <v>5</v>
      </c>
      <c r="AH323" s="1">
        <v>17</v>
      </c>
      <c r="AI323" s="1">
        <v>46</v>
      </c>
      <c r="AJ323" s="3">
        <v>9.1126760563380191</v>
      </c>
      <c r="AK323" s="3">
        <v>5.6760563380281601</v>
      </c>
      <c r="AL323" s="3">
        <v>14.7887323943661</v>
      </c>
      <c r="AM323" s="3">
        <v>58.774647887323901</v>
      </c>
      <c r="AN323" s="1">
        <v>0.46984100000000001</v>
      </c>
      <c r="AO323" s="1">
        <v>0</v>
      </c>
      <c r="AP323" s="1">
        <v>66</v>
      </c>
      <c r="AQ323" s="1">
        <v>219</v>
      </c>
      <c r="AR323" s="1">
        <v>34</v>
      </c>
      <c r="AS323" s="1">
        <v>27</v>
      </c>
      <c r="AT323"/>
      <c r="AX323"/>
      <c r="AY323"/>
      <c r="AZ323"/>
    </row>
    <row r="324" spans="1:52" x14ac:dyDescent="0.3">
      <c r="A324" s="1"/>
      <c r="B324" s="1">
        <v>8480289</v>
      </c>
      <c r="C324" s="1">
        <v>27</v>
      </c>
      <c r="D324" s="1" t="s">
        <v>995</v>
      </c>
      <c r="E324" s="1" t="str">
        <f>IF(AND(ISERR(FIND("C",Table1[[#This Row],[positions]])), Table1[[#This Row],[AVG_faceoffWins]]&gt;200), "*", "")</f>
        <v/>
      </c>
      <c r="F324" s="1" t="str">
        <f>IF(AND(AND(NOT(ISERR(FIND("C",Table1[[#This Row],[positions]]))), G324&lt;&gt;"C"), Table1[[#This Row],[z faceoffWins]]&gt;0.15), "*", "")</f>
        <v/>
      </c>
      <c r="G324" s="2" t="s">
        <v>26</v>
      </c>
      <c r="H324" s="1" t="s">
        <v>996</v>
      </c>
      <c r="I324" s="1" t="s">
        <v>560</v>
      </c>
      <c r="J324" s="7">
        <f>Table1[[#This Row],[z ppp]]+Table1[[#This Row],[z blocks]]+Table1[[#This Row],[z hits]]+Table1[[#This Row],[z goals]]+Table1[[#This Row],[z assists]]+Table1[[#This Row],[z points]]+Table1[[#This Row],[z faceoffWins]]+Table1[[#This Row],[z shots]]</f>
        <v>-3.7936000223677597</v>
      </c>
      <c r="K324" s="7">
        <f>Table1[[#This Row],[z goals]]+Table1[[#This Row],[z assists]]+Table1[[#This Row],[z points]]+Table1[[#This Row],[z ppp]]+Table1[[#This Row],[z hits]]+Table1[[#This Row],[z shots]]</f>
        <v>-2.9580929234261872</v>
      </c>
      <c r="L324" s="7">
        <f>Table1[[#This Row],[z blocks]]+Table1[[#This Row],[z faceoffWins]]</f>
        <v>-0.83550709894157316</v>
      </c>
      <c r="M324" s="7">
        <f>Table1[[#This Row],[z goals]]+Table1[[#This Row],[z assists]]+Table1[[#This Row],[z points]]+Table1[[#This Row],[z ppp]]+Table1[[#This Row],[z hits]]+Table1[[#This Row],[z blocks]]+Table1[[#This Row],[z shots]]</f>
        <v>-3.4492797048862633</v>
      </c>
      <c r="N324" s="7">
        <f>Table1[[#This Row],[z goals]]+Table1[[#This Row],[z assists]]+Table1[[#This Row],[z points]]+Table1[[#This Row],[z ppp]]</f>
        <v>-3.1173007857350639</v>
      </c>
      <c r="O324" s="3">
        <f>(Table1[[#This Row],[AVG_goals]] - AT$519) / AT$516</f>
        <v>-0.46321463766534993</v>
      </c>
      <c r="P324" s="3">
        <f>(Table1[[#This Row],[AVG_assists]] - P$519) / P$516</f>
        <v>-1.0053822774298928</v>
      </c>
      <c r="Q324" s="3">
        <f>(Table1[[#This Row],[AVG_points]] - AX$519) / AX$516</f>
        <v>-0.83871676716127852</v>
      </c>
      <c r="R324" s="3">
        <f>(Table1[[#This Row],[AVG_faceoffWins]] - AH$519) / AH$516</f>
        <v>-0.34432031748149722</v>
      </c>
      <c r="S324" s="3">
        <f>(Table1[[#This Row],[AVG_PPP]] - AB$519) / AB$516</f>
        <v>-0.80998710347854241</v>
      </c>
      <c r="T324" s="3">
        <f>(Table1[[#This Row],[AVG_hits]] - T$519) / T$516</f>
        <v>0.63745897445311361</v>
      </c>
      <c r="U324" s="3">
        <f>(Table1[[#This Row],[AVG_blocks]] - U$519) / U$516</f>
        <v>-0.49118678146007594</v>
      </c>
      <c r="V324" s="3">
        <f>(Table1[[#This Row],[AVG_shots]] - AO$519) / AO$516</f>
        <v>-0.47825111214423666</v>
      </c>
      <c r="W324" s="6">
        <v>54.285714285714199</v>
      </c>
      <c r="X324" s="7">
        <f>Table1[[#This Row],[r shp factor]]*Table1[[#This Row],[goals]]</f>
        <v>8.5413841652442279</v>
      </c>
      <c r="Y324" s="4">
        <v>9.2841642857142803E-2</v>
      </c>
      <c r="Z324" s="3">
        <f>(Table1[[#This Row],[AVG_shp]] - Z$519) / Z$516</f>
        <v>-0.26539050909943063</v>
      </c>
      <c r="AA324" s="6">
        <v>0.66964285714285698</v>
      </c>
      <c r="AB324" s="6">
        <v>42.375</v>
      </c>
      <c r="AC324" s="6">
        <v>120.75</v>
      </c>
      <c r="AD324" s="1">
        <v>74</v>
      </c>
      <c r="AE324" s="1">
        <v>8</v>
      </c>
      <c r="AF324" s="1">
        <f>IF(ISERR(Table1[[#This Row],[AVG_shp]]/Table1[[#This Row],[shp]]), 0, Table1[[#This Row],[AVG_shp]]/Table1[[#This Row],[shp]])</f>
        <v>1.0676730206555285</v>
      </c>
      <c r="AG324" s="1">
        <v>7</v>
      </c>
      <c r="AH324" s="1">
        <v>15</v>
      </c>
      <c r="AI324" s="1">
        <v>38</v>
      </c>
      <c r="AJ324" s="3">
        <v>9.0714285714285694</v>
      </c>
      <c r="AK324" s="3">
        <v>8.875</v>
      </c>
      <c r="AL324" s="3">
        <v>17.946428571428498</v>
      </c>
      <c r="AM324" s="3">
        <v>98.964285714285694</v>
      </c>
      <c r="AN324" s="1">
        <v>8.6957000000000007E-2</v>
      </c>
      <c r="AO324" s="1">
        <v>0</v>
      </c>
      <c r="AP324" s="1">
        <v>92</v>
      </c>
      <c r="AQ324" s="1">
        <v>85</v>
      </c>
      <c r="AR324" s="1">
        <v>38</v>
      </c>
      <c r="AS324" s="1">
        <v>122</v>
      </c>
      <c r="AT324"/>
      <c r="AX324"/>
      <c r="AY324"/>
      <c r="AZ324"/>
    </row>
    <row r="325" spans="1:52" x14ac:dyDescent="0.3">
      <c r="A325" s="1"/>
      <c r="B325" s="1">
        <v>8481477</v>
      </c>
      <c r="C325" s="1">
        <v>30</v>
      </c>
      <c r="D325" s="1" t="s">
        <v>449</v>
      </c>
      <c r="E325" s="1" t="str">
        <f>IF(AND(ISERR(FIND("C",Table1[[#This Row],[positions]])), Table1[[#This Row],[AVG_faceoffWins]]&gt;200), "*", "")</f>
        <v/>
      </c>
      <c r="F325" s="1" t="str">
        <f>IF(AND(AND(NOT(ISERR(FIND("C",Table1[[#This Row],[positions]]))), G325&lt;&gt;"C"), Table1[[#This Row],[z faceoffWins]]&gt;0.15), "*", "")</f>
        <v/>
      </c>
      <c r="G325" s="2" t="s">
        <v>26</v>
      </c>
      <c r="H325" s="1" t="s">
        <v>463</v>
      </c>
      <c r="I325" s="1" t="s">
        <v>464</v>
      </c>
      <c r="J325" s="7">
        <f>Table1[[#This Row],[z ppp]]+Table1[[#This Row],[z blocks]]+Table1[[#This Row],[z hits]]+Table1[[#This Row],[z goals]]+Table1[[#This Row],[z assists]]+Table1[[#This Row],[z points]]+Table1[[#This Row],[z faceoffWins]]+Table1[[#This Row],[z shots]]</f>
        <v>-2.9221192624869401</v>
      </c>
      <c r="K325" s="7">
        <f>Table1[[#This Row],[z goals]]+Table1[[#This Row],[z assists]]+Table1[[#This Row],[z points]]+Table1[[#This Row],[z ppp]]+Table1[[#This Row],[z hits]]+Table1[[#This Row],[z shots]]</f>
        <v>-3.7378469245173362</v>
      </c>
      <c r="L325" s="7">
        <f>Table1[[#This Row],[z blocks]]+Table1[[#This Row],[z faceoffWins]]</f>
        <v>0.81572766203039648</v>
      </c>
      <c r="M325" s="7">
        <f>Table1[[#This Row],[z goals]]+Table1[[#This Row],[z assists]]+Table1[[#This Row],[z points]]+Table1[[#This Row],[z ppp]]+Table1[[#This Row],[z hits]]+Table1[[#This Row],[z blocks]]+Table1[[#This Row],[z shots]]</f>
        <v>-4.2954925978829506</v>
      </c>
      <c r="N325" s="7">
        <f>Table1[[#This Row],[z goals]]+Table1[[#This Row],[z assists]]+Table1[[#This Row],[z points]]+Table1[[#This Row],[z ppp]]</f>
        <v>-3.1665219171978194</v>
      </c>
      <c r="O325" s="3">
        <f>(Table1[[#This Row],[AVG_goals]] - AT$519) / AT$516</f>
        <v>-0.47329298104146095</v>
      </c>
      <c r="P325" s="3">
        <f>(Table1[[#This Row],[AVG_assists]] - P$519) / P$516</f>
        <v>-0.98377839049810956</v>
      </c>
      <c r="Q325" s="3">
        <f>(Table1[[#This Row],[AVG_points]] - AX$519) / AX$516</f>
        <v>-0.82976393835686968</v>
      </c>
      <c r="R325" s="3">
        <f>(Table1[[#This Row],[AVG_faceoffWins]] - AH$519) / AH$516</f>
        <v>1.3733733353960114</v>
      </c>
      <c r="S325" s="3">
        <f>(Table1[[#This Row],[AVG_PPP]] - AB$519) / AB$516</f>
        <v>-0.87968660730137949</v>
      </c>
      <c r="T325" s="3">
        <f>(Table1[[#This Row],[AVG_hits]] - T$519) / T$516</f>
        <v>0.14487299295709838</v>
      </c>
      <c r="U325" s="3">
        <f>(Table1[[#This Row],[AVG_blocks]] - U$519) / U$516</f>
        <v>-0.55764567336561488</v>
      </c>
      <c r="V325" s="3">
        <f>(Table1[[#This Row],[AVG_shots]] - AO$519) / AO$516</f>
        <v>-0.71619800027661495</v>
      </c>
      <c r="W325" s="6">
        <v>417.19095477386901</v>
      </c>
      <c r="X325" s="7">
        <f>Table1[[#This Row],[r shp factor]]*Table1[[#This Row],[goals]]</f>
        <v>4.7150798152075062</v>
      </c>
      <c r="Y325" s="4">
        <v>0.12408136683417</v>
      </c>
      <c r="Z325" s="3">
        <f>(Table1[[#This Row],[AVG_shp]] - Z$519) / Z$516</f>
        <v>0.33124321793253336</v>
      </c>
      <c r="AA325" s="6">
        <v>0</v>
      </c>
      <c r="AB325" s="6">
        <v>39.6733668341708</v>
      </c>
      <c r="AC325" s="6">
        <v>94.266331658291406</v>
      </c>
      <c r="AD325" s="1">
        <v>62</v>
      </c>
      <c r="AE325" s="1">
        <v>7</v>
      </c>
      <c r="AF325" s="1">
        <f>IF(ISERR(Table1[[#This Row],[AVG_shp]]/Table1[[#This Row],[shp]]), 0, Table1[[#This Row],[AVG_shp]]/Table1[[#This Row],[shp]])</f>
        <v>0.67358283074392944</v>
      </c>
      <c r="AG325" s="1">
        <v>7</v>
      </c>
      <c r="AH325" s="1">
        <v>14</v>
      </c>
      <c r="AI325" s="1">
        <v>35</v>
      </c>
      <c r="AJ325" s="3">
        <v>8.9698492462311492</v>
      </c>
      <c r="AK325" s="3">
        <v>9.1758793969849197</v>
      </c>
      <c r="AL325" s="3">
        <v>18.145728643216</v>
      </c>
      <c r="AM325" s="3">
        <v>84.477386934673305</v>
      </c>
      <c r="AN325" s="1">
        <v>0.18421100000000001</v>
      </c>
      <c r="AO325" s="1">
        <v>0</v>
      </c>
      <c r="AP325" s="1">
        <v>59</v>
      </c>
      <c r="AQ325" s="1">
        <v>248</v>
      </c>
      <c r="AR325" s="1">
        <v>34</v>
      </c>
      <c r="AS325" s="1">
        <v>107</v>
      </c>
      <c r="AT325"/>
      <c r="AX325"/>
      <c r="AY325"/>
      <c r="AZ325"/>
    </row>
    <row r="326" spans="1:52" x14ac:dyDescent="0.3">
      <c r="A326" s="1"/>
      <c r="B326" s="1">
        <v>8477953</v>
      </c>
      <c r="C326" s="1">
        <v>29</v>
      </c>
      <c r="D326" s="1" t="s">
        <v>340</v>
      </c>
      <c r="E326" s="1" t="str">
        <f>IF(AND(ISERR(FIND("C",Table1[[#This Row],[positions]])), Table1[[#This Row],[AVG_faceoffWins]]&gt;200), "*", "")</f>
        <v/>
      </c>
      <c r="F326" s="1" t="str">
        <f>IF(AND(AND(NOT(ISERR(FIND("C",Table1[[#This Row],[positions]]))), G326&lt;&gt;"C"), Table1[[#This Row],[z faceoffWins]]&gt;0.15), "*", "")</f>
        <v/>
      </c>
      <c r="G326" s="2" t="s">
        <v>42</v>
      </c>
      <c r="H326" s="1" t="s">
        <v>351</v>
      </c>
      <c r="I326" s="1" t="s">
        <v>352</v>
      </c>
      <c r="J326" s="7">
        <f>Table1[[#This Row],[z ppp]]+Table1[[#This Row],[z blocks]]+Table1[[#This Row],[z hits]]+Table1[[#This Row],[z goals]]+Table1[[#This Row],[z assists]]+Table1[[#This Row],[z points]]+Table1[[#This Row],[z faceoffWins]]+Table1[[#This Row],[z shots]]</f>
        <v>-4.5051857323451374</v>
      </c>
      <c r="K326" s="7">
        <f>Table1[[#This Row],[z goals]]+Table1[[#This Row],[z assists]]+Table1[[#This Row],[z points]]+Table1[[#This Row],[z ppp]]+Table1[[#This Row],[z hits]]+Table1[[#This Row],[z shots]]</f>
        <v>-3.00267295549608</v>
      </c>
      <c r="L326" s="7">
        <f>Table1[[#This Row],[z blocks]]+Table1[[#This Row],[z faceoffWins]]</f>
        <v>-1.5025127768490565</v>
      </c>
      <c r="M326" s="7">
        <f>Table1[[#This Row],[z goals]]+Table1[[#This Row],[z assists]]+Table1[[#This Row],[z points]]+Table1[[#This Row],[z ppp]]+Table1[[#This Row],[z hits]]+Table1[[#This Row],[z blocks]]+Table1[[#This Row],[z shots]]</f>
        <v>-4.0312578496667362</v>
      </c>
      <c r="N326" s="7">
        <f>Table1[[#This Row],[z goals]]+Table1[[#This Row],[z assists]]+Table1[[#This Row],[z points]]+Table1[[#This Row],[z ppp]]</f>
        <v>-2.3738640986363402</v>
      </c>
      <c r="O326" s="3">
        <f>(Table1[[#This Row],[AVG_goals]] - AT$519) / AT$516</f>
        <v>-0.48186073118246159</v>
      </c>
      <c r="P326" s="3">
        <f>(Table1[[#This Row],[AVG_assists]] - P$519) / P$516</f>
        <v>-0.6116014426831301</v>
      </c>
      <c r="Q326" s="3">
        <f>(Table1[[#This Row],[AVG_points]] - AX$519) / AX$516</f>
        <v>-0.60080026203574166</v>
      </c>
      <c r="R326" s="3">
        <f>(Table1[[#This Row],[AVG_faceoffWins]] - AH$519) / AH$516</f>
        <v>-0.47392788267840025</v>
      </c>
      <c r="S326" s="3">
        <f>(Table1[[#This Row],[AVG_PPP]] - AB$519) / AB$516</f>
        <v>-0.67960166273500688</v>
      </c>
      <c r="T326" s="3">
        <f>(Table1[[#This Row],[AVG_hits]] - T$519) / T$516</f>
        <v>-6.4315258078897639E-2</v>
      </c>
      <c r="U326" s="3">
        <f>(Table1[[#This Row],[AVG_blocks]] - U$519) / U$516</f>
        <v>-1.0285848941706563</v>
      </c>
      <c r="V326" s="3">
        <f>(Table1[[#This Row],[AVG_shots]] - AO$519) / AO$516</f>
        <v>-0.5644935987808426</v>
      </c>
      <c r="W326" s="6">
        <v>26.902912621359199</v>
      </c>
      <c r="X326" s="7">
        <f>Table1[[#This Row],[r shp factor]]*Table1[[#This Row],[goals]]</f>
        <v>5.5324292605845953</v>
      </c>
      <c r="Y326" s="4">
        <v>0.167649203883495</v>
      </c>
      <c r="Z326" s="3">
        <f>(Table1[[#This Row],[AVG_shp]] - Z$519) / Z$516</f>
        <v>1.1633261459563322</v>
      </c>
      <c r="AA326" s="6">
        <v>1.92233009708737</v>
      </c>
      <c r="AB326" s="6">
        <v>20.5291262135922</v>
      </c>
      <c r="AC326" s="6">
        <v>83.019417475728105</v>
      </c>
      <c r="AD326" s="1">
        <v>67</v>
      </c>
      <c r="AE326" s="1">
        <v>6</v>
      </c>
      <c r="AF326" s="1">
        <f>IF(ISERR(Table1[[#This Row],[AVG_shp]]/Table1[[#This Row],[shp]]), 0, Table1[[#This Row],[AVG_shp]]/Table1[[#This Row],[shp]])</f>
        <v>0.92207154343076592</v>
      </c>
      <c r="AG326" s="1">
        <v>8</v>
      </c>
      <c r="AH326" s="1">
        <v>14</v>
      </c>
      <c r="AI326" s="1">
        <v>34</v>
      </c>
      <c r="AJ326" s="3">
        <v>8.8834951456310591</v>
      </c>
      <c r="AK326" s="3">
        <v>14.3592233009708</v>
      </c>
      <c r="AL326" s="3">
        <v>23.242718446601899</v>
      </c>
      <c r="AM326" s="3">
        <v>93.713592233009706</v>
      </c>
      <c r="AN326" s="1">
        <v>0.18181800000000001</v>
      </c>
      <c r="AO326" s="1">
        <v>0</v>
      </c>
      <c r="AP326" s="1">
        <v>66</v>
      </c>
      <c r="AQ326" s="1">
        <v>39</v>
      </c>
      <c r="AR326" s="1">
        <v>14</v>
      </c>
      <c r="AS326" s="1">
        <v>88</v>
      </c>
      <c r="AT326"/>
      <c r="AX326"/>
      <c r="AY326"/>
      <c r="AZ326"/>
    </row>
    <row r="327" spans="1:52" x14ac:dyDescent="0.3">
      <c r="A327" s="1"/>
      <c r="B327" s="1">
        <v>8479591</v>
      </c>
      <c r="C327" s="1">
        <v>29</v>
      </c>
      <c r="D327" s="1" t="s">
        <v>55</v>
      </c>
      <c r="E327" s="1" t="str">
        <f>IF(AND(ISERR(FIND("C",Table1[[#This Row],[positions]])), Table1[[#This Row],[AVG_faceoffWins]]&gt;200), "*", "")</f>
        <v/>
      </c>
      <c r="F327" s="1" t="str">
        <f>IF(AND(AND(NOT(ISERR(FIND("C",Table1[[#This Row],[positions]]))), G327&lt;&gt;"C"), Table1[[#This Row],[z faceoffWins]]&gt;0.15), "*", "")</f>
        <v/>
      </c>
      <c r="G327" s="2" t="s">
        <v>45</v>
      </c>
      <c r="H327" s="1" t="s">
        <v>59</v>
      </c>
      <c r="I327" s="1" t="s">
        <v>60</v>
      </c>
      <c r="J327" s="7">
        <f>Table1[[#This Row],[z ppp]]+Table1[[#This Row],[z blocks]]+Table1[[#This Row],[z hits]]+Table1[[#This Row],[z goals]]+Table1[[#This Row],[z assists]]+Table1[[#This Row],[z points]]+Table1[[#This Row],[z faceoffWins]]+Table1[[#This Row],[z shots]]</f>
        <v>-3.5846389093658186</v>
      </c>
      <c r="K327" s="7">
        <f>Table1[[#This Row],[z goals]]+Table1[[#This Row],[z assists]]+Table1[[#This Row],[z points]]+Table1[[#This Row],[z ppp]]+Table1[[#This Row],[z hits]]+Table1[[#This Row],[z shots]]</f>
        <v>-2.1013323827848365</v>
      </c>
      <c r="L327" s="7">
        <f>Table1[[#This Row],[z blocks]]+Table1[[#This Row],[z faceoffWins]]</f>
        <v>-1.4833065265809817</v>
      </c>
      <c r="M327" s="7">
        <f>Table1[[#This Row],[z goals]]+Table1[[#This Row],[z assists]]+Table1[[#This Row],[z points]]+Table1[[#This Row],[z ppp]]+Table1[[#This Row],[z hits]]+Table1[[#This Row],[z blocks]]+Table1[[#This Row],[z shots]]</f>
        <v>-3.0190076226776763</v>
      </c>
      <c r="N327" s="7">
        <f>Table1[[#This Row],[z goals]]+Table1[[#This Row],[z assists]]+Table1[[#This Row],[z points]]+Table1[[#This Row],[z ppp]]</f>
        <v>-2.892418889878801</v>
      </c>
      <c r="O327" s="3">
        <f>(Table1[[#This Row],[AVG_goals]] - AT$519) / AT$516</f>
        <v>-0.49557365228677397</v>
      </c>
      <c r="P327" s="3">
        <f>(Table1[[#This Row],[AVG_assists]] - P$519) / P$516</f>
        <v>-0.89310622944790596</v>
      </c>
      <c r="Q327" s="3">
        <f>(Table1[[#This Row],[AVG_points]] - AX$519) / AX$516</f>
        <v>-0.78312507975614487</v>
      </c>
      <c r="R327" s="3">
        <f>(Table1[[#This Row],[AVG_faceoffWins]] - AH$519) / AH$516</f>
        <v>-0.565631286688142</v>
      </c>
      <c r="S327" s="3">
        <f>(Table1[[#This Row],[AVG_PPP]] - AB$519) / AB$516</f>
        <v>-0.72061392838797644</v>
      </c>
      <c r="T327" s="3">
        <f>(Table1[[#This Row],[AVG_hits]] - T$519) / T$516</f>
        <v>0.59385516477390643</v>
      </c>
      <c r="U327" s="3">
        <f>(Table1[[#This Row],[AVG_blocks]] - U$519) / U$516</f>
        <v>-0.91767523989283972</v>
      </c>
      <c r="V327" s="3">
        <f>(Table1[[#This Row],[AVG_shots]] - AO$519) / AO$516</f>
        <v>0.19723134232005812</v>
      </c>
      <c r="W327" s="6">
        <v>7.52830188679245</v>
      </c>
      <c r="X327" s="7">
        <f>Table1[[#This Row],[r shp factor]]*Table1[[#This Row],[goals]]</f>
        <v>6.9230405463161926</v>
      </c>
      <c r="Y327" s="4">
        <v>0.109175580188679</v>
      </c>
      <c r="Z327" s="3">
        <f>(Table1[[#This Row],[AVG_shp]] - Z$519) / Z$516</f>
        <v>4.6564164840308619E-2</v>
      </c>
      <c r="AA327" s="6">
        <v>1.52830188679245</v>
      </c>
      <c r="AB327" s="6">
        <v>25.037735849056599</v>
      </c>
      <c r="AC327" s="6">
        <v>118.405660377358</v>
      </c>
      <c r="AD327" s="1">
        <v>77</v>
      </c>
      <c r="AE327" s="1">
        <v>9</v>
      </c>
      <c r="AF327" s="1">
        <f>IF(ISERR(Table1[[#This Row],[AVG_shp]]/Table1[[#This Row],[shp]]), 0, Table1[[#This Row],[AVG_shp]]/Table1[[#This Row],[shp]])</f>
        <v>0.76922672736846587</v>
      </c>
      <c r="AG327" s="1">
        <v>7</v>
      </c>
      <c r="AH327" s="1">
        <v>16</v>
      </c>
      <c r="AI327" s="1">
        <v>41</v>
      </c>
      <c r="AJ327" s="3">
        <v>8.7452830188679194</v>
      </c>
      <c r="AK327" s="3">
        <v>10.438679245283</v>
      </c>
      <c r="AL327" s="3">
        <v>19.1839622641509</v>
      </c>
      <c r="AM327" s="3">
        <v>140.08962264150901</v>
      </c>
      <c r="AN327" s="1">
        <v>0.141929</v>
      </c>
      <c r="AO327" s="1">
        <v>0</v>
      </c>
      <c r="AP327" s="1">
        <v>142</v>
      </c>
      <c r="AQ327" s="1">
        <v>6</v>
      </c>
      <c r="AR327" s="1">
        <v>23</v>
      </c>
      <c r="AS327" s="1">
        <v>110</v>
      </c>
      <c r="AT327"/>
      <c r="AX327"/>
      <c r="AY327"/>
      <c r="AZ327"/>
    </row>
    <row r="328" spans="1:52" hidden="1" x14ac:dyDescent="0.3">
      <c r="A328" s="1" t="s">
        <v>1085</v>
      </c>
      <c r="B328" s="1">
        <v>8482660</v>
      </c>
      <c r="C328" s="1">
        <v>23</v>
      </c>
      <c r="D328" s="1" t="s">
        <v>155</v>
      </c>
      <c r="E328" s="1" t="str">
        <f>IF(AND(ISERR(FIND("C",Table1[[#This Row],[positions]])), Table1[[#This Row],[AVG_faceoffWins]]&gt;200), "*", "")</f>
        <v/>
      </c>
      <c r="F328" s="1" t="str">
        <f>IF(AND(AND(NOT(ISERR(FIND("C",Table1[[#This Row],[positions]]))), G328&lt;&gt;"C"), Table1[[#This Row],[z faceoffWins]]&gt;0.15), "*", "")</f>
        <v/>
      </c>
      <c r="G328" s="2" t="s">
        <v>23</v>
      </c>
      <c r="H328" s="1" t="s">
        <v>160</v>
      </c>
      <c r="I328" s="1" t="s">
        <v>161</v>
      </c>
      <c r="J328" s="7">
        <f>Table1[[#This Row],[z ppp]]+Table1[[#This Row],[z blocks]]+Table1[[#This Row],[z hits]]+Table1[[#This Row],[z goals]]+Table1[[#This Row],[z assists]]+Table1[[#This Row],[z points]]+Table1[[#This Row],[z faceoffWins]]+Table1[[#This Row],[z shots]]</f>
        <v>-2.3383535228520795</v>
      </c>
      <c r="K328" s="7">
        <f>Table1[[#This Row],[z goals]]+Table1[[#This Row],[z assists]]+Table1[[#This Row],[z points]]+Table1[[#This Row],[z ppp]]+Table1[[#This Row],[z hits]]+Table1[[#This Row],[z shots]]</f>
        <v>-0.94563071001278365</v>
      </c>
      <c r="L328" s="7">
        <f>Table1[[#This Row],[z blocks]]+Table1[[#This Row],[z faceoffWins]]</f>
        <v>-1.3927228128392954</v>
      </c>
      <c r="M328" s="7">
        <f>Table1[[#This Row],[z goals]]+Table1[[#This Row],[z assists]]+Table1[[#This Row],[z points]]+Table1[[#This Row],[z ppp]]+Table1[[#This Row],[z hits]]+Table1[[#This Row],[z blocks]]+Table1[[#This Row],[z shots]]</f>
        <v>-1.8266190875601371</v>
      </c>
      <c r="N328" s="7">
        <f>Table1[[#This Row],[z goals]]+Table1[[#This Row],[z assists]]+Table1[[#This Row],[z points]]+Table1[[#This Row],[z ppp]]</f>
        <v>0.77030713610660584</v>
      </c>
      <c r="O328" s="3">
        <f>(Table1[[#This Row],[AVG_goals]] - AT$519) / AT$516</f>
        <v>0.28930826266215642</v>
      </c>
      <c r="P328" s="3">
        <f>(Table1[[#This Row],[AVG_assists]] - P$519) / P$516</f>
        <v>8.9748010209019027E-2</v>
      </c>
      <c r="Q328" s="3">
        <f>(Table1[[#This Row],[AVG_points]] - AX$519) / AX$516</f>
        <v>0.18713600072274009</v>
      </c>
      <c r="R328" s="3">
        <f>(Table1[[#This Row],[AVG_faceoffWins]] - AH$519) / AH$516</f>
        <v>-0.51173443529194207</v>
      </c>
      <c r="S328" s="3">
        <f>(Table1[[#This Row],[AVG_PPP]] - AB$519) / AB$516</f>
        <v>0.20411486251269029</v>
      </c>
      <c r="T328" s="3">
        <f>(Table1[[#This Row],[AVG_hits]] - T$519) / T$516</f>
        <v>-1.4304194259956413</v>
      </c>
      <c r="U328" s="3">
        <f>(Table1[[#This Row],[AVG_blocks]] - U$519) / U$516</f>
        <v>-0.88098837754735337</v>
      </c>
      <c r="V328" s="3">
        <f>(Table1[[#This Row],[AVG_shots]] - AO$519) / AO$516</f>
        <v>-0.28551842012374823</v>
      </c>
      <c r="W328" s="6">
        <v>18.9153439153439</v>
      </c>
      <c r="X328" s="7">
        <f>Table1[[#This Row],[r shp factor]]*Table1[[#This Row],[goals]]</f>
        <v>17.808664436722669</v>
      </c>
      <c r="Y328" s="4">
        <v>0.14478592592592501</v>
      </c>
      <c r="Z328" s="3">
        <f>(Table1[[#This Row],[AVG_shp]] - Z$519) / Z$516</f>
        <v>0.72667047159685527</v>
      </c>
      <c r="AA328" s="6">
        <v>10.412698412698401</v>
      </c>
      <c r="AB328" s="6">
        <v>26.5291005291005</v>
      </c>
      <c r="AC328" s="6">
        <v>9.5714285714285694</v>
      </c>
      <c r="AD328" s="1">
        <v>68</v>
      </c>
      <c r="AE328" s="1">
        <v>24</v>
      </c>
      <c r="AF328" s="1">
        <f>IF(ISERR(Table1[[#This Row],[AVG_shp]]/Table1[[#This Row],[shp]]), 0, Table1[[#This Row],[AVG_shp]]/Table1[[#This Row],[shp]])</f>
        <v>0.7420276848634445</v>
      </c>
      <c r="AG328" s="1">
        <v>33</v>
      </c>
      <c r="AH328" s="1">
        <v>57</v>
      </c>
      <c r="AI328" s="1">
        <v>138</v>
      </c>
      <c r="AJ328" s="3">
        <v>16.656084656084602</v>
      </c>
      <c r="AK328" s="3">
        <v>24.126984126984102</v>
      </c>
      <c r="AL328" s="3">
        <v>40.7830687830687</v>
      </c>
      <c r="AM328" s="3">
        <v>110.698412698412</v>
      </c>
      <c r="AN328" s="1">
        <v>0.19512199999999999</v>
      </c>
      <c r="AO328" s="1">
        <v>15</v>
      </c>
      <c r="AP328" s="1">
        <v>123</v>
      </c>
      <c r="AQ328" s="1">
        <v>0</v>
      </c>
      <c r="AR328" s="1">
        <v>29</v>
      </c>
      <c r="AS328" s="1">
        <v>3</v>
      </c>
      <c r="AT328"/>
      <c r="AX328"/>
      <c r="AY328"/>
      <c r="AZ328"/>
    </row>
    <row r="329" spans="1:52" x14ac:dyDescent="0.3">
      <c r="A329" s="1"/>
      <c r="B329" s="1">
        <v>8477015</v>
      </c>
      <c r="C329" s="1">
        <v>31</v>
      </c>
      <c r="D329" s="1" t="s">
        <v>510</v>
      </c>
      <c r="E329" s="1" t="str">
        <f>IF(AND(ISERR(FIND("C",Table1[[#This Row],[positions]])), Table1[[#This Row],[AVG_faceoffWins]]&gt;200), "*", "")</f>
        <v/>
      </c>
      <c r="F329" s="1" t="str">
        <f>IF(AND(AND(NOT(ISERR(FIND("C",Table1[[#This Row],[positions]]))), G329&lt;&gt;"C"), Table1[[#This Row],[z faceoffWins]]&gt;0.15), "*", "")</f>
        <v/>
      </c>
      <c r="G329" s="2" t="s">
        <v>42</v>
      </c>
      <c r="H329" s="1" t="s">
        <v>513</v>
      </c>
      <c r="I329" s="1" t="s">
        <v>514</v>
      </c>
      <c r="J329" s="7">
        <f>Table1[[#This Row],[z ppp]]+Table1[[#This Row],[z blocks]]+Table1[[#This Row],[z hits]]+Table1[[#This Row],[z goals]]+Table1[[#This Row],[z assists]]+Table1[[#This Row],[z points]]+Table1[[#This Row],[z faceoffWins]]+Table1[[#This Row],[z shots]]</f>
        <v>-5.545438676140793</v>
      </c>
      <c r="K329" s="7">
        <f>Table1[[#This Row],[z goals]]+Table1[[#This Row],[z assists]]+Table1[[#This Row],[z points]]+Table1[[#This Row],[z ppp]]+Table1[[#This Row],[z hits]]+Table1[[#This Row],[z shots]]</f>
        <v>-4.2297656406055273</v>
      </c>
      <c r="L329" s="7">
        <f>Table1[[#This Row],[z blocks]]+Table1[[#This Row],[z faceoffWins]]</f>
        <v>-1.3156730355352662</v>
      </c>
      <c r="M329" s="7">
        <f>Table1[[#This Row],[z goals]]+Table1[[#This Row],[z assists]]+Table1[[#This Row],[z points]]+Table1[[#This Row],[z ppp]]+Table1[[#This Row],[z hits]]+Table1[[#This Row],[z blocks]]+Table1[[#This Row],[z shots]]</f>
        <v>-5.0203576248719894</v>
      </c>
      <c r="N329" s="7">
        <f>Table1[[#This Row],[z goals]]+Table1[[#This Row],[z assists]]+Table1[[#This Row],[z points]]+Table1[[#This Row],[z ppp]]</f>
        <v>-2.8323824365928618</v>
      </c>
      <c r="O329" s="3">
        <f>(Table1[[#This Row],[AVG_goals]] - AT$519) / AT$516</f>
        <v>-0.51011451286032661</v>
      </c>
      <c r="P329" s="3">
        <f>(Table1[[#This Row],[AVG_assists]] - P$519) / P$516</f>
        <v>-0.7453269571782537</v>
      </c>
      <c r="Q329" s="3">
        <f>(Table1[[#This Row],[AVG_points]] - AX$519) / AX$516</f>
        <v>-0.69725435925290213</v>
      </c>
      <c r="R329" s="3">
        <f>(Table1[[#This Row],[AVG_faceoffWins]] - AH$519) / AH$516</f>
        <v>-0.52508105126880444</v>
      </c>
      <c r="S329" s="3">
        <f>(Table1[[#This Row],[AVG_PPP]] - AB$519) / AB$516</f>
        <v>-0.87968660730137949</v>
      </c>
      <c r="T329" s="3">
        <f>(Table1[[#This Row],[AVG_hits]] - T$519) / T$516</f>
        <v>-1.1518652585082729</v>
      </c>
      <c r="U329" s="3">
        <f>(Table1[[#This Row],[AVG_blocks]] - U$519) / U$516</f>
        <v>-0.79059198426646171</v>
      </c>
      <c r="V329" s="3">
        <f>(Table1[[#This Row],[AVG_shots]] - AO$519) / AO$516</f>
        <v>-0.24551794550439271</v>
      </c>
      <c r="W329" s="6">
        <v>16.095541401273799</v>
      </c>
      <c r="X329" s="7">
        <f>Table1[[#This Row],[r shp factor]]*Table1[[#This Row],[goals]]</f>
        <v>8.8499636634542131</v>
      </c>
      <c r="Y329" s="4">
        <v>7.1950885350318405E-2</v>
      </c>
      <c r="Z329" s="3">
        <f>(Table1[[#This Row],[AVG_shp]] - Z$519) / Z$516</f>
        <v>-0.66437388427212385</v>
      </c>
      <c r="AA329" s="6">
        <v>0</v>
      </c>
      <c r="AB329" s="6">
        <v>30.203821656050899</v>
      </c>
      <c r="AC329" s="6">
        <v>24.547770700636899</v>
      </c>
      <c r="AD329" s="1">
        <v>82</v>
      </c>
      <c r="AE329" s="1">
        <v>13</v>
      </c>
      <c r="AF329" s="1">
        <f>IF(ISERR(Table1[[#This Row],[AVG_shp]]/Table1[[#This Row],[shp]]), 0, Table1[[#This Row],[AVG_shp]]/Table1[[#This Row],[shp]])</f>
        <v>0.68076643565032413</v>
      </c>
      <c r="AG329" s="1">
        <v>17</v>
      </c>
      <c r="AH329" s="1">
        <v>30</v>
      </c>
      <c r="AI329" s="1">
        <v>73</v>
      </c>
      <c r="AJ329" s="3">
        <v>8.5987261146496792</v>
      </c>
      <c r="AK329" s="3">
        <v>12.4968152866242</v>
      </c>
      <c r="AL329" s="3">
        <v>21.095541401273799</v>
      </c>
      <c r="AM329" s="3">
        <v>113.133757961783</v>
      </c>
      <c r="AN329" s="1">
        <v>0.10569099999999999</v>
      </c>
      <c r="AO329" s="1">
        <v>0</v>
      </c>
      <c r="AP329" s="1">
        <v>123</v>
      </c>
      <c r="AQ329" s="1">
        <v>16</v>
      </c>
      <c r="AR329" s="1">
        <v>37</v>
      </c>
      <c r="AS329" s="1">
        <v>19</v>
      </c>
      <c r="AT329"/>
      <c r="AX329"/>
      <c r="AY329"/>
      <c r="AZ329"/>
    </row>
    <row r="330" spans="1:52" x14ac:dyDescent="0.3">
      <c r="A330" s="1"/>
      <c r="B330" s="1">
        <v>8476374</v>
      </c>
      <c r="C330" s="1">
        <v>32</v>
      </c>
      <c r="D330" s="1" t="s">
        <v>55</v>
      </c>
      <c r="E330" s="1" t="str">
        <f>IF(AND(ISERR(FIND("C",Table1[[#This Row],[positions]])), Table1[[#This Row],[AVG_faceoffWins]]&gt;200), "*", "")</f>
        <v/>
      </c>
      <c r="F330" s="1" t="str">
        <f>IF(AND(AND(NOT(ISERR(FIND("C",Table1[[#This Row],[positions]]))), G330&lt;&gt;"C"), Table1[[#This Row],[z faceoffWins]]&gt;0.15), "*", "")</f>
        <v/>
      </c>
      <c r="G330" s="2" t="s">
        <v>26</v>
      </c>
      <c r="H330" s="1" t="s">
        <v>68</v>
      </c>
      <c r="I330" s="1" t="s">
        <v>69</v>
      </c>
      <c r="J330" s="7">
        <f>Table1[[#This Row],[z ppp]]+Table1[[#This Row],[z blocks]]+Table1[[#This Row],[z hits]]+Table1[[#This Row],[z goals]]+Table1[[#This Row],[z assists]]+Table1[[#This Row],[z points]]+Table1[[#This Row],[z faceoffWins]]+Table1[[#This Row],[z shots]]</f>
        <v>-1.4399979208293119</v>
      </c>
      <c r="K330" s="7">
        <f>Table1[[#This Row],[z goals]]+Table1[[#This Row],[z assists]]+Table1[[#This Row],[z points]]+Table1[[#This Row],[z ppp]]+Table1[[#This Row],[z hits]]+Table1[[#This Row],[z shots]]</f>
        <v>-2.1701642286641558</v>
      </c>
      <c r="L330" s="7">
        <f>Table1[[#This Row],[z blocks]]+Table1[[#This Row],[z faceoffWins]]</f>
        <v>0.73016630783484437</v>
      </c>
      <c r="M330" s="7">
        <f>Table1[[#This Row],[z goals]]+Table1[[#This Row],[z assists]]+Table1[[#This Row],[z points]]+Table1[[#This Row],[z ppp]]+Table1[[#This Row],[z hits]]+Table1[[#This Row],[z blocks]]+Table1[[#This Row],[z shots]]</f>
        <v>-2.6666856745013345</v>
      </c>
      <c r="N330" s="7">
        <f>Table1[[#This Row],[z goals]]+Table1[[#This Row],[z assists]]+Table1[[#This Row],[z points]]+Table1[[#This Row],[z ppp]]</f>
        <v>-3.1290198829443692</v>
      </c>
      <c r="O330" s="3">
        <f>(Table1[[#This Row],[AVG_goals]] - AT$519) / AT$516</f>
        <v>-0.51829461867471271</v>
      </c>
      <c r="P330" s="3">
        <f>(Table1[[#This Row],[AVG_assists]] - P$519) / P$516</f>
        <v>-0.94163670347619266</v>
      </c>
      <c r="Q330" s="3">
        <f>(Table1[[#This Row],[AVG_points]] - AX$519) / AX$516</f>
        <v>-0.82377407469513542</v>
      </c>
      <c r="R330" s="3">
        <f>(Table1[[#This Row],[AVG_faceoffWins]] - AH$519) / AH$516</f>
        <v>1.2266877536720233</v>
      </c>
      <c r="S330" s="3">
        <f>(Table1[[#This Row],[AVG_PPP]] - AB$519) / AB$516</f>
        <v>-0.84531448609832849</v>
      </c>
      <c r="T330" s="3">
        <f>(Table1[[#This Row],[AVG_hits]] - T$519) / T$516</f>
        <v>1.5331601042719467</v>
      </c>
      <c r="U330" s="3">
        <f>(Table1[[#This Row],[AVG_blocks]] - U$519) / U$516</f>
        <v>-0.49652144583717889</v>
      </c>
      <c r="V330" s="3">
        <f>(Table1[[#This Row],[AVG_shots]] - AO$519) / AO$516</f>
        <v>-0.57430444999173347</v>
      </c>
      <c r="W330" s="6">
        <v>386.2</v>
      </c>
      <c r="X330" s="7">
        <f>Table1[[#This Row],[r shp factor]]*Table1[[#This Row],[goals]]</f>
        <v>7.9675134881810799</v>
      </c>
      <c r="Y330" s="4">
        <v>9.05401674418604E-2</v>
      </c>
      <c r="Z330" s="3">
        <f>(Table1[[#This Row],[AVG_shp]] - Z$519) / Z$516</f>
        <v>-0.30934537424811581</v>
      </c>
      <c r="AA330" s="6">
        <v>0.330232558139534</v>
      </c>
      <c r="AB330" s="6">
        <v>42.158139534883702</v>
      </c>
      <c r="AC330" s="6">
        <v>168.90697674418601</v>
      </c>
      <c r="AD330" s="1">
        <v>82</v>
      </c>
      <c r="AE330" s="1">
        <v>6</v>
      </c>
      <c r="AF330" s="1">
        <f>IF(ISERR(Table1[[#This Row],[AVG_shp]]/Table1[[#This Row],[shp]]), 0, Table1[[#This Row],[AVG_shp]]/Table1[[#This Row],[shp]])</f>
        <v>1.3279189146968466</v>
      </c>
      <c r="AG330" s="1">
        <v>11</v>
      </c>
      <c r="AH330" s="1">
        <v>17</v>
      </c>
      <c r="AI330" s="1">
        <v>40</v>
      </c>
      <c r="AJ330" s="3">
        <v>8.5162790697674406</v>
      </c>
      <c r="AK330" s="3">
        <v>9.7627906976744097</v>
      </c>
      <c r="AL330" s="3">
        <v>18.279069767441801</v>
      </c>
      <c r="AM330" s="3">
        <v>93.116279069767401</v>
      </c>
      <c r="AN330" s="1">
        <v>6.8182000000000006E-2</v>
      </c>
      <c r="AO330" s="1">
        <v>0</v>
      </c>
      <c r="AP330" s="1">
        <v>88</v>
      </c>
      <c r="AQ330" s="1">
        <v>316</v>
      </c>
      <c r="AR330" s="1">
        <v>45</v>
      </c>
      <c r="AS330" s="1">
        <v>163</v>
      </c>
      <c r="AT330"/>
      <c r="AX330"/>
      <c r="AY330"/>
      <c r="AZ330"/>
    </row>
    <row r="331" spans="1:52" x14ac:dyDescent="0.3">
      <c r="A331" s="1"/>
      <c r="B331" s="1">
        <v>8481577</v>
      </c>
      <c r="C331" s="1">
        <v>24</v>
      </c>
      <c r="D331" s="1" t="s">
        <v>701</v>
      </c>
      <c r="E331" s="1" t="str">
        <f>IF(AND(ISERR(FIND("C",Table1[[#This Row],[positions]])), Table1[[#This Row],[AVG_faceoffWins]]&gt;200), "*", "")</f>
        <v/>
      </c>
      <c r="F331" s="1" t="str">
        <f>IF(AND(AND(NOT(ISERR(FIND("C",Table1[[#This Row],[positions]]))), G331&lt;&gt;"C"), Table1[[#This Row],[z faceoffWins]]&gt;0.15), "*", "")</f>
        <v/>
      </c>
      <c r="G331" s="2" t="s">
        <v>65</v>
      </c>
      <c r="H331" s="1" t="s">
        <v>720</v>
      </c>
      <c r="I331" s="1" t="s">
        <v>721</v>
      </c>
      <c r="J331" s="7">
        <f>Table1[[#This Row],[z ppp]]+Table1[[#This Row],[z blocks]]+Table1[[#This Row],[z hits]]+Table1[[#This Row],[z goals]]+Table1[[#This Row],[z assists]]+Table1[[#This Row],[z points]]+Table1[[#This Row],[z faceoffWins]]+Table1[[#This Row],[z shots]]</f>
        <v>-5.4465954982381035</v>
      </c>
      <c r="K331" s="7">
        <f>Table1[[#This Row],[z goals]]+Table1[[#This Row],[z assists]]+Table1[[#This Row],[z points]]+Table1[[#This Row],[z ppp]]+Table1[[#This Row],[z hits]]+Table1[[#This Row],[z shots]]</f>
        <v>-3.8257400256023741</v>
      </c>
      <c r="L331" s="7">
        <f>Table1[[#This Row],[z blocks]]+Table1[[#This Row],[z faceoffWins]]</f>
        <v>-1.6208554726357289</v>
      </c>
      <c r="M331" s="7">
        <f>Table1[[#This Row],[z goals]]+Table1[[#This Row],[z assists]]+Table1[[#This Row],[z points]]+Table1[[#This Row],[z ppp]]+Table1[[#This Row],[z hits]]+Table1[[#This Row],[z blocks]]+Table1[[#This Row],[z shots]]</f>
        <v>-4.8715952263065239</v>
      </c>
      <c r="N331" s="7">
        <f>Table1[[#This Row],[z goals]]+Table1[[#This Row],[z assists]]+Table1[[#This Row],[z points]]+Table1[[#This Row],[z ppp]]</f>
        <v>-2.1510332703285173</v>
      </c>
      <c r="O331" s="3">
        <f>(Table1[[#This Row],[AVG_goals]] - AT$519) / AT$516</f>
        <v>-0.53296457109574003</v>
      </c>
      <c r="P331" s="3">
        <f>(Table1[[#This Row],[AVG_assists]] - P$519) / P$516</f>
        <v>-0.7091970467805756</v>
      </c>
      <c r="Q331" s="3">
        <f>(Table1[[#This Row],[AVG_points]] - AX$519) / AX$516</f>
        <v>-0.68499623620808414</v>
      </c>
      <c r="R331" s="3">
        <f>(Table1[[#This Row],[AVG_faceoffWins]] - AH$519) / AH$516</f>
        <v>-0.57500027193157954</v>
      </c>
      <c r="S331" s="3">
        <f>(Table1[[#This Row],[AVG_PPP]] - AB$519) / AB$516</f>
        <v>-0.22387541624411755</v>
      </c>
      <c r="T331" s="3">
        <f>(Table1[[#This Row],[AVG_hits]] - T$519) / T$516</f>
        <v>-0.87508812410834358</v>
      </c>
      <c r="U331" s="3">
        <f>(Table1[[#This Row],[AVG_blocks]] - U$519) / U$516</f>
        <v>-1.0458552007041495</v>
      </c>
      <c r="V331" s="3">
        <f>(Table1[[#This Row],[AVG_shots]] - AO$519) / AO$516</f>
        <v>-0.79961863116551346</v>
      </c>
      <c r="W331" s="6">
        <v>5.5488721804511201</v>
      </c>
      <c r="X331" s="7">
        <f>Table1[[#This Row],[r shp factor]]*Table1[[#This Row],[goals]]</f>
        <v>9.9507307898176496</v>
      </c>
      <c r="Y331" s="4">
        <v>0.114376413533834</v>
      </c>
      <c r="Z331" s="3">
        <f>(Table1[[#This Row],[AVG_shp]] - Z$519) / Z$516</f>
        <v>0.14589258991454421</v>
      </c>
      <c r="AA331" s="6">
        <v>6.3007518796992397</v>
      </c>
      <c r="AB331" s="6">
        <v>19.827067669172902</v>
      </c>
      <c r="AC331" s="6">
        <v>39.428571428571402</v>
      </c>
      <c r="AD331" s="1">
        <v>61</v>
      </c>
      <c r="AE331" s="1">
        <v>11</v>
      </c>
      <c r="AF331" s="1">
        <f>IF(ISERR(Table1[[#This Row],[AVG_shp]]/Table1[[#This Row],[shp]]), 0, Table1[[#This Row],[AVG_shp]]/Table1[[#This Row],[shp]])</f>
        <v>0.90461188998342268</v>
      </c>
      <c r="AG331" s="1">
        <v>13</v>
      </c>
      <c r="AH331" s="1">
        <v>24</v>
      </c>
      <c r="AI331" s="1">
        <v>59</v>
      </c>
      <c r="AJ331" s="3">
        <v>8.3684210526315699</v>
      </c>
      <c r="AK331" s="3">
        <v>13</v>
      </c>
      <c r="AL331" s="3">
        <v>21.368421052631501</v>
      </c>
      <c r="AM331" s="3">
        <v>79.398496240601503</v>
      </c>
      <c r="AN331" s="1">
        <v>0.12643699999999999</v>
      </c>
      <c r="AO331" s="1">
        <v>8</v>
      </c>
      <c r="AP331" s="1">
        <v>104</v>
      </c>
      <c r="AQ331" s="1">
        <v>5</v>
      </c>
      <c r="AR331" s="1">
        <v>23</v>
      </c>
      <c r="AS331" s="1">
        <v>63</v>
      </c>
      <c r="AT331"/>
      <c r="AX331"/>
      <c r="AY331"/>
      <c r="AZ331"/>
    </row>
    <row r="332" spans="1:52" x14ac:dyDescent="0.3">
      <c r="A332" s="1"/>
      <c r="B332" s="1">
        <v>8476871</v>
      </c>
      <c r="C332" s="1">
        <v>33</v>
      </c>
      <c r="D332" s="1" t="s">
        <v>995</v>
      </c>
      <c r="E332" s="1" t="str">
        <f>IF(AND(ISERR(FIND("C",Table1[[#This Row],[positions]])), Table1[[#This Row],[AVG_faceoffWins]]&gt;200), "*", "")</f>
        <v/>
      </c>
      <c r="F332" s="1" t="str">
        <f>IF(AND(AND(NOT(ISERR(FIND("C",Table1[[#This Row],[positions]]))), G332&lt;&gt;"C"), Table1[[#This Row],[z faceoffWins]]&gt;0.15), "*", "")</f>
        <v/>
      </c>
      <c r="G332" s="2" t="s">
        <v>29</v>
      </c>
      <c r="H332" s="1" t="s">
        <v>1010</v>
      </c>
      <c r="I332" s="1" t="s">
        <v>1011</v>
      </c>
      <c r="J332" s="7">
        <f>Table1[[#This Row],[z ppp]]+Table1[[#This Row],[z blocks]]+Table1[[#This Row],[z hits]]+Table1[[#This Row],[z goals]]+Table1[[#This Row],[z assists]]+Table1[[#This Row],[z points]]+Table1[[#This Row],[z faceoffWins]]+Table1[[#This Row],[z shots]]</f>
        <v>-5.0319342201008119</v>
      </c>
      <c r="K332" s="7">
        <f>Table1[[#This Row],[z goals]]+Table1[[#This Row],[z assists]]+Table1[[#This Row],[z points]]+Table1[[#This Row],[z ppp]]+Table1[[#This Row],[z hits]]+Table1[[#This Row],[z shots]]</f>
        <v>-3.8411028235108624</v>
      </c>
      <c r="L332" s="7">
        <f>Table1[[#This Row],[z blocks]]+Table1[[#This Row],[z faceoffWins]]</f>
        <v>-1.1908313965899489</v>
      </c>
      <c r="M332" s="7">
        <f>Table1[[#This Row],[z goals]]+Table1[[#This Row],[z assists]]+Table1[[#This Row],[z points]]+Table1[[#This Row],[z ppp]]+Table1[[#This Row],[z hits]]+Table1[[#This Row],[z blocks]]+Table1[[#This Row],[z shots]]</f>
        <v>-4.457772454637416</v>
      </c>
      <c r="N332" s="7">
        <f>Table1[[#This Row],[z goals]]+Table1[[#This Row],[z assists]]+Table1[[#This Row],[z points]]+Table1[[#This Row],[z ppp]]</f>
        <v>-2.9135111083941183</v>
      </c>
      <c r="O332" s="3">
        <f>(Table1[[#This Row],[AVG_goals]] - AT$519) / AT$516</f>
        <v>-0.53418063469228427</v>
      </c>
      <c r="P332" s="3">
        <f>(Table1[[#This Row],[AVG_assists]] - P$519) / P$516</f>
        <v>-0.827228521011938</v>
      </c>
      <c r="Q332" s="3">
        <f>(Table1[[#This Row],[AVG_points]] - AX$519) / AX$516</f>
        <v>-0.75939014175703179</v>
      </c>
      <c r="R332" s="3">
        <f>(Table1[[#This Row],[AVG_faceoffWins]] - AH$519) / AH$516</f>
        <v>-0.57416176546339548</v>
      </c>
      <c r="S332" s="3">
        <f>(Table1[[#This Row],[AVG_PPP]] - AB$519) / AB$516</f>
        <v>-0.79271181093286391</v>
      </c>
      <c r="T332" s="3">
        <f>(Table1[[#This Row],[AVG_hits]] - T$519) / T$516</f>
        <v>-0.27487752122956327</v>
      </c>
      <c r="U332" s="3">
        <f>(Table1[[#This Row],[AVG_blocks]] - U$519) / U$516</f>
        <v>-0.61666963112655337</v>
      </c>
      <c r="V332" s="3">
        <f>(Table1[[#This Row],[AVG_shots]] - AO$519) / AO$516</f>
        <v>-0.65271419388718099</v>
      </c>
      <c r="W332" s="6">
        <v>5.7260273972602702</v>
      </c>
      <c r="X332" s="7">
        <f>Table1[[#This Row],[r shp factor]]*Table1[[#This Row],[goals]]</f>
        <v>9.6436420050179628</v>
      </c>
      <c r="Y332" s="4">
        <v>8.8473986301369795E-2</v>
      </c>
      <c r="Z332" s="3">
        <f>(Table1[[#This Row],[AVG_shp]] - Z$519) / Z$516</f>
        <v>-0.34880645769048541</v>
      </c>
      <c r="AA332" s="6">
        <v>0.83561643835616395</v>
      </c>
      <c r="AB332" s="6">
        <v>37.273972602739697</v>
      </c>
      <c r="AC332" s="6">
        <v>71.698630136986296</v>
      </c>
      <c r="AD332" s="1">
        <v>78</v>
      </c>
      <c r="AE332" s="1">
        <v>12</v>
      </c>
      <c r="AF332" s="1">
        <f>IF(ISERR(Table1[[#This Row],[AVG_shp]]/Table1[[#This Row],[shp]]), 0, Table1[[#This Row],[AVG_shp]]/Table1[[#This Row],[shp]])</f>
        <v>0.80363683375149686</v>
      </c>
      <c r="AG332" s="1">
        <v>15</v>
      </c>
      <c r="AH332" s="1">
        <v>27</v>
      </c>
      <c r="AI332" s="1">
        <v>66</v>
      </c>
      <c r="AJ332" s="3">
        <v>8.3561643835616408</v>
      </c>
      <c r="AK332" s="3">
        <v>11.3561643835616</v>
      </c>
      <c r="AL332" s="3">
        <v>19.7123287671232</v>
      </c>
      <c r="AM332" s="3">
        <v>88.342465753424605</v>
      </c>
      <c r="AN332" s="1">
        <v>0.110092</v>
      </c>
      <c r="AO332" s="1">
        <v>0</v>
      </c>
      <c r="AP332" s="1">
        <v>109</v>
      </c>
      <c r="AQ332" s="1">
        <v>6</v>
      </c>
      <c r="AR332" s="1">
        <v>45</v>
      </c>
      <c r="AS332" s="1">
        <v>96</v>
      </c>
      <c r="AT332"/>
      <c r="AX332"/>
      <c r="AY332"/>
      <c r="AZ332"/>
    </row>
    <row r="333" spans="1:52" x14ac:dyDescent="0.3">
      <c r="A333" s="1"/>
      <c r="B333" s="1">
        <v>8477948</v>
      </c>
      <c r="C333" s="1">
        <v>29</v>
      </c>
      <c r="D333" s="1" t="s">
        <v>670</v>
      </c>
      <c r="E333" s="1" t="str">
        <f>IF(AND(ISERR(FIND("C",Table1[[#This Row],[positions]])), Table1[[#This Row],[AVG_faceoffWins]]&gt;200), "*", "")</f>
        <v/>
      </c>
      <c r="F333" s="1" t="str">
        <f>IF(AND(AND(NOT(ISERR(FIND("C",Table1[[#This Row],[positions]]))), G333&lt;&gt;"C"), Table1[[#This Row],[z faceoffWins]]&gt;0.15), "*", "")</f>
        <v/>
      </c>
      <c r="G333" s="2" t="s">
        <v>48</v>
      </c>
      <c r="H333" s="1" t="s">
        <v>693</v>
      </c>
      <c r="I333" s="1" t="s">
        <v>694</v>
      </c>
      <c r="J333" s="7">
        <f>Table1[[#This Row],[z ppp]]+Table1[[#This Row],[z blocks]]+Table1[[#This Row],[z hits]]+Table1[[#This Row],[z goals]]+Table1[[#This Row],[z assists]]+Table1[[#This Row],[z points]]+Table1[[#This Row],[z faceoffWins]]+Table1[[#This Row],[z shots]]</f>
        <v>0.29275381676541623</v>
      </c>
      <c r="K333" s="7">
        <f>Table1[[#This Row],[z goals]]+Table1[[#This Row],[z assists]]+Table1[[#This Row],[z points]]+Table1[[#This Row],[z ppp]]+Table1[[#This Row],[z hits]]+Table1[[#This Row],[z shots]]</f>
        <v>-1.3133329710819266</v>
      </c>
      <c r="L333" s="7">
        <f>Table1[[#This Row],[z blocks]]+Table1[[#This Row],[z faceoffWins]]</f>
        <v>1.606086787847343</v>
      </c>
      <c r="M333" s="7">
        <f>Table1[[#This Row],[z goals]]+Table1[[#This Row],[z assists]]+Table1[[#This Row],[z points]]+Table1[[#This Row],[z ppp]]+Table1[[#This Row],[z hits]]+Table1[[#This Row],[z blocks]]+Table1[[#This Row],[z shots]]</f>
        <v>0.89401786629405877</v>
      </c>
      <c r="N333" s="7">
        <f>Table1[[#This Row],[z goals]]+Table1[[#This Row],[z assists]]+Table1[[#This Row],[z points]]+Table1[[#This Row],[z ppp]]</f>
        <v>-1.2518189020806612</v>
      </c>
      <c r="O333" s="3">
        <f>(Table1[[#This Row],[AVG_goals]] - AT$519) / AT$516</f>
        <v>-0.5365813928388864</v>
      </c>
      <c r="P333" s="3">
        <f>(Table1[[#This Row],[AVG_assists]] - P$519) / P$516</f>
        <v>8.0041690031612267E-2</v>
      </c>
      <c r="Q333" s="3">
        <f>(Table1[[#This Row],[AVG_points]] - AX$519) / AX$516</f>
        <v>-0.19286712084099794</v>
      </c>
      <c r="R333" s="3">
        <f>(Table1[[#This Row],[AVG_faceoffWins]] - AH$519) / AH$516</f>
        <v>-0.60126404952864232</v>
      </c>
      <c r="S333" s="3">
        <f>(Table1[[#This Row],[AVG_PPP]] - AB$519) / AB$516</f>
        <v>-0.60241207843238909</v>
      </c>
      <c r="T333" s="3">
        <f>(Table1[[#This Row],[AVG_hits]] - T$519) / T$516</f>
        <v>-0.12634480455651806</v>
      </c>
      <c r="U333" s="3">
        <f>(Table1[[#This Row],[AVG_blocks]] - U$519) / U$516</f>
        <v>2.2073508373759854</v>
      </c>
      <c r="V333" s="3">
        <f>(Table1[[#This Row],[AVG_shots]] - AO$519) / AO$516</f>
        <v>6.4830735555252636E-2</v>
      </c>
      <c r="W333" s="6">
        <v>0</v>
      </c>
      <c r="X333" s="7">
        <f>Table1[[#This Row],[r shp factor]]*Table1[[#This Row],[goals]]</f>
        <v>8.7589667750372016</v>
      </c>
      <c r="Y333" s="4">
        <v>6.3014196721311394E-2</v>
      </c>
      <c r="Z333" s="3">
        <f>(Table1[[#This Row],[AVG_shp]] - Z$519) / Z$516</f>
        <v>-0.83505176375561663</v>
      </c>
      <c r="AA333" s="6">
        <v>2.6639344262294999</v>
      </c>
      <c r="AB333" s="6">
        <v>152.073770491803</v>
      </c>
      <c r="AC333" s="6">
        <v>79.684426229508105</v>
      </c>
      <c r="AD333" s="1">
        <v>82</v>
      </c>
      <c r="AE333" s="1">
        <v>8</v>
      </c>
      <c r="AF333" s="1">
        <f>IF(ISERR(Table1[[#This Row],[AVG_shp]]/Table1[[#This Row],[shp]]), 0, Table1[[#This Row],[AVG_shp]]/Table1[[#This Row],[shp]])</f>
        <v>1.0948708468796502</v>
      </c>
      <c r="AG333" s="1">
        <v>22</v>
      </c>
      <c r="AH333" s="1">
        <v>30</v>
      </c>
      <c r="AI333" s="1">
        <v>68</v>
      </c>
      <c r="AJ333" s="3">
        <v>8.3319672131147495</v>
      </c>
      <c r="AK333" s="3">
        <v>23.991803278688501</v>
      </c>
      <c r="AL333" s="3">
        <v>32.323770491803202</v>
      </c>
      <c r="AM333" s="3">
        <v>132.02868852459</v>
      </c>
      <c r="AN333" s="1">
        <v>5.7554000000000001E-2</v>
      </c>
      <c r="AO333" s="1">
        <v>2</v>
      </c>
      <c r="AP333" s="1">
        <v>139</v>
      </c>
      <c r="AQ333" s="1">
        <v>0</v>
      </c>
      <c r="AR333" s="1">
        <v>170</v>
      </c>
      <c r="AS333" s="1">
        <v>84</v>
      </c>
      <c r="AT333"/>
      <c r="AX333"/>
      <c r="AY333"/>
      <c r="AZ333"/>
    </row>
    <row r="334" spans="1:52" x14ac:dyDescent="0.3">
      <c r="A334" s="1"/>
      <c r="B334" s="1">
        <v>8474716</v>
      </c>
      <c r="C334" s="1">
        <v>36</v>
      </c>
      <c r="D334" s="1" t="s">
        <v>449</v>
      </c>
      <c r="E334" s="1" t="str">
        <f>IF(AND(ISERR(FIND("C",Table1[[#This Row],[positions]])), Table1[[#This Row],[AVG_faceoffWins]]&gt;200), "*", "")</f>
        <v/>
      </c>
      <c r="F334" s="1" t="str">
        <f>IF(AND(AND(NOT(ISERR(FIND("C",Table1[[#This Row],[positions]]))), G334&lt;&gt;"C"), Table1[[#This Row],[z faceoffWins]]&gt;0.15), "*", "")</f>
        <v/>
      </c>
      <c r="G334" s="2" t="s">
        <v>48</v>
      </c>
      <c r="H334" s="1" t="s">
        <v>479</v>
      </c>
      <c r="I334" s="1" t="s">
        <v>480</v>
      </c>
      <c r="J334" s="7">
        <f>Table1[[#This Row],[z ppp]]+Table1[[#This Row],[z blocks]]+Table1[[#This Row],[z hits]]+Table1[[#This Row],[z goals]]+Table1[[#This Row],[z assists]]+Table1[[#This Row],[z points]]+Table1[[#This Row],[z faceoffWins]]+Table1[[#This Row],[z shots]]</f>
        <v>-0.57552762970004245</v>
      </c>
      <c r="K334" s="7">
        <f>Table1[[#This Row],[z goals]]+Table1[[#This Row],[z assists]]+Table1[[#This Row],[z points]]+Table1[[#This Row],[z ppp]]+Table1[[#This Row],[z hits]]+Table1[[#This Row],[z shots]]</f>
        <v>-1.8722292431995022</v>
      </c>
      <c r="L334" s="7">
        <f>Table1[[#This Row],[z blocks]]+Table1[[#This Row],[z faceoffWins]]</f>
        <v>1.2967016134994598</v>
      </c>
      <c r="M334" s="7">
        <f>Table1[[#This Row],[z goals]]+Table1[[#This Row],[z assists]]+Table1[[#This Row],[z points]]+Table1[[#This Row],[z ppp]]+Table1[[#This Row],[z hits]]+Table1[[#This Row],[z blocks]]+Table1[[#This Row],[z shots]]</f>
        <v>2.5736419828599921E-2</v>
      </c>
      <c r="N334" s="7">
        <f>Table1[[#This Row],[z goals]]+Table1[[#This Row],[z assists]]+Table1[[#This Row],[z points]]+Table1[[#This Row],[z ppp]]</f>
        <v>-1.147976326025381</v>
      </c>
      <c r="O334" s="3">
        <f>(Table1[[#This Row],[AVG_goals]] - AT$519) / AT$516</f>
        <v>-0.54301919995573533</v>
      </c>
      <c r="P334" s="3">
        <f>(Table1[[#This Row],[AVG_assists]] - P$519) / P$516</f>
        <v>-6.0744834675766315E-2</v>
      </c>
      <c r="Q334" s="3">
        <f>(Table1[[#This Row],[AVG_points]] - AX$519) / AX$516</f>
        <v>-0.28386133313391826</v>
      </c>
      <c r="R334" s="3">
        <f>(Table1[[#This Row],[AVG_faceoffWins]] - AH$519) / AH$516</f>
        <v>-0.60126404952864232</v>
      </c>
      <c r="S334" s="3">
        <f>(Table1[[#This Row],[AVG_PPP]] - AB$519) / AB$516</f>
        <v>-0.26035095825996118</v>
      </c>
      <c r="T334" s="3">
        <f>(Table1[[#This Row],[AVG_hits]] - T$519) / T$516</f>
        <v>-0.57610800984074872</v>
      </c>
      <c r="U334" s="3">
        <f>(Table1[[#This Row],[AVG_blocks]] - U$519) / U$516</f>
        <v>1.8979656630281021</v>
      </c>
      <c r="V334" s="3">
        <f>(Table1[[#This Row],[AVG_shots]] - AO$519) / AO$516</f>
        <v>-0.14814490733337243</v>
      </c>
      <c r="W334" s="6">
        <v>0</v>
      </c>
      <c r="X334" s="7">
        <f>Table1[[#This Row],[r shp factor]]*Table1[[#This Row],[goals]]</f>
        <v>6.7456334656535581</v>
      </c>
      <c r="Y334" s="4">
        <v>6.3043726708074496E-2</v>
      </c>
      <c r="Z334" s="3">
        <f>(Table1[[#This Row],[AVG_shp]] - Z$519) / Z$516</f>
        <v>-0.83448778354648834</v>
      </c>
      <c r="AA334" s="6">
        <v>5.9503105590062102</v>
      </c>
      <c r="AB334" s="6">
        <v>139.496894409937</v>
      </c>
      <c r="AC334" s="6">
        <v>55.503105590062098</v>
      </c>
      <c r="AD334" s="1">
        <v>66</v>
      </c>
      <c r="AE334" s="1">
        <v>7</v>
      </c>
      <c r="AF334" s="1">
        <f>IF(ISERR(Table1[[#This Row],[AVG_shp]]/Table1[[#This Row],[shp]]), 0, Table1[[#This Row],[AVG_shp]]/Table1[[#This Row],[shp]])</f>
        <v>0.96366192366479397</v>
      </c>
      <c r="AG334" s="1">
        <v>25</v>
      </c>
      <c r="AH334" s="1">
        <v>32</v>
      </c>
      <c r="AI334" s="1">
        <v>71</v>
      </c>
      <c r="AJ334" s="3">
        <v>8.2670807453416106</v>
      </c>
      <c r="AK334" s="3">
        <v>22.031055900621102</v>
      </c>
      <c r="AL334" s="3">
        <v>30.2981366459627</v>
      </c>
      <c r="AM334" s="3">
        <v>119.062111801242</v>
      </c>
      <c r="AN334" s="1">
        <v>6.5421000000000007E-2</v>
      </c>
      <c r="AO334" s="1">
        <v>9</v>
      </c>
      <c r="AP334" s="1">
        <v>107</v>
      </c>
      <c r="AQ334" s="1">
        <v>0</v>
      </c>
      <c r="AR334" s="1">
        <v>119</v>
      </c>
      <c r="AS334" s="1">
        <v>53</v>
      </c>
      <c r="AT334"/>
      <c r="AX334"/>
      <c r="AY334"/>
      <c r="AZ334"/>
    </row>
    <row r="335" spans="1:52" x14ac:dyDescent="0.3">
      <c r="A335" s="1"/>
      <c r="B335" s="1">
        <v>8479351</v>
      </c>
      <c r="C335" s="1">
        <v>27</v>
      </c>
      <c r="D335" s="1" t="s">
        <v>275</v>
      </c>
      <c r="E335" s="1" t="str">
        <f>IF(AND(ISERR(FIND("C",Table1[[#This Row],[positions]])), Table1[[#This Row],[AVG_faceoffWins]]&gt;200), "*", "")</f>
        <v/>
      </c>
      <c r="F335" s="1" t="str">
        <f>IF(AND(AND(NOT(ISERR(FIND("C",Table1[[#This Row],[positions]]))), G335&lt;&gt;"C"), Table1[[#This Row],[z faceoffWins]]&gt;0.15), "*", "")</f>
        <v/>
      </c>
      <c r="G335" s="2" t="s">
        <v>26</v>
      </c>
      <c r="H335" s="1" t="s">
        <v>293</v>
      </c>
      <c r="I335" s="1" t="s">
        <v>294</v>
      </c>
      <c r="J335" s="7">
        <f>Table1[[#This Row],[z ppp]]+Table1[[#This Row],[z blocks]]+Table1[[#This Row],[z hits]]+Table1[[#This Row],[z goals]]+Table1[[#This Row],[z assists]]+Table1[[#This Row],[z points]]+Table1[[#This Row],[z faceoffWins]]+Table1[[#This Row],[z shots]]</f>
        <v>-4.0707984171798302</v>
      </c>
      <c r="K335" s="7">
        <f>Table1[[#This Row],[z goals]]+Table1[[#This Row],[z assists]]+Table1[[#This Row],[z points]]+Table1[[#This Row],[z ppp]]+Table1[[#This Row],[z hits]]+Table1[[#This Row],[z shots]]</f>
        <v>-3.4932327091791739</v>
      </c>
      <c r="L335" s="7">
        <f>Table1[[#This Row],[z blocks]]+Table1[[#This Row],[z faceoffWins]]</f>
        <v>-0.57756570800065621</v>
      </c>
      <c r="M335" s="7">
        <f>Table1[[#This Row],[z goals]]+Table1[[#This Row],[z assists]]+Table1[[#This Row],[z points]]+Table1[[#This Row],[z ppp]]+Table1[[#This Row],[z hits]]+Table1[[#This Row],[z blocks]]+Table1[[#This Row],[z shots]]</f>
        <v>-4.4153981551590569</v>
      </c>
      <c r="N335" s="7">
        <f>Table1[[#This Row],[z goals]]+Table1[[#This Row],[z assists]]+Table1[[#This Row],[z points]]+Table1[[#This Row],[z ppp]]</f>
        <v>-2.2328118468540588</v>
      </c>
      <c r="O335" s="3">
        <f>(Table1[[#This Row],[AVG_goals]] - AT$519) / AT$516</f>
        <v>-0.5475197874410751</v>
      </c>
      <c r="P335" s="3">
        <f>(Table1[[#This Row],[AVG_assists]] - P$519) / P$516</f>
        <v>-0.39956915723301284</v>
      </c>
      <c r="Q335" s="3">
        <f>(Table1[[#This Row],[AVG_points]] - AX$519) / AX$516</f>
        <v>-0.497875641092212</v>
      </c>
      <c r="R335" s="3">
        <f>(Table1[[#This Row],[AVG_faceoffWins]] - AH$519) / AH$516</f>
        <v>0.34459973797922672</v>
      </c>
      <c r="S335" s="3">
        <f>(Table1[[#This Row],[AVG_PPP]] - AB$519) / AB$516</f>
        <v>-0.78784726108775893</v>
      </c>
      <c r="T335" s="3">
        <f>(Table1[[#This Row],[AVG_hits]] - T$519) / T$516</f>
        <v>-0.58201497217163223</v>
      </c>
      <c r="U335" s="3">
        <f>(Table1[[#This Row],[AVG_blocks]] - U$519) / U$516</f>
        <v>-0.92216544597988293</v>
      </c>
      <c r="V335" s="3">
        <f>(Table1[[#This Row],[AVG_shots]] - AO$519) / AO$516</f>
        <v>-0.67840589015348285</v>
      </c>
      <c r="W335" s="6">
        <v>199.83710407239801</v>
      </c>
      <c r="X335" s="7">
        <f>Table1[[#This Row],[r shp factor]]*Table1[[#This Row],[goals]]</f>
        <v>8.469482384513892</v>
      </c>
      <c r="Y335" s="4">
        <v>9.51631040723981E-2</v>
      </c>
      <c r="Z335" s="3">
        <f>(Table1[[#This Row],[AVG_shp]] - Z$519) / Z$516</f>
        <v>-0.22105394396087641</v>
      </c>
      <c r="AA335" s="6">
        <v>0.88235294117647001</v>
      </c>
      <c r="AB335" s="6">
        <v>24.855203619909499</v>
      </c>
      <c r="AC335" s="6">
        <v>55.185520361990903</v>
      </c>
      <c r="AD335" s="1">
        <v>79</v>
      </c>
      <c r="AE335" s="1">
        <v>6</v>
      </c>
      <c r="AF335" s="1">
        <f>IF(ISERR(Table1[[#This Row],[AVG_shp]]/Table1[[#This Row],[shp]]), 0, Table1[[#This Row],[AVG_shp]]/Table1[[#This Row],[shp]])</f>
        <v>1.411580397418982</v>
      </c>
      <c r="AG335" s="1">
        <v>19</v>
      </c>
      <c r="AH335" s="1">
        <v>25</v>
      </c>
      <c r="AI335" s="1">
        <v>56</v>
      </c>
      <c r="AJ335" s="3">
        <v>8.2217194570135703</v>
      </c>
      <c r="AK335" s="3">
        <v>17.312217194570099</v>
      </c>
      <c r="AL335" s="3">
        <v>25.533936651583701</v>
      </c>
      <c r="AM335" s="3">
        <v>86.778280542986394</v>
      </c>
      <c r="AN335" s="1">
        <v>6.7416000000000004E-2</v>
      </c>
      <c r="AO335" s="1">
        <v>0</v>
      </c>
      <c r="AP335" s="1">
        <v>89</v>
      </c>
      <c r="AQ335" s="1">
        <v>214</v>
      </c>
      <c r="AR335" s="1">
        <v>26</v>
      </c>
      <c r="AS335" s="1">
        <v>60</v>
      </c>
      <c r="AT335"/>
      <c r="AX335"/>
      <c r="AY335"/>
      <c r="AZ335"/>
    </row>
    <row r="336" spans="1:52" x14ac:dyDescent="0.3">
      <c r="A336" s="1"/>
      <c r="B336" s="1">
        <v>8481605</v>
      </c>
      <c r="C336" s="1">
        <v>24</v>
      </c>
      <c r="D336" s="1" t="s">
        <v>22</v>
      </c>
      <c r="E336" s="1" t="str">
        <f>IF(AND(ISERR(FIND("C",Table1[[#This Row],[positions]])), Table1[[#This Row],[AVG_faceoffWins]]&gt;200), "*", "")</f>
        <v/>
      </c>
      <c r="F336" s="1" t="str">
        <f>IF(AND(AND(NOT(ISERR(FIND("C",Table1[[#This Row],[positions]]))), G336&lt;&gt;"C"), Table1[[#This Row],[z faceoffWins]]&gt;0.15), "*", "")</f>
        <v/>
      </c>
      <c r="G336" s="2" t="s">
        <v>48</v>
      </c>
      <c r="H336" s="1" t="s">
        <v>51</v>
      </c>
      <c r="I336" s="1" t="s">
        <v>52</v>
      </c>
      <c r="J336" s="7">
        <f>Table1[[#This Row],[z ppp]]+Table1[[#This Row],[z blocks]]+Table1[[#This Row],[z hits]]+Table1[[#This Row],[z goals]]+Table1[[#This Row],[z assists]]+Table1[[#This Row],[z points]]+Table1[[#This Row],[z faceoffWins]]+Table1[[#This Row],[z shots]]</f>
        <v>-1.3075847514464418</v>
      </c>
      <c r="K336" s="7">
        <f>Table1[[#This Row],[z goals]]+Table1[[#This Row],[z assists]]+Table1[[#This Row],[z points]]+Table1[[#This Row],[z ppp]]+Table1[[#This Row],[z hits]]+Table1[[#This Row],[z shots]]</f>
        <v>-2.3061766299961057</v>
      </c>
      <c r="L336" s="7">
        <f>Table1[[#This Row],[z blocks]]+Table1[[#This Row],[z faceoffWins]]</f>
        <v>0.99859187854966391</v>
      </c>
      <c r="M336" s="7">
        <f>Table1[[#This Row],[z goals]]+Table1[[#This Row],[z assists]]+Table1[[#This Row],[z points]]+Table1[[#This Row],[z ppp]]+Table1[[#This Row],[z hits]]+Table1[[#This Row],[z blocks]]+Table1[[#This Row],[z shots]]</f>
        <v>-0.7063207019177995</v>
      </c>
      <c r="N336" s="7">
        <f>Table1[[#This Row],[z goals]]+Table1[[#This Row],[z assists]]+Table1[[#This Row],[z points]]+Table1[[#This Row],[z ppp]]</f>
        <v>-1.2396858568503517</v>
      </c>
      <c r="O336" s="3">
        <f>(Table1[[#This Row],[AVG_goals]] - AT$519) / AT$516</f>
        <v>-0.56415495901792845</v>
      </c>
      <c r="P336" s="3">
        <f>(Table1[[#This Row],[AVG_assists]] - P$519) / P$516</f>
        <v>-7.0737155651177733E-2</v>
      </c>
      <c r="Q336" s="3">
        <f>(Table1[[#This Row],[AVG_points]] - AX$519) / AX$516</f>
        <v>-0.29968221576318893</v>
      </c>
      <c r="R336" s="3">
        <f>(Table1[[#This Row],[AVG_faceoffWins]] - AH$519) / AH$516</f>
        <v>-0.60126404952864232</v>
      </c>
      <c r="S336" s="3">
        <f>(Table1[[#This Row],[AVG_PPP]] - AB$519) / AB$516</f>
        <v>-0.30511152641805661</v>
      </c>
      <c r="T336" s="3">
        <f>(Table1[[#This Row],[AVG_hits]] - T$519) / T$516</f>
        <v>-0.51169549248087665</v>
      </c>
      <c r="U336" s="3">
        <f>(Table1[[#This Row],[AVG_blocks]] - U$519) / U$516</f>
        <v>1.5998559280783062</v>
      </c>
      <c r="V336" s="3">
        <f>(Table1[[#This Row],[AVG_shots]] - AO$519) / AO$516</f>
        <v>-0.55479528066487749</v>
      </c>
      <c r="W336" s="6">
        <v>0</v>
      </c>
      <c r="X336" s="7">
        <f>Table1[[#This Row],[r shp factor]]*Table1[[#This Row],[goals]]</f>
        <v>9.4322014255684454</v>
      </c>
      <c r="Y336" s="4">
        <v>7.0389824324324293E-2</v>
      </c>
      <c r="Z336" s="3">
        <f>(Table1[[#This Row],[AVG_shp]] - Z$519) / Z$516</f>
        <v>-0.69418790115486328</v>
      </c>
      <c r="AA336" s="6">
        <v>5.5202702702702702</v>
      </c>
      <c r="AB336" s="6">
        <v>127.378378378378</v>
      </c>
      <c r="AC336" s="6">
        <v>58.966216216216203</v>
      </c>
      <c r="AD336" s="1">
        <v>75</v>
      </c>
      <c r="AE336" s="1">
        <v>14</v>
      </c>
      <c r="AF336" s="1">
        <f>IF(ISERR(Table1[[#This Row],[AVG_shp]]/Table1[[#This Row],[shp]]), 0, Table1[[#This Row],[AVG_shp]]/Table1[[#This Row],[shp]])</f>
        <v>0.67372867325488894</v>
      </c>
      <c r="AG336" s="1">
        <v>29</v>
      </c>
      <c r="AH336" s="1">
        <v>43</v>
      </c>
      <c r="AI336" s="1">
        <v>100</v>
      </c>
      <c r="AJ336" s="3">
        <v>8.0540540540540508</v>
      </c>
      <c r="AK336" s="3">
        <v>21.891891891891799</v>
      </c>
      <c r="AL336" s="3">
        <v>29.945945945945901</v>
      </c>
      <c r="AM336" s="3">
        <v>94.304054054054006</v>
      </c>
      <c r="AN336" s="1">
        <v>0.104478</v>
      </c>
      <c r="AO336" s="1">
        <v>9</v>
      </c>
      <c r="AP336" s="1">
        <v>134</v>
      </c>
      <c r="AQ336" s="1">
        <v>0</v>
      </c>
      <c r="AR336" s="1">
        <v>129</v>
      </c>
      <c r="AS336" s="1">
        <v>69</v>
      </c>
      <c r="AT336"/>
      <c r="AX336"/>
      <c r="AY336"/>
      <c r="AZ336"/>
    </row>
    <row r="337" spans="1:52" x14ac:dyDescent="0.3">
      <c r="A337" s="1"/>
      <c r="B337" s="1">
        <v>8478569</v>
      </c>
      <c r="C337" s="1">
        <v>34</v>
      </c>
      <c r="D337" s="1" t="s">
        <v>701</v>
      </c>
      <c r="E337" s="1" t="str">
        <f>IF(AND(ISERR(FIND("C",Table1[[#This Row],[positions]])), Table1[[#This Row],[AVG_faceoffWins]]&gt;200), "*", "")</f>
        <v/>
      </c>
      <c r="F337" s="1" t="str">
        <f>IF(AND(AND(NOT(ISERR(FIND("C",Table1[[#This Row],[positions]]))), G337&lt;&gt;"C"), Table1[[#This Row],[z faceoffWins]]&gt;0.15), "*", "")</f>
        <v>*</v>
      </c>
      <c r="G337" s="2" t="s">
        <v>65</v>
      </c>
      <c r="H337" s="1" t="s">
        <v>702</v>
      </c>
      <c r="I337" s="1" t="s">
        <v>703</v>
      </c>
      <c r="J337" s="7">
        <f>Table1[[#This Row],[z ppp]]+Table1[[#This Row],[z blocks]]+Table1[[#This Row],[z hits]]+Table1[[#This Row],[z goals]]+Table1[[#This Row],[z assists]]+Table1[[#This Row],[z points]]+Table1[[#This Row],[z faceoffWins]]+Table1[[#This Row],[z shots]]</f>
        <v>-0.87406421305507942</v>
      </c>
      <c r="K337" s="7">
        <f>Table1[[#This Row],[z goals]]+Table1[[#This Row],[z assists]]+Table1[[#This Row],[z points]]+Table1[[#This Row],[z ppp]]+Table1[[#This Row],[z hits]]+Table1[[#This Row],[z shots]]</f>
        <v>-2.4695286264575076</v>
      </c>
      <c r="L337" s="7">
        <f>Table1[[#This Row],[z blocks]]+Table1[[#This Row],[z faceoffWins]]</f>
        <v>1.5954644134024281</v>
      </c>
      <c r="M337" s="7">
        <f>Table1[[#This Row],[z goals]]+Table1[[#This Row],[z assists]]+Table1[[#This Row],[z points]]+Table1[[#This Row],[z ppp]]+Table1[[#This Row],[z hits]]+Table1[[#This Row],[z blocks]]+Table1[[#This Row],[z shots]]</f>
        <v>-1.8099152478051299</v>
      </c>
      <c r="N337" s="7">
        <f>Table1[[#This Row],[z goals]]+Table1[[#This Row],[z assists]]+Table1[[#This Row],[z points]]+Table1[[#This Row],[z ppp]]</f>
        <v>-3.5933860550188634</v>
      </c>
      <c r="O337" s="3">
        <f>(Table1[[#This Row],[AVG_goals]] - AT$519) / AT$516</f>
        <v>-0.56716691065554337</v>
      </c>
      <c r="P337" s="3">
        <f>(Table1[[#This Row],[AVG_assists]] - P$519) / P$516</f>
        <v>-1.1624714712813835</v>
      </c>
      <c r="Q337" s="3">
        <f>(Table1[[#This Row],[AVG_points]] - AX$519) / AX$516</f>
        <v>-0.98406106578055696</v>
      </c>
      <c r="R337" s="3">
        <f>(Table1[[#This Row],[AVG_faceoffWins]] - AH$519) / AH$516</f>
        <v>0.93585103475005038</v>
      </c>
      <c r="S337" s="3">
        <f>(Table1[[#This Row],[AVG_PPP]] - AB$519) / AB$516</f>
        <v>-0.87968660730137949</v>
      </c>
      <c r="T337" s="3">
        <f>(Table1[[#This Row],[AVG_hits]] - T$519) / T$516</f>
        <v>1.9023869194133243</v>
      </c>
      <c r="U337" s="3">
        <f>(Table1[[#This Row],[AVG_blocks]] - U$519) / U$516</f>
        <v>0.65961337865237768</v>
      </c>
      <c r="V337" s="3">
        <f>(Table1[[#This Row],[AVG_shots]] - AO$519) / AO$516</f>
        <v>-0.77852949085196854</v>
      </c>
      <c r="W337" s="6">
        <v>324.75355450236901</v>
      </c>
      <c r="X337" s="7">
        <f>Table1[[#This Row],[r shp factor]]*Table1[[#This Row],[goals]]</f>
        <v>10.805957344620802</v>
      </c>
      <c r="Y337" s="4">
        <v>0.144080151658767</v>
      </c>
      <c r="Z337" s="3">
        <f>(Table1[[#This Row],[AVG_shp]] - Z$519) / Z$516</f>
        <v>0.7131911997643835</v>
      </c>
      <c r="AA337" s="6">
        <v>0</v>
      </c>
      <c r="AB337" s="6">
        <v>89.156398104265406</v>
      </c>
      <c r="AC337" s="6">
        <v>188.75829383886199</v>
      </c>
      <c r="AD337" s="1">
        <v>79</v>
      </c>
      <c r="AE337" s="1">
        <v>5</v>
      </c>
      <c r="AF337" s="1">
        <f>IF(ISERR(Table1[[#This Row],[AVG_shp]]/Table1[[#This Row],[shp]]), 0, Table1[[#This Row],[AVG_shp]]/Table1[[#This Row],[shp]])</f>
        <v>2.1611914689241605</v>
      </c>
      <c r="AG337" s="1">
        <v>7</v>
      </c>
      <c r="AH337" s="1">
        <v>12</v>
      </c>
      <c r="AI337" s="1">
        <v>29</v>
      </c>
      <c r="AJ337" s="3">
        <v>8.0236966824644504</v>
      </c>
      <c r="AK337" s="3">
        <v>6.68720379146919</v>
      </c>
      <c r="AL337" s="3">
        <v>14.7109004739336</v>
      </c>
      <c r="AM337" s="3">
        <v>80.682464454976298</v>
      </c>
      <c r="AN337" s="1">
        <v>6.6667000000000004E-2</v>
      </c>
      <c r="AO337" s="1">
        <v>0</v>
      </c>
      <c r="AP337" s="1">
        <v>75</v>
      </c>
      <c r="AQ337" s="1">
        <v>321</v>
      </c>
      <c r="AR337" s="1">
        <v>100</v>
      </c>
      <c r="AS337" s="1">
        <v>180</v>
      </c>
      <c r="AT337"/>
      <c r="AX337"/>
      <c r="AY337"/>
      <c r="AZ337"/>
    </row>
    <row r="338" spans="1:52" x14ac:dyDescent="0.3">
      <c r="A338" s="1"/>
      <c r="B338" s="1">
        <v>8480817</v>
      </c>
      <c r="C338" s="1">
        <v>25</v>
      </c>
      <c r="D338" s="1" t="s">
        <v>119</v>
      </c>
      <c r="E338" s="1" t="str">
        <f>IF(AND(ISERR(FIND("C",Table1[[#This Row],[positions]])), Table1[[#This Row],[AVG_faceoffWins]]&gt;200), "*", "")</f>
        <v/>
      </c>
      <c r="F338" s="1" t="str">
        <f>IF(AND(AND(NOT(ISERR(FIND("C",Table1[[#This Row],[positions]]))), G338&lt;&gt;"C"), Table1[[#This Row],[z faceoffWins]]&gt;0.15), "*", "")</f>
        <v/>
      </c>
      <c r="G338" s="2" t="s">
        <v>48</v>
      </c>
      <c r="H338" s="1" t="s">
        <v>149</v>
      </c>
      <c r="I338" s="1" t="s">
        <v>150</v>
      </c>
      <c r="J338" s="7">
        <f>Table1[[#This Row],[z ppp]]+Table1[[#This Row],[z blocks]]+Table1[[#This Row],[z hits]]+Table1[[#This Row],[z goals]]+Table1[[#This Row],[z assists]]+Table1[[#This Row],[z points]]+Table1[[#This Row],[z faceoffWins]]+Table1[[#This Row],[z shots]]</f>
        <v>2.1820080669686881E-2</v>
      </c>
      <c r="K338" s="7">
        <f>Table1[[#This Row],[z goals]]+Table1[[#This Row],[z assists]]+Table1[[#This Row],[z points]]+Table1[[#This Row],[z ppp]]+Table1[[#This Row],[z hits]]+Table1[[#This Row],[z shots]]</f>
        <v>-0.56669221329417585</v>
      </c>
      <c r="L338" s="7">
        <f>Table1[[#This Row],[z blocks]]+Table1[[#This Row],[z faceoffWins]]</f>
        <v>0.58851229396386273</v>
      </c>
      <c r="M338" s="7">
        <f>Table1[[#This Row],[z goals]]+Table1[[#This Row],[z assists]]+Table1[[#This Row],[z points]]+Table1[[#This Row],[z ppp]]+Table1[[#This Row],[z hits]]+Table1[[#This Row],[z blocks]]+Table1[[#This Row],[z shots]]</f>
        <v>0.6230841301983292</v>
      </c>
      <c r="N338" s="7">
        <f>Table1[[#This Row],[z goals]]+Table1[[#This Row],[z assists]]+Table1[[#This Row],[z points]]+Table1[[#This Row],[z ppp]]</f>
        <v>-1.1978492983896345</v>
      </c>
      <c r="O338" s="3">
        <f>(Table1[[#This Row],[AVG_goals]] - AT$519) / AT$516</f>
        <v>-0.56738890307083956</v>
      </c>
      <c r="P338" s="3">
        <f>(Table1[[#This Row],[AVG_assists]] - P$519) / P$516</f>
        <v>0.18355739534824844</v>
      </c>
      <c r="Q338" s="3">
        <f>(Table1[[#This Row],[AVG_points]] - AX$519) / AX$516</f>
        <v>-0.14205365312780069</v>
      </c>
      <c r="R338" s="3">
        <f>(Table1[[#This Row],[AVG_faceoffWins]] - AH$519) / AH$516</f>
        <v>-0.60126404952864232</v>
      </c>
      <c r="S338" s="3">
        <f>(Table1[[#This Row],[AVG_PPP]] - AB$519) / AB$516</f>
        <v>-0.67196413753924267</v>
      </c>
      <c r="T338" s="3">
        <f>(Table1[[#This Row],[AVG_hits]] - T$519) / T$516</f>
        <v>0.99039261778400678</v>
      </c>
      <c r="U338" s="3">
        <f>(Table1[[#This Row],[AVG_blocks]] - U$519) / U$516</f>
        <v>1.1897763434925051</v>
      </c>
      <c r="V338" s="3">
        <f>(Table1[[#This Row],[AVG_shots]] - AO$519) / AO$516</f>
        <v>-0.35923553268854813</v>
      </c>
      <c r="W338" s="6">
        <v>0</v>
      </c>
      <c r="X338" s="7">
        <f>Table1[[#This Row],[r shp factor]]*Table1[[#This Row],[goals]]</f>
        <v>8.3410398519260696</v>
      </c>
      <c r="Y338" s="4">
        <v>7.5827201716738193E-2</v>
      </c>
      <c r="Z338" s="3">
        <f>(Table1[[#This Row],[AVG_shp]] - Z$519) / Z$516</f>
        <v>-0.59034182552049208</v>
      </c>
      <c r="AA338" s="6">
        <v>1.9957081545064299</v>
      </c>
      <c r="AB338" s="6">
        <v>110.708154506437</v>
      </c>
      <c r="AC338" s="6">
        <v>139.725321888412</v>
      </c>
      <c r="AD338" s="1">
        <v>74</v>
      </c>
      <c r="AE338" s="1">
        <v>7</v>
      </c>
      <c r="AF338" s="1">
        <f>IF(ISERR(Table1[[#This Row],[AVG_shp]]/Table1[[#This Row],[shp]]), 0, Table1[[#This Row],[AVG_shp]]/Table1[[#This Row],[shp]])</f>
        <v>1.1915771217037243</v>
      </c>
      <c r="AG338" s="1">
        <v>20</v>
      </c>
      <c r="AH338" s="1">
        <v>27</v>
      </c>
      <c r="AI338" s="1">
        <v>61</v>
      </c>
      <c r="AJ338" s="3">
        <v>8.02145922746781</v>
      </c>
      <c r="AK338" s="3">
        <v>25.433476394849698</v>
      </c>
      <c r="AL338" s="3">
        <v>33.454935622317599</v>
      </c>
      <c r="AM338" s="3">
        <v>106.210300429184</v>
      </c>
      <c r="AN338" s="1">
        <v>6.3635999999999998E-2</v>
      </c>
      <c r="AO338" s="1">
        <v>2</v>
      </c>
      <c r="AP338" s="1">
        <v>110</v>
      </c>
      <c r="AQ338" s="1">
        <v>0</v>
      </c>
      <c r="AR338" s="1">
        <v>110</v>
      </c>
      <c r="AS338" s="1">
        <v>107</v>
      </c>
      <c r="AT338"/>
      <c r="AX338"/>
      <c r="AY338"/>
      <c r="AZ338"/>
    </row>
    <row r="339" spans="1:52" x14ac:dyDescent="0.3">
      <c r="A339" s="1"/>
      <c r="B339" s="1">
        <v>8478133</v>
      </c>
      <c r="C339" s="1">
        <v>29</v>
      </c>
      <c r="D339" s="1" t="s">
        <v>481</v>
      </c>
      <c r="E339" s="1" t="str">
        <f>IF(AND(ISERR(FIND("C",Table1[[#This Row],[positions]])), Table1[[#This Row],[AVG_faceoffWins]]&gt;200), "*", "")</f>
        <v/>
      </c>
      <c r="F339" s="1" t="str">
        <f>IF(AND(AND(NOT(ISERR(FIND("C",Table1[[#This Row],[positions]]))), G339&lt;&gt;"C"), Table1[[#This Row],[z faceoffWins]]&gt;0.15), "*", "")</f>
        <v/>
      </c>
      <c r="G339" s="2" t="s">
        <v>26</v>
      </c>
      <c r="H339" s="1" t="s">
        <v>487</v>
      </c>
      <c r="I339" s="1" t="s">
        <v>488</v>
      </c>
      <c r="J339" s="7">
        <f>Table1[[#This Row],[z ppp]]+Table1[[#This Row],[z blocks]]+Table1[[#This Row],[z hits]]+Table1[[#This Row],[z goals]]+Table1[[#This Row],[z assists]]+Table1[[#This Row],[z points]]+Table1[[#This Row],[z faceoffWins]]+Table1[[#This Row],[z shots]]</f>
        <v>-1.0462915786611477</v>
      </c>
      <c r="K339" s="7">
        <f>Table1[[#This Row],[z goals]]+Table1[[#This Row],[z assists]]+Table1[[#This Row],[z points]]+Table1[[#This Row],[z ppp]]+Table1[[#This Row],[z hits]]+Table1[[#This Row],[z shots]]</f>
        <v>-2.8256973885427312</v>
      </c>
      <c r="L339" s="7">
        <f>Table1[[#This Row],[z blocks]]+Table1[[#This Row],[z faceoffWins]]</f>
        <v>1.779405809881583</v>
      </c>
      <c r="M339" s="7">
        <f>Table1[[#This Row],[z goals]]+Table1[[#This Row],[z assists]]+Table1[[#This Row],[z points]]+Table1[[#This Row],[z ppp]]+Table1[[#This Row],[z hits]]+Table1[[#This Row],[z blocks]]+Table1[[#This Row],[z shots]]</f>
        <v>-2.9528281301056385</v>
      </c>
      <c r="N339" s="7">
        <f>Table1[[#This Row],[z goals]]+Table1[[#This Row],[z assists]]+Table1[[#This Row],[z points]]+Table1[[#This Row],[z ppp]]</f>
        <v>-1.9255724413821511</v>
      </c>
      <c r="O339" s="3">
        <f>(Table1[[#This Row],[AVG_goals]] - AT$519) / AT$516</f>
        <v>-0.56769752622101288</v>
      </c>
      <c r="P339" s="3">
        <f>(Table1[[#This Row],[AVG_assists]] - P$519) / P$516</f>
        <v>-0.15190440262306534</v>
      </c>
      <c r="Q339" s="3">
        <f>(Table1[[#This Row],[AVG_points]] - AX$519) / AX$516</f>
        <v>-0.35206632720125097</v>
      </c>
      <c r="R339" s="3">
        <f>(Table1[[#This Row],[AVG_faceoffWins]] - AH$519) / AH$516</f>
        <v>1.906536551444491</v>
      </c>
      <c r="S339" s="3">
        <f>(Table1[[#This Row],[AVG_PPP]] - AB$519) / AB$516</f>
        <v>-0.85390418533682177</v>
      </c>
      <c r="T339" s="3">
        <f>(Table1[[#This Row],[AVG_hits]] - T$519) / T$516</f>
        <v>-1.4849929459255605E-2</v>
      </c>
      <c r="U339" s="3">
        <f>(Table1[[#This Row],[AVG_blocks]] - U$519) / U$516</f>
        <v>-0.12713074156290785</v>
      </c>
      <c r="V339" s="3">
        <f>(Table1[[#This Row],[AVG_shots]] - AO$519) / AO$516</f>
        <v>-0.88527501770132422</v>
      </c>
      <c r="W339" s="6">
        <v>529.834862385321</v>
      </c>
      <c r="X339" s="7">
        <f>Table1[[#This Row],[r shp factor]]*Table1[[#This Row],[goals]]</f>
        <v>8.2110444036696784</v>
      </c>
      <c r="Y339" s="4">
        <v>0.10263805504587099</v>
      </c>
      <c r="Z339" s="3">
        <f>(Table1[[#This Row],[AVG_shp]] - Z$519) / Z$516</f>
        <v>-7.8293148059992129E-2</v>
      </c>
      <c r="AA339" s="6">
        <v>0.247706422018348</v>
      </c>
      <c r="AB339" s="6">
        <v>57.174311926605498</v>
      </c>
      <c r="AC339" s="6">
        <v>85.678899082568805</v>
      </c>
      <c r="AD339" s="1">
        <v>82</v>
      </c>
      <c r="AE339" s="1">
        <v>13</v>
      </c>
      <c r="AF339" s="1">
        <f>IF(ISERR(Table1[[#This Row],[AVG_shp]]/Table1[[#This Row],[shp]]), 0, Table1[[#This Row],[AVG_shp]]/Table1[[#This Row],[shp]])</f>
        <v>0.63161880028228301</v>
      </c>
      <c r="AG339" s="1">
        <v>23</v>
      </c>
      <c r="AH339" s="1">
        <v>36</v>
      </c>
      <c r="AI339" s="1">
        <v>85</v>
      </c>
      <c r="AJ339" s="3">
        <v>8.0183486238532105</v>
      </c>
      <c r="AK339" s="3">
        <v>20.7614678899082</v>
      </c>
      <c r="AL339" s="3">
        <v>28.7798165137614</v>
      </c>
      <c r="AM339" s="3">
        <v>74.183486238532097</v>
      </c>
      <c r="AN339" s="1">
        <v>0.16250000000000001</v>
      </c>
      <c r="AO339" s="1">
        <v>0</v>
      </c>
      <c r="AP339" s="1">
        <v>80</v>
      </c>
      <c r="AQ339" s="1">
        <v>593</v>
      </c>
      <c r="AR339" s="1">
        <v>60</v>
      </c>
      <c r="AS339" s="1">
        <v>124</v>
      </c>
      <c r="AT339"/>
      <c r="AX339"/>
      <c r="AY339"/>
      <c r="AZ339"/>
    </row>
    <row r="340" spans="1:52" x14ac:dyDescent="0.3">
      <c r="A340" s="1"/>
      <c r="B340" s="1">
        <v>8476889</v>
      </c>
      <c r="C340" s="1">
        <v>31</v>
      </c>
      <c r="D340" s="1" t="s">
        <v>275</v>
      </c>
      <c r="E340" s="1" t="str">
        <f>IF(AND(ISERR(FIND("C",Table1[[#This Row],[positions]])), Table1[[#This Row],[AVG_faceoffWins]]&gt;200), "*", "")</f>
        <v/>
      </c>
      <c r="F340" s="1" t="str">
        <f>IF(AND(AND(NOT(ISERR(FIND("C",Table1[[#This Row],[positions]]))), G340&lt;&gt;"C"), Table1[[#This Row],[z faceoffWins]]&gt;0.15), "*", "")</f>
        <v/>
      </c>
      <c r="G340" s="2" t="s">
        <v>26</v>
      </c>
      <c r="H340" s="1" t="s">
        <v>284</v>
      </c>
      <c r="I340" s="1" t="s">
        <v>285</v>
      </c>
      <c r="J340" s="7">
        <f>Table1[[#This Row],[z ppp]]+Table1[[#This Row],[z blocks]]+Table1[[#This Row],[z hits]]+Table1[[#This Row],[z goals]]+Table1[[#This Row],[z assists]]+Table1[[#This Row],[z points]]+Table1[[#This Row],[z faceoffWins]]+Table1[[#This Row],[z shots]]</f>
        <v>-3.0058335740367075</v>
      </c>
      <c r="K340" s="7">
        <f>Table1[[#This Row],[z goals]]+Table1[[#This Row],[z assists]]+Table1[[#This Row],[z points]]+Table1[[#This Row],[z ppp]]+Table1[[#This Row],[z hits]]+Table1[[#This Row],[z shots]]</f>
        <v>-3.8076904503702376</v>
      </c>
      <c r="L340" s="7">
        <f>Table1[[#This Row],[z blocks]]+Table1[[#This Row],[z faceoffWins]]</f>
        <v>0.80185687633353053</v>
      </c>
      <c r="M340" s="7">
        <f>Table1[[#This Row],[z goals]]+Table1[[#This Row],[z assists]]+Table1[[#This Row],[z points]]+Table1[[#This Row],[z ppp]]+Table1[[#This Row],[z hits]]+Table1[[#This Row],[z blocks]]+Table1[[#This Row],[z shots]]</f>
        <v>-4.0077691893187639</v>
      </c>
      <c r="N340" s="7">
        <f>Table1[[#This Row],[z goals]]+Table1[[#This Row],[z assists]]+Table1[[#This Row],[z points]]+Table1[[#This Row],[z ppp]]</f>
        <v>-3.2016267259720235</v>
      </c>
      <c r="O340" s="3">
        <f>(Table1[[#This Row],[AVG_goals]] - AT$519) / AT$516</f>
        <v>-0.58759746013036662</v>
      </c>
      <c r="P340" s="3">
        <f>(Table1[[#This Row],[AVG_assists]] - P$519) / P$516</f>
        <v>-0.90322330427260533</v>
      </c>
      <c r="Q340" s="3">
        <f>(Table1[[#This Row],[AVG_points]] - AX$519) / AX$516</f>
        <v>-0.83111935426767236</v>
      </c>
      <c r="R340" s="3">
        <f>(Table1[[#This Row],[AVG_faceoffWins]] - AH$519) / AH$516</f>
        <v>1.0019356152820569</v>
      </c>
      <c r="S340" s="3">
        <f>(Table1[[#This Row],[AVG_PPP]] - AB$519) / AB$516</f>
        <v>-0.87968660730137949</v>
      </c>
      <c r="T340" s="3">
        <f>(Table1[[#This Row],[AVG_hits]] - T$519) / T$516</f>
        <v>0.24630911344436168</v>
      </c>
      <c r="U340" s="3">
        <f>(Table1[[#This Row],[AVG_blocks]] - U$519) / U$516</f>
        <v>-0.2000787389485264</v>
      </c>
      <c r="V340" s="3">
        <f>(Table1[[#This Row],[AVG_shots]] - AO$519) / AO$516</f>
        <v>-0.85237283784257578</v>
      </c>
      <c r="W340" s="6">
        <v>338.715555555555</v>
      </c>
      <c r="X340" s="7">
        <f>Table1[[#This Row],[r shp factor]]*Table1[[#This Row],[goals]]</f>
        <v>6.8205403461370349</v>
      </c>
      <c r="Y340" s="4">
        <v>0.10030150222222201</v>
      </c>
      <c r="Z340" s="3">
        <f>(Table1[[#This Row],[AVG_shp]] - Z$519) / Z$516</f>
        <v>-0.12291794117935234</v>
      </c>
      <c r="AA340" s="6">
        <v>0</v>
      </c>
      <c r="AB340" s="6">
        <v>54.208888888888801</v>
      </c>
      <c r="AC340" s="6">
        <v>99.72</v>
      </c>
      <c r="AD340" s="1">
        <v>70</v>
      </c>
      <c r="AE340" s="1">
        <v>5</v>
      </c>
      <c r="AF340" s="1">
        <f>IF(ISERR(Table1[[#This Row],[AVG_shp]]/Table1[[#This Row],[shp]]), 0, Table1[[#This Row],[AVG_shp]]/Table1[[#This Row],[shp]])</f>
        <v>1.364108069227407</v>
      </c>
      <c r="AG340" s="1">
        <v>10</v>
      </c>
      <c r="AH340" s="1">
        <v>15</v>
      </c>
      <c r="AI340" s="1">
        <v>35</v>
      </c>
      <c r="AJ340" s="3">
        <v>7.8177777777777697</v>
      </c>
      <c r="AK340" s="3">
        <v>10.2977777777777</v>
      </c>
      <c r="AL340" s="3">
        <v>18.115555555555499</v>
      </c>
      <c r="AM340" s="3">
        <v>76.186666666666596</v>
      </c>
      <c r="AN340" s="1">
        <v>7.3528999999999997E-2</v>
      </c>
      <c r="AO340" s="1">
        <v>0</v>
      </c>
      <c r="AP340" s="1">
        <v>68</v>
      </c>
      <c r="AQ340" s="1">
        <v>432</v>
      </c>
      <c r="AR340" s="1">
        <v>50</v>
      </c>
      <c r="AS340" s="1">
        <v>115</v>
      </c>
      <c r="AT340"/>
      <c r="AX340"/>
      <c r="AY340"/>
      <c r="AZ340"/>
    </row>
    <row r="341" spans="1:52" x14ac:dyDescent="0.3">
      <c r="A341" s="1"/>
      <c r="B341" s="1">
        <v>8477380</v>
      </c>
      <c r="C341" s="1">
        <v>32</v>
      </c>
      <c r="D341" s="1" t="s">
        <v>600</v>
      </c>
      <c r="E341" s="1" t="str">
        <f>IF(AND(ISERR(FIND("C",Table1[[#This Row],[positions]])), Table1[[#This Row],[AVG_faceoffWins]]&gt;200), "*", "")</f>
        <v/>
      </c>
      <c r="F341" s="1" t="str">
        <f>IF(AND(AND(NOT(ISERR(FIND("C",Table1[[#This Row],[positions]]))), G341&lt;&gt;"C"), Table1[[#This Row],[z faceoffWins]]&gt;0.15), "*", "")</f>
        <v/>
      </c>
      <c r="G341" s="2" t="s">
        <v>26</v>
      </c>
      <c r="H341" s="1" t="s">
        <v>601</v>
      </c>
      <c r="I341" s="1" t="s">
        <v>602</v>
      </c>
      <c r="J341" s="7">
        <f>Table1[[#This Row],[z ppp]]+Table1[[#This Row],[z blocks]]+Table1[[#This Row],[z hits]]+Table1[[#This Row],[z goals]]+Table1[[#This Row],[z assists]]+Table1[[#This Row],[z points]]+Table1[[#This Row],[z faceoffWins]]+Table1[[#This Row],[z shots]]</f>
        <v>-6.3774049229737377</v>
      </c>
      <c r="K341" s="7">
        <f>Table1[[#This Row],[z goals]]+Table1[[#This Row],[z assists]]+Table1[[#This Row],[z points]]+Table1[[#This Row],[z ppp]]+Table1[[#This Row],[z hits]]+Table1[[#This Row],[z shots]]</f>
        <v>-5.254744347329499</v>
      </c>
      <c r="L341" s="7">
        <f>Table1[[#This Row],[z blocks]]+Table1[[#This Row],[z faceoffWins]]</f>
        <v>-1.1226605756442387</v>
      </c>
      <c r="M341" s="7">
        <f>Table1[[#This Row],[z goals]]+Table1[[#This Row],[z assists]]+Table1[[#This Row],[z points]]+Table1[[#This Row],[z ppp]]+Table1[[#This Row],[z hits]]+Table1[[#This Row],[z blocks]]+Table1[[#This Row],[z shots]]</f>
        <v>-6.31504113368646</v>
      </c>
      <c r="N341" s="7">
        <f>Table1[[#This Row],[z goals]]+Table1[[#This Row],[z assists]]+Table1[[#This Row],[z points]]+Table1[[#This Row],[z ppp]]</f>
        <v>-3.2746959418242101</v>
      </c>
      <c r="O341" s="3">
        <f>(Table1[[#This Row],[AVG_goals]] - AT$519) / AT$516</f>
        <v>-0.59253623616544171</v>
      </c>
      <c r="P341" s="3">
        <f>(Table1[[#This Row],[AVG_assists]] - P$519) / P$516</f>
        <v>-1.0021511658228093</v>
      </c>
      <c r="Q341" s="3">
        <f>(Table1[[#This Row],[AVG_points]] - AX$519) / AX$516</f>
        <v>-0.89524708078097781</v>
      </c>
      <c r="R341" s="3">
        <f>(Table1[[#This Row],[AVG_faceoffWins]] - AH$519) / AH$516</f>
        <v>-6.2363789287277774E-2</v>
      </c>
      <c r="S341" s="3">
        <f>(Table1[[#This Row],[AVG_PPP]] - AB$519) / AB$516</f>
        <v>-0.78476145905498118</v>
      </c>
      <c r="T341" s="3">
        <f>(Table1[[#This Row],[AVG_hits]] - T$519) / T$516</f>
        <v>-1.0924166305388019</v>
      </c>
      <c r="U341" s="3">
        <f>(Table1[[#This Row],[AVG_blocks]] - U$519) / U$516</f>
        <v>-1.060296786356961</v>
      </c>
      <c r="V341" s="3">
        <f>(Table1[[#This Row],[AVG_shots]] - AO$519) / AO$516</f>
        <v>-0.88763177496648715</v>
      </c>
      <c r="W341" s="6">
        <v>113.85599999999999</v>
      </c>
      <c r="X341" s="7">
        <f>Table1[[#This Row],[r shp factor]]*Table1[[#This Row],[goals]]</f>
        <v>7.5078401790928559</v>
      </c>
      <c r="Y341" s="4">
        <v>0.10284740000000001</v>
      </c>
      <c r="Z341" s="3">
        <f>(Table1[[#This Row],[AVG_shp]] - Z$519) / Z$516</f>
        <v>-7.4294960998250559E-2</v>
      </c>
      <c r="AA341" s="6">
        <v>0.91200000000000003</v>
      </c>
      <c r="AB341" s="6">
        <v>19.239999999999998</v>
      </c>
      <c r="AC341" s="6">
        <v>27.744</v>
      </c>
      <c r="AD341" s="1">
        <v>51</v>
      </c>
      <c r="AE341" s="1">
        <v>12</v>
      </c>
      <c r="AF341" s="1">
        <f>IF(ISERR(Table1[[#This Row],[AVG_shp]]/Table1[[#This Row],[shp]]), 0, Table1[[#This Row],[AVG_shp]]/Table1[[#This Row],[shp]])</f>
        <v>0.625653348257738</v>
      </c>
      <c r="AG341" s="1">
        <v>7</v>
      </c>
      <c r="AH341" s="1">
        <v>19</v>
      </c>
      <c r="AI341" s="1">
        <v>50</v>
      </c>
      <c r="AJ341" s="3">
        <v>7.7679999999999998</v>
      </c>
      <c r="AK341" s="3">
        <v>8.92</v>
      </c>
      <c r="AL341" s="3">
        <v>16.687999999999999</v>
      </c>
      <c r="AM341" s="3">
        <v>74.040000000000006</v>
      </c>
      <c r="AN341" s="1">
        <v>0.164384</v>
      </c>
      <c r="AO341" s="1">
        <v>0</v>
      </c>
      <c r="AP341" s="1">
        <v>73</v>
      </c>
      <c r="AQ341" s="1">
        <v>81</v>
      </c>
      <c r="AR341" s="1">
        <v>19</v>
      </c>
      <c r="AS341" s="1">
        <v>27</v>
      </c>
      <c r="AT341"/>
      <c r="AX341"/>
      <c r="AY341"/>
      <c r="AZ341"/>
    </row>
    <row r="342" spans="1:52" x14ac:dyDescent="0.3">
      <c r="A342" s="1"/>
      <c r="B342" s="1">
        <v>8479336</v>
      </c>
      <c r="C342" s="1">
        <v>28</v>
      </c>
      <c r="D342" s="1" t="s">
        <v>765</v>
      </c>
      <c r="E342" s="1" t="str">
        <f>IF(AND(ISERR(FIND("C",Table1[[#This Row],[positions]])), Table1[[#This Row],[AVG_faceoffWins]]&gt;200), "*", "")</f>
        <v/>
      </c>
      <c r="F342" s="1" t="str">
        <f>IF(AND(AND(NOT(ISERR(FIND("C",Table1[[#This Row],[positions]]))), G342&lt;&gt;"C"), Table1[[#This Row],[z faceoffWins]]&gt;0.15), "*", "")</f>
        <v/>
      </c>
      <c r="G342" s="2" t="s">
        <v>42</v>
      </c>
      <c r="H342" s="1" t="s">
        <v>774</v>
      </c>
      <c r="I342" s="1" t="s">
        <v>775</v>
      </c>
      <c r="J342" s="7">
        <f>Table1[[#This Row],[z ppp]]+Table1[[#This Row],[z blocks]]+Table1[[#This Row],[z hits]]+Table1[[#This Row],[z goals]]+Table1[[#This Row],[z assists]]+Table1[[#This Row],[z points]]+Table1[[#This Row],[z faceoffWins]]+Table1[[#This Row],[z shots]]</f>
        <v>-4.91503822686294</v>
      </c>
      <c r="K342" s="7">
        <f>Table1[[#This Row],[z goals]]+Table1[[#This Row],[z assists]]+Table1[[#This Row],[z points]]+Table1[[#This Row],[z ppp]]+Table1[[#This Row],[z hits]]+Table1[[#This Row],[z shots]]</f>
        <v>-3.213682746710151</v>
      </c>
      <c r="L342" s="7">
        <f>Table1[[#This Row],[z blocks]]+Table1[[#This Row],[z faceoffWins]]</f>
        <v>-1.7013554801527886</v>
      </c>
      <c r="M342" s="7">
        <f>Table1[[#This Row],[z goals]]+Table1[[#This Row],[z assists]]+Table1[[#This Row],[z points]]+Table1[[#This Row],[z ppp]]+Table1[[#This Row],[z hits]]+Table1[[#This Row],[z blocks]]+Table1[[#This Row],[z shots]]</f>
        <v>-4.3281769645100754</v>
      </c>
      <c r="N342" s="7">
        <f>Table1[[#This Row],[z goals]]+Table1[[#This Row],[z assists]]+Table1[[#This Row],[z points]]+Table1[[#This Row],[z ppp]]</f>
        <v>-3.6854640344805558</v>
      </c>
      <c r="O342" s="3">
        <f>(Table1[[#This Row],[AVG_goals]] - AT$519) / AT$516</f>
        <v>-0.60116989624341155</v>
      </c>
      <c r="P342" s="3">
        <f>(Table1[[#This Row],[AVG_assists]] - P$519) / P$516</f>
        <v>-1.2307561664515803</v>
      </c>
      <c r="Q342" s="3">
        <f>(Table1[[#This Row],[AVG_points]] - AX$519) / AX$516</f>
        <v>-1.0421768330987349</v>
      </c>
      <c r="R342" s="3">
        <f>(Table1[[#This Row],[AVG_faceoffWins]] - AH$519) / AH$516</f>
        <v>-0.5868612623528644</v>
      </c>
      <c r="S342" s="3">
        <f>(Table1[[#This Row],[AVG_PPP]] - AB$519) / AB$516</f>
        <v>-0.81136113868682902</v>
      </c>
      <c r="T342" s="3">
        <f>(Table1[[#This Row],[AVG_hits]] - T$519) / T$516</f>
        <v>1.0833647267838313</v>
      </c>
      <c r="U342" s="3">
        <f>(Table1[[#This Row],[AVG_blocks]] - U$519) / U$516</f>
        <v>-1.1144942177999242</v>
      </c>
      <c r="V342" s="3">
        <f>(Table1[[#This Row],[AVG_shots]] - AO$519) / AO$516</f>
        <v>-0.6115834390134266</v>
      </c>
      <c r="W342" s="6">
        <v>3.0429447852760698</v>
      </c>
      <c r="X342" s="7">
        <f>Table1[[#This Row],[r shp factor]]*Table1[[#This Row],[goals]]</f>
        <v>7.4068954384628771</v>
      </c>
      <c r="Y342" s="4">
        <v>8.4169490797546001E-2</v>
      </c>
      <c r="Z342" s="3">
        <f>(Table1[[#This Row],[AVG_shp]] - Z$519) / Z$516</f>
        <v>-0.43101612117302157</v>
      </c>
      <c r="AA342" s="6">
        <v>0.65644171779141103</v>
      </c>
      <c r="AB342" s="6">
        <v>17.0368098159509</v>
      </c>
      <c r="AC342" s="6">
        <v>144.723926380368</v>
      </c>
      <c r="AD342" s="1">
        <v>56</v>
      </c>
      <c r="AE342" s="1">
        <v>3</v>
      </c>
      <c r="AF342" s="1">
        <f>IF(ISERR(Table1[[#This Row],[AVG_shp]]/Table1[[#This Row],[shp]]), 0, Table1[[#This Row],[AVG_shp]]/Table1[[#This Row],[shp]])</f>
        <v>2.4689651461542925</v>
      </c>
      <c r="AG342" s="1">
        <v>6</v>
      </c>
      <c r="AH342" s="1">
        <v>9</v>
      </c>
      <c r="AI342" s="1">
        <v>21</v>
      </c>
      <c r="AJ342" s="3">
        <v>7.6809815950920202</v>
      </c>
      <c r="AK342" s="3">
        <v>5.7361963190183998</v>
      </c>
      <c r="AL342" s="3">
        <v>13.4171779141104</v>
      </c>
      <c r="AM342" s="3">
        <v>90.846625766871099</v>
      </c>
      <c r="AN342" s="1">
        <v>3.4091000000000003E-2</v>
      </c>
      <c r="AO342" s="1">
        <v>0</v>
      </c>
      <c r="AP342" s="1">
        <v>88</v>
      </c>
      <c r="AQ342" s="1">
        <v>3</v>
      </c>
      <c r="AR342" s="1">
        <v>18</v>
      </c>
      <c r="AS342" s="1">
        <v>172</v>
      </c>
      <c r="AT342"/>
      <c r="AX342"/>
      <c r="AY342"/>
      <c r="AZ342"/>
    </row>
    <row r="343" spans="1:52" x14ac:dyDescent="0.3">
      <c r="A343" s="1"/>
      <c r="B343" s="1">
        <v>8481522</v>
      </c>
      <c r="C343" s="1">
        <v>24</v>
      </c>
      <c r="D343" s="1" t="s">
        <v>86</v>
      </c>
      <c r="E343" s="1" t="str">
        <f>IF(AND(ISERR(FIND("C",Table1[[#This Row],[positions]])), Table1[[#This Row],[AVG_faceoffWins]]&gt;200), "*", "")</f>
        <v/>
      </c>
      <c r="F343" s="1" t="str">
        <f>IF(AND(AND(NOT(ISERR(FIND("C",Table1[[#This Row],[positions]]))), G343&lt;&gt;"C"), Table1[[#This Row],[z faceoffWins]]&gt;0.15), "*", "")</f>
        <v/>
      </c>
      <c r="G343" s="2" t="s">
        <v>26</v>
      </c>
      <c r="H343" s="1" t="s">
        <v>89</v>
      </c>
      <c r="I343" s="1" t="s">
        <v>90</v>
      </c>
      <c r="J343" s="7">
        <f>Table1[[#This Row],[z ppp]]+Table1[[#This Row],[z blocks]]+Table1[[#This Row],[z hits]]+Table1[[#This Row],[z goals]]+Table1[[#This Row],[z assists]]+Table1[[#This Row],[z points]]+Table1[[#This Row],[z faceoffWins]]+Table1[[#This Row],[z shots]]</f>
        <v>-2.9231851977555254</v>
      </c>
      <c r="K343" s="7">
        <f>Table1[[#This Row],[z goals]]+Table1[[#This Row],[z assists]]+Table1[[#This Row],[z points]]+Table1[[#This Row],[z ppp]]+Table1[[#This Row],[z hits]]+Table1[[#This Row],[z shots]]</f>
        <v>-2.7707476796447867</v>
      </c>
      <c r="L343" s="7">
        <f>Table1[[#This Row],[z blocks]]+Table1[[#This Row],[z faceoffWins]]</f>
        <v>-0.15243751811073958</v>
      </c>
      <c r="M343" s="7">
        <f>Table1[[#This Row],[z goals]]+Table1[[#This Row],[z assists]]+Table1[[#This Row],[z points]]+Table1[[#This Row],[z ppp]]+Table1[[#This Row],[z hits]]+Table1[[#This Row],[z blocks]]+Table1[[#This Row],[z shots]]</f>
        <v>-3.6854780868286969</v>
      </c>
      <c r="N343" s="7">
        <f>Table1[[#This Row],[z goals]]+Table1[[#This Row],[z assists]]+Table1[[#This Row],[z points]]+Table1[[#This Row],[z ppp]]</f>
        <v>-2.4290820868188217</v>
      </c>
      <c r="O343" s="3">
        <f>(Table1[[#This Row],[AVG_goals]] - AT$519) / AT$516</f>
        <v>-0.60498262729031194</v>
      </c>
      <c r="P343" s="3">
        <f>(Table1[[#This Row],[AVG_assists]] - P$519) / P$516</f>
        <v>-0.49501177618336861</v>
      </c>
      <c r="Q343" s="3">
        <f>(Table1[[#This Row],[AVG_points]] - AX$519) / AX$516</f>
        <v>-0.58360376323421692</v>
      </c>
      <c r="R343" s="3">
        <f>(Table1[[#This Row],[AVG_faceoffWins]] - AH$519) / AH$516</f>
        <v>0.76229288907317083</v>
      </c>
      <c r="S343" s="3">
        <f>(Table1[[#This Row],[AVG_PPP]] - AB$519) / AB$516</f>
        <v>-0.74548392011092379</v>
      </c>
      <c r="T343" s="3">
        <f>(Table1[[#This Row],[AVG_hits]] - T$519) / T$516</f>
        <v>0.49196646992577248</v>
      </c>
      <c r="U343" s="3">
        <f>(Table1[[#This Row],[AVG_blocks]] - U$519) / U$516</f>
        <v>-0.91473040718391041</v>
      </c>
      <c r="V343" s="3">
        <f>(Table1[[#This Row],[AVG_shots]] - AO$519) / AO$516</f>
        <v>-0.8336320627517374</v>
      </c>
      <c r="W343" s="6">
        <v>288.08510638297798</v>
      </c>
      <c r="X343" s="7">
        <f>Table1[[#This Row],[r shp factor]]*Table1[[#This Row],[goals]]</f>
        <v>7.8256374468085044</v>
      </c>
      <c r="Y343" s="4">
        <v>9.7820468085106305E-2</v>
      </c>
      <c r="Z343" s="3">
        <f>(Table1[[#This Row],[AVG_shp]] - Z$519) / Z$516</f>
        <v>-0.17030211926010044</v>
      </c>
      <c r="AA343" s="6">
        <v>1.28936170212765</v>
      </c>
      <c r="AB343" s="6">
        <v>25.157446808510599</v>
      </c>
      <c r="AC343" s="6">
        <v>112.927659574468</v>
      </c>
      <c r="AD343" s="1">
        <v>81</v>
      </c>
      <c r="AE343" s="1">
        <v>10</v>
      </c>
      <c r="AF343" s="1">
        <f>IF(ISERR(Table1[[#This Row],[AVG_shp]]/Table1[[#This Row],[shp]]), 0, Table1[[#This Row],[AVG_shp]]/Table1[[#This Row],[shp]])</f>
        <v>0.78256374468085044</v>
      </c>
      <c r="AG343" s="1">
        <v>18</v>
      </c>
      <c r="AH343" s="1">
        <v>28</v>
      </c>
      <c r="AI343" s="1">
        <v>66</v>
      </c>
      <c r="AJ343" s="3">
        <v>7.6425531914893599</v>
      </c>
      <c r="AK343" s="3">
        <v>15.9829787234042</v>
      </c>
      <c r="AL343" s="3">
        <v>23.6255319148936</v>
      </c>
      <c r="AM343" s="3">
        <v>77.327659574468001</v>
      </c>
      <c r="AN343" s="1">
        <v>0.125</v>
      </c>
      <c r="AO343" s="1">
        <v>1</v>
      </c>
      <c r="AP343" s="1">
        <v>80</v>
      </c>
      <c r="AQ343" s="1">
        <v>326</v>
      </c>
      <c r="AR343" s="1">
        <v>32</v>
      </c>
      <c r="AS343" s="1">
        <v>136</v>
      </c>
      <c r="AT343"/>
      <c r="AX343"/>
      <c r="AY343"/>
      <c r="AZ343"/>
    </row>
    <row r="344" spans="1:52" x14ac:dyDescent="0.3">
      <c r="A344" s="1"/>
      <c r="B344" s="1">
        <v>8475231</v>
      </c>
      <c r="C344" s="1">
        <v>34</v>
      </c>
      <c r="D344" s="1" t="s">
        <v>573</v>
      </c>
      <c r="E344" s="1" t="str">
        <f>IF(AND(ISERR(FIND("C",Table1[[#This Row],[positions]])), Table1[[#This Row],[AVG_faceoffWins]]&gt;200), "*", "")</f>
        <v/>
      </c>
      <c r="F344" s="1" t="str">
        <f>IF(AND(AND(NOT(ISERR(FIND("C",Table1[[#This Row],[positions]]))), G344&lt;&gt;"C"), Table1[[#This Row],[z faceoffWins]]&gt;0.15), "*", "")</f>
        <v>*</v>
      </c>
      <c r="G344" s="2" t="s">
        <v>45</v>
      </c>
      <c r="H344" s="1" t="s">
        <v>574</v>
      </c>
      <c r="I344" s="1" t="s">
        <v>575</v>
      </c>
      <c r="J344" s="7">
        <f>Table1[[#This Row],[z ppp]]+Table1[[#This Row],[z blocks]]+Table1[[#This Row],[z hits]]+Table1[[#This Row],[z goals]]+Table1[[#This Row],[z assists]]+Table1[[#This Row],[z points]]+Table1[[#This Row],[z faceoffWins]]+Table1[[#This Row],[z shots]]</f>
        <v>-0.38573180050608102</v>
      </c>
      <c r="K344" s="7">
        <f>Table1[[#This Row],[z goals]]+Table1[[#This Row],[z assists]]+Table1[[#This Row],[z points]]+Table1[[#This Row],[z ppp]]+Table1[[#This Row],[z hits]]+Table1[[#This Row],[z shots]]</f>
        <v>-1.719290059947425</v>
      </c>
      <c r="L344" s="7">
        <f>Table1[[#This Row],[z blocks]]+Table1[[#This Row],[z faceoffWins]]</f>
        <v>1.3335582594413438</v>
      </c>
      <c r="M344" s="7">
        <f>Table1[[#This Row],[z goals]]+Table1[[#This Row],[z assists]]+Table1[[#This Row],[z points]]+Table1[[#This Row],[z ppp]]+Table1[[#This Row],[z hits]]+Table1[[#This Row],[z blocks]]+Table1[[#This Row],[z shots]]</f>
        <v>-1.6607751224902227</v>
      </c>
      <c r="N344" s="7">
        <f>Table1[[#This Row],[z goals]]+Table1[[#This Row],[z assists]]+Table1[[#This Row],[z points]]+Table1[[#This Row],[z ppp]]</f>
        <v>-2.8984640924966394</v>
      </c>
      <c r="O344" s="3">
        <f>(Table1[[#This Row],[AVG_goals]] - AT$519) / AT$516</f>
        <v>-0.61380348088362202</v>
      </c>
      <c r="P344" s="3">
        <f>(Table1[[#This Row],[AVG_assists]] - P$519) / P$516</f>
        <v>-0.73508291945535531</v>
      </c>
      <c r="Q344" s="3">
        <f>(Table1[[#This Row],[AVG_points]] - AX$519) / AX$516</f>
        <v>-0.73779176314412076</v>
      </c>
      <c r="R344" s="3">
        <f>(Table1[[#This Row],[AVG_faceoffWins]] - AH$519) / AH$516</f>
        <v>1.2750433219841415</v>
      </c>
      <c r="S344" s="3">
        <f>(Table1[[#This Row],[AVG_PPP]] - AB$519) / AB$516</f>
        <v>-0.81178592901354096</v>
      </c>
      <c r="T344" s="3">
        <f>(Table1[[#This Row],[AVG_hits]] - T$519) / T$516</f>
        <v>1.6837670313485178</v>
      </c>
      <c r="U344" s="3">
        <f>(Table1[[#This Row],[AVG_blocks]] - U$519) / U$516</f>
        <v>5.8514937457202244E-2</v>
      </c>
      <c r="V344" s="3">
        <f>(Table1[[#This Row],[AVG_shots]] - AO$519) / AO$516</f>
        <v>-0.50459299879930342</v>
      </c>
      <c r="W344" s="6">
        <v>396.41630901287499</v>
      </c>
      <c r="X344" s="7">
        <f>Table1[[#This Row],[r shp factor]]*Table1[[#This Row],[goals]]</f>
        <v>7.8401230608563051</v>
      </c>
      <c r="Y344" s="4">
        <v>8.0826068669527906E-2</v>
      </c>
      <c r="Z344" s="3">
        <f>(Table1[[#This Row],[AVG_shp]] - Z$519) / Z$516</f>
        <v>-0.49487066760715437</v>
      </c>
      <c r="AA344" s="6">
        <v>0.65236051502145898</v>
      </c>
      <c r="AB344" s="6">
        <v>64.7210300429184</v>
      </c>
      <c r="AC344" s="6">
        <v>177.00429184549299</v>
      </c>
      <c r="AD344" s="1">
        <v>82</v>
      </c>
      <c r="AE344" s="1">
        <v>7</v>
      </c>
      <c r="AF344" s="1">
        <f>IF(ISERR(Table1[[#This Row],[AVG_shp]]/Table1[[#This Row],[shp]]), 0, Table1[[#This Row],[AVG_shp]]/Table1[[#This Row],[shp]])</f>
        <v>1.1200175801223293</v>
      </c>
      <c r="AG344" s="1">
        <v>10</v>
      </c>
      <c r="AH344" s="1">
        <v>17</v>
      </c>
      <c r="AI344" s="1">
        <v>41</v>
      </c>
      <c r="AJ344" s="3">
        <v>7.5536480686695198</v>
      </c>
      <c r="AK344" s="3">
        <v>12.6394849785407</v>
      </c>
      <c r="AL344" s="3">
        <v>20.193133047210299</v>
      </c>
      <c r="AM344" s="3">
        <v>97.360515021459193</v>
      </c>
      <c r="AN344" s="1">
        <v>7.2165000000000007E-2</v>
      </c>
      <c r="AO344" s="1">
        <v>1</v>
      </c>
      <c r="AP344" s="1">
        <v>97</v>
      </c>
      <c r="AQ344" s="1">
        <v>337</v>
      </c>
      <c r="AR344" s="1">
        <v>66</v>
      </c>
      <c r="AS344" s="1">
        <v>202</v>
      </c>
      <c r="AT344"/>
      <c r="AX344"/>
      <c r="AY344"/>
      <c r="AZ344"/>
    </row>
    <row r="345" spans="1:52" x14ac:dyDescent="0.3">
      <c r="A345" s="1"/>
      <c r="B345" s="1">
        <v>8476393</v>
      </c>
      <c r="C345" s="1">
        <v>32</v>
      </c>
      <c r="D345" s="1" t="s">
        <v>634</v>
      </c>
      <c r="E345" s="1" t="str">
        <f>IF(AND(ISERR(FIND("C",Table1[[#This Row],[positions]])), Table1[[#This Row],[AVG_faceoffWins]]&gt;200), "*", "")</f>
        <v/>
      </c>
      <c r="F345" s="1" t="str">
        <f>IF(AND(AND(NOT(ISERR(FIND("C",Table1[[#This Row],[positions]]))), G345&lt;&gt;"C"), Table1[[#This Row],[z faceoffWins]]&gt;0.15), "*", "")</f>
        <v/>
      </c>
      <c r="G345" s="2" t="s">
        <v>29</v>
      </c>
      <c r="H345" s="1" t="s">
        <v>639</v>
      </c>
      <c r="I345" s="1" t="s">
        <v>640</v>
      </c>
      <c r="J345" s="7">
        <f>Table1[[#This Row],[z ppp]]+Table1[[#This Row],[z blocks]]+Table1[[#This Row],[z hits]]+Table1[[#This Row],[z goals]]+Table1[[#This Row],[z assists]]+Table1[[#This Row],[z points]]+Table1[[#This Row],[z faceoffWins]]+Table1[[#This Row],[z shots]]</f>
        <v>-4.4265410223424517</v>
      </c>
      <c r="K345" s="7">
        <f>Table1[[#This Row],[z goals]]+Table1[[#This Row],[z assists]]+Table1[[#This Row],[z points]]+Table1[[#This Row],[z ppp]]+Table1[[#This Row],[z hits]]+Table1[[#This Row],[z shots]]</f>
        <v>-3.2527489325075507</v>
      </c>
      <c r="L345" s="7">
        <f>Table1[[#This Row],[z blocks]]+Table1[[#This Row],[z faceoffWins]]</f>
        <v>-1.1737920898349008</v>
      </c>
      <c r="M345" s="7">
        <f>Table1[[#This Row],[z goals]]+Table1[[#This Row],[z assists]]+Table1[[#This Row],[z points]]+Table1[[#This Row],[z ppp]]+Table1[[#This Row],[z hits]]+Table1[[#This Row],[z blocks]]+Table1[[#This Row],[z shots]]</f>
        <v>-3.9885953811261787</v>
      </c>
      <c r="N345" s="7">
        <f>Table1[[#This Row],[z goals]]+Table1[[#This Row],[z assists]]+Table1[[#This Row],[z points]]+Table1[[#This Row],[z ppp]]</f>
        <v>-3.0138922184554646</v>
      </c>
      <c r="O345" s="3">
        <f>(Table1[[#This Row],[AVG_goals]] - AT$519) / AT$516</f>
        <v>-0.61461641343914175</v>
      </c>
      <c r="P345" s="3">
        <f>(Table1[[#This Row],[AVG_assists]] - P$519) / P$516</f>
        <v>-0.76359286508164703</v>
      </c>
      <c r="Q345" s="3">
        <f>(Table1[[#This Row],[AVG_points]] - AX$519) / AX$516</f>
        <v>-0.75599633263329646</v>
      </c>
      <c r="R345" s="3">
        <f>(Table1[[#This Row],[AVG_faceoffWins]] - AH$519) / AH$516</f>
        <v>-0.43794564121627277</v>
      </c>
      <c r="S345" s="3">
        <f>(Table1[[#This Row],[AVG_PPP]] - AB$519) / AB$516</f>
        <v>-0.87968660730137949</v>
      </c>
      <c r="T345" s="3">
        <f>(Table1[[#This Row],[AVG_hits]] - T$519) / T$516</f>
        <v>0.27904067479486472</v>
      </c>
      <c r="U345" s="3">
        <f>(Table1[[#This Row],[AVG_blocks]] - U$519) / U$516</f>
        <v>-0.73584644861862802</v>
      </c>
      <c r="V345" s="3">
        <f>(Table1[[#This Row],[AVG_shots]] - AO$519) / AO$516</f>
        <v>-0.51789738884695069</v>
      </c>
      <c r="W345" s="6">
        <v>34.505050505050498</v>
      </c>
      <c r="X345" s="7">
        <f>Table1[[#This Row],[r shp factor]]*Table1[[#This Row],[goals]]</f>
        <v>5.4034978904475075</v>
      </c>
      <c r="Y345" s="4">
        <v>7.9462939393939294E-2</v>
      </c>
      <c r="Z345" s="3">
        <f>(Table1[[#This Row],[AVG_shp]] - Z$519) / Z$516</f>
        <v>-0.5209044731785123</v>
      </c>
      <c r="AA345" s="6">
        <v>0</v>
      </c>
      <c r="AB345" s="6">
        <v>32.429292929292899</v>
      </c>
      <c r="AC345" s="6">
        <v>101.479797979797</v>
      </c>
      <c r="AD345" s="1">
        <v>50</v>
      </c>
      <c r="AE345" s="1">
        <v>6</v>
      </c>
      <c r="AF345" s="1">
        <f>IF(ISERR(Table1[[#This Row],[AVG_shp]]/Table1[[#This Row],[shp]]), 0, Table1[[#This Row],[AVG_shp]]/Table1[[#This Row],[shp]])</f>
        <v>0.90058298174125118</v>
      </c>
      <c r="AG345" s="1">
        <v>9</v>
      </c>
      <c r="AH345" s="1">
        <v>15</v>
      </c>
      <c r="AI345" s="1">
        <v>36</v>
      </c>
      <c r="AJ345" s="3">
        <v>7.5454545454545396</v>
      </c>
      <c r="AK345" s="3">
        <v>12.2424242424242</v>
      </c>
      <c r="AL345" s="3">
        <v>19.7878787878787</v>
      </c>
      <c r="AM345" s="3">
        <v>96.550505050504995</v>
      </c>
      <c r="AN345" s="1">
        <v>8.8234999999999994E-2</v>
      </c>
      <c r="AO345" s="1">
        <v>0</v>
      </c>
      <c r="AP345" s="1">
        <v>68</v>
      </c>
      <c r="AQ345" s="1">
        <v>1</v>
      </c>
      <c r="AR345" s="1">
        <v>26</v>
      </c>
      <c r="AS345" s="1">
        <v>85</v>
      </c>
      <c r="AT345"/>
      <c r="AX345"/>
      <c r="AY345"/>
      <c r="AZ345"/>
    </row>
    <row r="346" spans="1:52" x14ac:dyDescent="0.3">
      <c r="A346" s="1"/>
      <c r="B346" s="1">
        <v>8481043</v>
      </c>
      <c r="C346" s="1">
        <v>27</v>
      </c>
      <c r="D346" s="1" t="s">
        <v>995</v>
      </c>
      <c r="E346" s="1" t="str">
        <f>IF(AND(ISERR(FIND("C",Table1[[#This Row],[positions]])), Table1[[#This Row],[AVG_faceoffWins]]&gt;200), "*", "")</f>
        <v/>
      </c>
      <c r="F346" s="1" t="str">
        <f>IF(AND(AND(NOT(ISERR(FIND("C",Table1[[#This Row],[positions]]))), G346&lt;&gt;"C"), Table1[[#This Row],[z faceoffWins]]&gt;0.15), "*", "")</f>
        <v/>
      </c>
      <c r="G346" s="2" t="s">
        <v>29</v>
      </c>
      <c r="H346" s="1" t="s">
        <v>1002</v>
      </c>
      <c r="I346" s="1" t="s">
        <v>1003</v>
      </c>
      <c r="J346" s="7">
        <f>Table1[[#This Row],[z ppp]]+Table1[[#This Row],[z blocks]]+Table1[[#This Row],[z hits]]+Table1[[#This Row],[z goals]]+Table1[[#This Row],[z assists]]+Table1[[#This Row],[z points]]+Table1[[#This Row],[z faceoffWins]]+Table1[[#This Row],[z shots]]</f>
        <v>-5.5258596776300983</v>
      </c>
      <c r="K346" s="7">
        <f>Table1[[#This Row],[z goals]]+Table1[[#This Row],[z assists]]+Table1[[#This Row],[z points]]+Table1[[#This Row],[z ppp]]+Table1[[#This Row],[z hits]]+Table1[[#This Row],[z shots]]</f>
        <v>-3.8859762411228482</v>
      </c>
      <c r="L346" s="7">
        <f>Table1[[#This Row],[z blocks]]+Table1[[#This Row],[z faceoffWins]]</f>
        <v>-1.6398834365072494</v>
      </c>
      <c r="M346" s="7">
        <f>Table1[[#This Row],[z goals]]+Table1[[#This Row],[z assists]]+Table1[[#This Row],[z points]]+Table1[[#This Row],[z ppp]]+Table1[[#This Row],[z hits]]+Table1[[#This Row],[z blocks]]+Table1[[#This Row],[z shots]]</f>
        <v>-4.9245956281014553</v>
      </c>
      <c r="N346" s="7">
        <f>Table1[[#This Row],[z goals]]+Table1[[#This Row],[z assists]]+Table1[[#This Row],[z points]]+Table1[[#This Row],[z ppp]]</f>
        <v>-3.8191687618430485</v>
      </c>
      <c r="O346" s="3">
        <f>(Table1[[#This Row],[AVG_goals]] - AT$519) / AT$516</f>
        <v>-0.61461641343914175</v>
      </c>
      <c r="P346" s="3">
        <f>(Table1[[#This Row],[AVG_assists]] - P$519) / P$516</f>
        <v>-1.2589574504100403</v>
      </c>
      <c r="Q346" s="3">
        <f>(Table1[[#This Row],[AVG_points]] - AX$519) / AX$516</f>
        <v>-1.0659082906924875</v>
      </c>
      <c r="R346" s="3">
        <f>(Table1[[#This Row],[AVG_faceoffWins]] - AH$519) / AH$516</f>
        <v>-0.60126404952864232</v>
      </c>
      <c r="S346" s="3">
        <f>(Table1[[#This Row],[AVG_PPP]] - AB$519) / AB$516</f>
        <v>-0.87968660730137949</v>
      </c>
      <c r="T346" s="3">
        <f>(Table1[[#This Row],[AVG_hits]] - T$519) / T$516</f>
        <v>0.96018104717643793</v>
      </c>
      <c r="U346" s="3">
        <f>(Table1[[#This Row],[AVG_blocks]] - U$519) / U$516</f>
        <v>-1.0386193869786071</v>
      </c>
      <c r="V346" s="3">
        <f>(Table1[[#This Row],[AVG_shots]] - AO$519) / AO$516</f>
        <v>-1.0269885264562377</v>
      </c>
      <c r="W346" s="6">
        <v>0</v>
      </c>
      <c r="X346" s="7">
        <f>Table1[[#This Row],[r shp factor]]*Table1[[#This Row],[goals]]</f>
        <v>8.5900630829103157</v>
      </c>
      <c r="Y346" s="4">
        <v>0.101059515151515</v>
      </c>
      <c r="Z346" s="3">
        <f>(Table1[[#This Row],[AVG_shp]] - Z$519) / Z$516</f>
        <v>-0.10844098615007389</v>
      </c>
      <c r="AA346" s="6">
        <v>0</v>
      </c>
      <c r="AB346" s="6">
        <v>20.1212121212121</v>
      </c>
      <c r="AC346" s="6">
        <v>138.10101010100999</v>
      </c>
      <c r="AD346" s="1">
        <v>73</v>
      </c>
      <c r="AE346" s="1">
        <v>10</v>
      </c>
      <c r="AF346" s="1">
        <f>IF(ISERR(Table1[[#This Row],[AVG_shp]]/Table1[[#This Row],[shp]]), 0, Table1[[#This Row],[AVG_shp]]/Table1[[#This Row],[shp]])</f>
        <v>0.85900630829103164</v>
      </c>
      <c r="AG346" s="1">
        <v>7</v>
      </c>
      <c r="AH346" s="1">
        <v>17</v>
      </c>
      <c r="AI346" s="1">
        <v>44</v>
      </c>
      <c r="AJ346" s="3">
        <v>7.5454545454545396</v>
      </c>
      <c r="AK346" s="3">
        <v>5.3434343434343399</v>
      </c>
      <c r="AL346" s="3">
        <v>12.8888888888888</v>
      </c>
      <c r="AM346" s="3">
        <v>65.5555555555555</v>
      </c>
      <c r="AN346" s="1">
        <v>0.117647</v>
      </c>
      <c r="AO346" s="1">
        <v>0</v>
      </c>
      <c r="AP346" s="1">
        <v>85</v>
      </c>
      <c r="AQ346" s="1">
        <v>0</v>
      </c>
      <c r="AR346" s="1">
        <v>26</v>
      </c>
      <c r="AS346" s="1">
        <v>177</v>
      </c>
      <c r="AT346"/>
      <c r="AX346"/>
      <c r="AY346"/>
      <c r="AZ346"/>
    </row>
    <row r="347" spans="1:52" x14ac:dyDescent="0.3">
      <c r="A347" s="1"/>
      <c r="B347" s="1">
        <v>8479520</v>
      </c>
      <c r="C347" s="1">
        <v>28</v>
      </c>
      <c r="D347" s="1" t="s">
        <v>1032</v>
      </c>
      <c r="E347" s="1" t="str">
        <f>IF(AND(ISERR(FIND("C",Table1[[#This Row],[positions]])), Table1[[#This Row],[AVG_faceoffWins]]&gt;200), "*", "")</f>
        <v/>
      </c>
      <c r="F347" s="1" t="str">
        <f>IF(AND(AND(NOT(ISERR(FIND("C",Table1[[#This Row],[positions]]))), G347&lt;&gt;"C"), Table1[[#This Row],[z faceoffWins]]&gt;0.15), "*", "")</f>
        <v/>
      </c>
      <c r="G347" s="2" t="s">
        <v>42</v>
      </c>
      <c r="H347" s="1" t="s">
        <v>1039</v>
      </c>
      <c r="I347" s="1" t="s">
        <v>1040</v>
      </c>
      <c r="J347" s="7">
        <f>Table1[[#This Row],[z ppp]]+Table1[[#This Row],[z blocks]]+Table1[[#This Row],[z hits]]+Table1[[#This Row],[z goals]]+Table1[[#This Row],[z assists]]+Table1[[#This Row],[z points]]+Table1[[#This Row],[z faceoffWins]]+Table1[[#This Row],[z shots]]</f>
        <v>-3.5793168232054144</v>
      </c>
      <c r="K347" s="7">
        <f>Table1[[#This Row],[z goals]]+Table1[[#This Row],[z assists]]+Table1[[#This Row],[z points]]+Table1[[#This Row],[z ppp]]+Table1[[#This Row],[z hits]]+Table1[[#This Row],[z shots]]</f>
        <v>-2.5523426892418284</v>
      </c>
      <c r="L347" s="7">
        <f>Table1[[#This Row],[z blocks]]+Table1[[#This Row],[z faceoffWins]]</f>
        <v>-1.0269741339635858</v>
      </c>
      <c r="M347" s="7">
        <f>Table1[[#This Row],[z goals]]+Table1[[#This Row],[z assists]]+Table1[[#This Row],[z points]]+Table1[[#This Row],[z ppp]]+Table1[[#This Row],[z hits]]+Table1[[#This Row],[z blocks]]+Table1[[#This Row],[z shots]]</f>
        <v>-3.0224957221405733</v>
      </c>
      <c r="N347" s="7">
        <f>Table1[[#This Row],[z goals]]+Table1[[#This Row],[z assists]]+Table1[[#This Row],[z points]]+Table1[[#This Row],[z ppp]]</f>
        <v>-3.5318662851064886</v>
      </c>
      <c r="O347" s="3">
        <f>(Table1[[#This Row],[AVG_goals]] - AT$519) / AT$516</f>
        <v>-0.61935915611046921</v>
      </c>
      <c r="P347" s="3">
        <f>(Table1[[#This Row],[AVG_assists]] - P$519) / P$516</f>
        <v>-1.077985372096101</v>
      </c>
      <c r="Q347" s="3">
        <f>(Table1[[#This Row],[AVG_points]] - AX$519) / AX$516</f>
        <v>-0.9548351495985391</v>
      </c>
      <c r="R347" s="3">
        <f>(Table1[[#This Row],[AVG_faceoffWins]] - AH$519) / AH$516</f>
        <v>-0.55682110106484151</v>
      </c>
      <c r="S347" s="3">
        <f>(Table1[[#This Row],[AVG_PPP]] - AB$519) / AB$516</f>
        <v>-0.87968660730137949</v>
      </c>
      <c r="T347" s="3">
        <f>(Table1[[#This Row],[AVG_hits]] - T$519) / T$516</f>
        <v>1.6762648239159539</v>
      </c>
      <c r="U347" s="3">
        <f>(Table1[[#This Row],[AVG_blocks]] - U$519) / U$516</f>
        <v>-0.47015303289874438</v>
      </c>
      <c r="V347" s="3">
        <f>(Table1[[#This Row],[AVG_shots]] - AO$519) / AO$516</f>
        <v>-0.6967412280512939</v>
      </c>
      <c r="W347" s="6">
        <v>9.3896713615023408</v>
      </c>
      <c r="X347" s="7">
        <f>Table1[[#This Row],[r shp factor]]*Table1[[#This Row],[goals]]</f>
        <v>8.8331922293485619</v>
      </c>
      <c r="Y347" s="4">
        <v>0.106424262910798</v>
      </c>
      <c r="Z347" s="3">
        <f>(Table1[[#This Row],[AVG_shp]] - Z$519) / Z$516</f>
        <v>-5.9820318852678274E-3</v>
      </c>
      <c r="AA347" s="6">
        <v>0</v>
      </c>
      <c r="AB347" s="6">
        <v>43.230046948356801</v>
      </c>
      <c r="AC347" s="6">
        <v>176.60093896713599</v>
      </c>
      <c r="AD347" s="1">
        <v>82</v>
      </c>
      <c r="AE347" s="1">
        <v>9</v>
      </c>
      <c r="AF347" s="1">
        <f>IF(ISERR(Table1[[#This Row],[AVG_shp]]/Table1[[#This Row],[shp]]), 0, Table1[[#This Row],[AVG_shp]]/Table1[[#This Row],[shp]])</f>
        <v>0.98146580326095134</v>
      </c>
      <c r="AG347" s="1">
        <v>12</v>
      </c>
      <c r="AH347" s="1">
        <v>21</v>
      </c>
      <c r="AI347" s="1">
        <v>51</v>
      </c>
      <c r="AJ347" s="3">
        <v>7.4976525821596196</v>
      </c>
      <c r="AK347" s="3">
        <v>7.8638497652582098</v>
      </c>
      <c r="AL347" s="3">
        <v>15.361502347417799</v>
      </c>
      <c r="AM347" s="3">
        <v>85.661971830985905</v>
      </c>
      <c r="AN347" s="1">
        <v>0.108434</v>
      </c>
      <c r="AO347" s="1">
        <v>0</v>
      </c>
      <c r="AP347" s="1">
        <v>83</v>
      </c>
      <c r="AQ347" s="1">
        <v>18</v>
      </c>
      <c r="AR347" s="1">
        <v>65</v>
      </c>
      <c r="AS347" s="1">
        <v>165</v>
      </c>
      <c r="AT347"/>
      <c r="AX347"/>
      <c r="AY347"/>
      <c r="AZ347"/>
    </row>
    <row r="348" spans="1:52" x14ac:dyDescent="0.3">
      <c r="A348" s="1"/>
      <c r="B348" s="1">
        <v>8478904</v>
      </c>
      <c r="C348" s="1">
        <v>29</v>
      </c>
      <c r="D348" s="1" t="s">
        <v>860</v>
      </c>
      <c r="E348" s="1" t="str">
        <f>IF(AND(ISERR(FIND("C",Table1[[#This Row],[positions]])), Table1[[#This Row],[AVG_faceoffWins]]&gt;200), "*", "")</f>
        <v/>
      </c>
      <c r="F348" s="1" t="str">
        <f>IF(AND(AND(NOT(ISERR(FIND("C",Table1[[#This Row],[positions]]))), G348&lt;&gt;"C"), Table1[[#This Row],[z faceoffWins]]&gt;0.15), "*", "")</f>
        <v/>
      </c>
      <c r="G348" s="2" t="s">
        <v>56</v>
      </c>
      <c r="H348" s="1" t="s">
        <v>871</v>
      </c>
      <c r="I348" s="1" t="s">
        <v>872</v>
      </c>
      <c r="J348" s="7">
        <f>Table1[[#This Row],[z ppp]]+Table1[[#This Row],[z blocks]]+Table1[[#This Row],[z hits]]+Table1[[#This Row],[z goals]]+Table1[[#This Row],[z assists]]+Table1[[#This Row],[z points]]+Table1[[#This Row],[z faceoffWins]]+Table1[[#This Row],[z shots]]</f>
        <v>-3.5353396284654419</v>
      </c>
      <c r="K348" s="7">
        <f>Table1[[#This Row],[z goals]]+Table1[[#This Row],[z assists]]+Table1[[#This Row],[z points]]+Table1[[#This Row],[z ppp]]+Table1[[#This Row],[z hits]]+Table1[[#This Row],[z shots]]</f>
        <v>-3.0562051640760473</v>
      </c>
      <c r="L348" s="7">
        <f>Table1[[#This Row],[z blocks]]+Table1[[#This Row],[z faceoffWins]]</f>
        <v>-0.47913446438939433</v>
      </c>
      <c r="M348" s="7">
        <f>Table1[[#This Row],[z goals]]+Table1[[#This Row],[z assists]]+Table1[[#This Row],[z points]]+Table1[[#This Row],[z ppp]]+Table1[[#This Row],[z hits]]+Table1[[#This Row],[z blocks]]+Table1[[#This Row],[z shots]]</f>
        <v>-3.5198417202257746</v>
      </c>
      <c r="N348" s="7">
        <f>Table1[[#This Row],[z goals]]+Table1[[#This Row],[z assists]]+Table1[[#This Row],[z points]]+Table1[[#This Row],[z ppp]]</f>
        <v>-3.4244420412046717</v>
      </c>
      <c r="O348" s="3">
        <f>(Table1[[#This Row],[AVG_goals]] - AT$519) / AT$516</f>
        <v>-0.62263390700257637</v>
      </c>
      <c r="P348" s="3">
        <f>(Table1[[#This Row],[AVG_assists]] - P$519) / P$516</f>
        <v>-1.0348466790096384</v>
      </c>
      <c r="Q348" s="3">
        <f>(Table1[[#This Row],[AVG_points]] - AX$519) / AX$516</f>
        <v>-0.92932922864882972</v>
      </c>
      <c r="R348" s="3">
        <f>(Table1[[#This Row],[AVG_faceoffWins]] - AH$519) / AH$516</f>
        <v>-1.549790823966715E-2</v>
      </c>
      <c r="S348" s="3">
        <f>(Table1[[#This Row],[AVG_PPP]] - AB$519) / AB$516</f>
        <v>-0.83763222654362712</v>
      </c>
      <c r="T348" s="3">
        <f>(Table1[[#This Row],[AVG_hits]] - T$519) / T$516</f>
        <v>1.1364076833076939</v>
      </c>
      <c r="U348" s="3">
        <f>(Table1[[#This Row],[AVG_blocks]] - U$519) / U$516</f>
        <v>-0.46363655614972721</v>
      </c>
      <c r="V348" s="3">
        <f>(Table1[[#This Row],[AVG_shots]] - AO$519) / AO$516</f>
        <v>-0.76817080617906985</v>
      </c>
      <c r="W348" s="6">
        <v>123.757575757575</v>
      </c>
      <c r="X348" s="7">
        <f>Table1[[#This Row],[r shp factor]]*Table1[[#This Row],[goals]]</f>
        <v>6.4849185354586059</v>
      </c>
      <c r="Y348" s="4">
        <v>8.5327747474747404E-2</v>
      </c>
      <c r="Z348" s="3">
        <f>(Table1[[#This Row],[AVG_shp]] - Z$519) / Z$516</f>
        <v>-0.4088950871111805</v>
      </c>
      <c r="AA348" s="6">
        <v>0.40404040404040398</v>
      </c>
      <c r="AB348" s="6">
        <v>43.494949494949402</v>
      </c>
      <c r="AC348" s="6">
        <v>147.575757575757</v>
      </c>
      <c r="AD348" s="1">
        <v>80</v>
      </c>
      <c r="AE348" s="1">
        <v>8</v>
      </c>
      <c r="AF348" s="1">
        <f>IF(ISERR(Table1[[#This Row],[AVG_shp]]/Table1[[#This Row],[shp]]), 0, Table1[[#This Row],[AVG_shp]]/Table1[[#This Row],[shp]])</f>
        <v>0.81061481693232573</v>
      </c>
      <c r="AG348" s="1">
        <v>11</v>
      </c>
      <c r="AH348" s="1">
        <v>19</v>
      </c>
      <c r="AI348" s="1">
        <v>46</v>
      </c>
      <c r="AJ348" s="3">
        <v>7.4646464646464601</v>
      </c>
      <c r="AK348" s="3">
        <v>8.4646464646464601</v>
      </c>
      <c r="AL348" s="3">
        <v>15.929292929292901</v>
      </c>
      <c r="AM348" s="3">
        <v>81.313131313131294</v>
      </c>
      <c r="AN348" s="1">
        <v>0.105263</v>
      </c>
      <c r="AO348" s="1">
        <v>0</v>
      </c>
      <c r="AP348" s="1">
        <v>76</v>
      </c>
      <c r="AQ348" s="1">
        <v>12</v>
      </c>
      <c r="AR348" s="1">
        <v>55</v>
      </c>
      <c r="AS348" s="1">
        <v>199</v>
      </c>
      <c r="AT348"/>
      <c r="AX348"/>
      <c r="AY348"/>
      <c r="AZ348"/>
    </row>
    <row r="349" spans="1:52" x14ac:dyDescent="0.3">
      <c r="A349" s="1"/>
      <c r="B349" s="1">
        <v>8480980</v>
      </c>
      <c r="C349" s="1">
        <v>26</v>
      </c>
      <c r="D349" s="1" t="s">
        <v>701</v>
      </c>
      <c r="E349" s="1" t="str">
        <f>IF(AND(ISERR(FIND("C",Table1[[#This Row],[positions]])), Table1[[#This Row],[AVG_faceoffWins]]&gt;200), "*", "")</f>
        <v/>
      </c>
      <c r="F349" s="1" t="str">
        <f>IF(AND(AND(NOT(ISERR(FIND("C",Table1[[#This Row],[positions]]))), G349&lt;&gt;"C"), Table1[[#This Row],[z faceoffWins]]&gt;0.15), "*", "")</f>
        <v/>
      </c>
      <c r="G349" s="2" t="s">
        <v>26</v>
      </c>
      <c r="H349" s="1" t="s">
        <v>706</v>
      </c>
      <c r="I349" s="1" t="s">
        <v>707</v>
      </c>
      <c r="J349" s="7">
        <f>Table1[[#This Row],[z ppp]]+Table1[[#This Row],[z blocks]]+Table1[[#This Row],[z hits]]+Table1[[#This Row],[z goals]]+Table1[[#This Row],[z assists]]+Table1[[#This Row],[z points]]+Table1[[#This Row],[z faceoffWins]]+Table1[[#This Row],[z shots]]</f>
        <v>-3.8302353118787797</v>
      </c>
      <c r="K349" s="7">
        <f>Table1[[#This Row],[z goals]]+Table1[[#This Row],[z assists]]+Table1[[#This Row],[z points]]+Table1[[#This Row],[z ppp]]+Table1[[#This Row],[z hits]]+Table1[[#This Row],[z shots]]</f>
        <v>-3.5519942053328748</v>
      </c>
      <c r="L349" s="7">
        <f>Table1[[#This Row],[z blocks]]+Table1[[#This Row],[z faceoffWins]]</f>
        <v>-0.27824110654590528</v>
      </c>
      <c r="M349" s="7">
        <f>Table1[[#This Row],[z goals]]+Table1[[#This Row],[z assists]]+Table1[[#This Row],[z points]]+Table1[[#This Row],[z ppp]]+Table1[[#This Row],[z hits]]+Table1[[#This Row],[z blocks]]+Table1[[#This Row],[z shots]]</f>
        <v>-4.0388336569894792</v>
      </c>
      <c r="N349" s="7">
        <f>Table1[[#This Row],[z goals]]+Table1[[#This Row],[z assists]]+Table1[[#This Row],[z points]]+Table1[[#This Row],[z ppp]]</f>
        <v>-3.4061934443530246</v>
      </c>
      <c r="O349" s="3">
        <f>(Table1[[#This Row],[AVG_goals]] - AT$519) / AT$516</f>
        <v>-0.63403316355305073</v>
      </c>
      <c r="P349" s="3">
        <f>(Table1[[#This Row],[AVG_assists]] - P$519) / P$516</f>
        <v>-0.98756429744009255</v>
      </c>
      <c r="Q349" s="3">
        <f>(Table1[[#This Row],[AVG_points]] - AX$519) / AX$516</f>
        <v>-0.90490937605850219</v>
      </c>
      <c r="R349" s="3">
        <f>(Table1[[#This Row],[AVG_faceoffWins]] - AH$519) / AH$516</f>
        <v>0.20859834511069944</v>
      </c>
      <c r="S349" s="3">
        <f>(Table1[[#This Row],[AVG_PPP]] - AB$519) / AB$516</f>
        <v>-0.87968660730137949</v>
      </c>
      <c r="T349" s="3">
        <f>(Table1[[#This Row],[AVG_hits]] - T$519) / T$516</f>
        <v>0.71311725238305079</v>
      </c>
      <c r="U349" s="3">
        <f>(Table1[[#This Row],[AVG_blocks]] - U$519) / U$516</f>
        <v>-0.48683945165660469</v>
      </c>
      <c r="V349" s="3">
        <f>(Table1[[#This Row],[AVG_shots]] - AO$519) / AO$516</f>
        <v>-0.85891801336290086</v>
      </c>
      <c r="W349" s="6">
        <v>171.10344827586201</v>
      </c>
      <c r="X349" s="7">
        <f>Table1[[#This Row],[r shp factor]]*Table1[[#This Row],[goals]]</f>
        <v>3.9076668239229684</v>
      </c>
      <c r="Y349" s="4">
        <v>0.14472825615763499</v>
      </c>
      <c r="Z349" s="3">
        <f>(Table1[[#This Row],[AVG_shp]] - Z$519) / Z$516</f>
        <v>0.72556906209601435</v>
      </c>
      <c r="AA349" s="6">
        <v>0</v>
      </c>
      <c r="AB349" s="6">
        <v>42.551724137930997</v>
      </c>
      <c r="AC349" s="6">
        <v>124.817733990147</v>
      </c>
      <c r="AD349" s="1">
        <v>48</v>
      </c>
      <c r="AE349" s="1">
        <v>4</v>
      </c>
      <c r="AF349" s="1">
        <f>IF(ISERR(Table1[[#This Row],[AVG_shp]]/Table1[[#This Row],[shp]]), 0, Table1[[#This Row],[AVG_shp]]/Table1[[#This Row],[shp]])</f>
        <v>0.97691670598074209</v>
      </c>
      <c r="AG349" s="1">
        <v>6</v>
      </c>
      <c r="AH349" s="1">
        <v>10</v>
      </c>
      <c r="AI349" s="1">
        <v>24</v>
      </c>
      <c r="AJ349" s="3">
        <v>7.3497536945812803</v>
      </c>
      <c r="AK349" s="3">
        <v>9.1231527093595997</v>
      </c>
      <c r="AL349" s="3">
        <v>16.472906403940801</v>
      </c>
      <c r="AM349" s="3">
        <v>75.788177339901395</v>
      </c>
      <c r="AN349" s="1">
        <v>0.148148</v>
      </c>
      <c r="AO349" s="1">
        <v>0</v>
      </c>
      <c r="AP349" s="1">
        <v>55</v>
      </c>
      <c r="AQ349" s="1">
        <v>53</v>
      </c>
      <c r="AR349" s="1">
        <v>37</v>
      </c>
      <c r="AS349" s="1">
        <v>129</v>
      </c>
      <c r="AT349"/>
      <c r="AX349"/>
      <c r="AY349"/>
      <c r="AZ349"/>
    </row>
    <row r="350" spans="1:52" x14ac:dyDescent="0.3">
      <c r="A350" s="1"/>
      <c r="B350" s="1">
        <v>8476897</v>
      </c>
      <c r="C350" s="1">
        <v>31</v>
      </c>
      <c r="D350" s="1" t="s">
        <v>792</v>
      </c>
      <c r="E350" s="1" t="str">
        <f>IF(AND(ISERR(FIND("C",Table1[[#This Row],[positions]])), Table1[[#This Row],[AVG_faceoffWins]]&gt;200), "*", "")</f>
        <v/>
      </c>
      <c r="F350" s="1" t="str">
        <f>IF(AND(AND(NOT(ISERR(FIND("C",Table1[[#This Row],[positions]]))), G350&lt;&gt;"C"), Table1[[#This Row],[z faceoffWins]]&gt;0.15), "*", "")</f>
        <v/>
      </c>
      <c r="G350" s="2" t="s">
        <v>26</v>
      </c>
      <c r="H350" s="1" t="s">
        <v>807</v>
      </c>
      <c r="I350" s="1" t="s">
        <v>808</v>
      </c>
      <c r="J350" s="7">
        <f>Table1[[#This Row],[z ppp]]+Table1[[#This Row],[z blocks]]+Table1[[#This Row],[z hits]]+Table1[[#This Row],[z goals]]+Table1[[#This Row],[z assists]]+Table1[[#This Row],[z points]]+Table1[[#This Row],[z faceoffWins]]+Table1[[#This Row],[z shots]]</f>
        <v>-3.4243173822215009</v>
      </c>
      <c r="K350" s="7">
        <f>Table1[[#This Row],[z goals]]+Table1[[#This Row],[z assists]]+Table1[[#This Row],[z points]]+Table1[[#This Row],[z ppp]]+Table1[[#This Row],[z hits]]+Table1[[#This Row],[z shots]]</f>
        <v>-3.2070384856812817</v>
      </c>
      <c r="L350" s="7">
        <f>Table1[[#This Row],[z blocks]]+Table1[[#This Row],[z faceoffWins]]</f>
        <v>-0.21727889654021887</v>
      </c>
      <c r="M350" s="7">
        <f>Table1[[#This Row],[z goals]]+Table1[[#This Row],[z assists]]+Table1[[#This Row],[z points]]+Table1[[#This Row],[z ppp]]+Table1[[#This Row],[z hits]]+Table1[[#This Row],[z blocks]]+Table1[[#This Row],[z shots]]</f>
        <v>-3.6719307751462242</v>
      </c>
      <c r="N350" s="7">
        <f>Table1[[#This Row],[z goals]]+Table1[[#This Row],[z assists]]+Table1[[#This Row],[z points]]+Table1[[#This Row],[z ppp]]</f>
        <v>-1.9595320791886901</v>
      </c>
      <c r="O350" s="3">
        <f>(Table1[[#This Row],[AVG_goals]] - AT$519) / AT$516</f>
        <v>-0.63824357587333669</v>
      </c>
      <c r="P350" s="3">
        <f>(Table1[[#This Row],[AVG_assists]] - P$519) / P$516</f>
        <v>-0.5186577823628673</v>
      </c>
      <c r="Q350" s="3">
        <f>(Table1[[#This Row],[AVG_points]] - AX$519) / AX$516</f>
        <v>-0.61345653136132039</v>
      </c>
      <c r="R350" s="3">
        <f>(Table1[[#This Row],[AVG_faceoffWins]] - AH$519) / AH$516</f>
        <v>0.24761339292472367</v>
      </c>
      <c r="S350" s="3">
        <f>(Table1[[#This Row],[AVG_PPP]] - AB$519) / AB$516</f>
        <v>-0.18917418959116578</v>
      </c>
      <c r="T350" s="3">
        <f>(Table1[[#This Row],[AVG_hits]] - T$519) / T$516</f>
        <v>-0.22309068032641385</v>
      </c>
      <c r="U350" s="3">
        <f>(Table1[[#This Row],[AVG_blocks]] - U$519) / U$516</f>
        <v>-0.46489228946494254</v>
      </c>
      <c r="V350" s="3">
        <f>(Table1[[#This Row],[AVG_shots]] - AO$519) / AO$516</f>
        <v>-1.0244157261661775</v>
      </c>
      <c r="W350" s="6">
        <v>179.34634146341401</v>
      </c>
      <c r="X350" s="7">
        <f>Table1[[#This Row],[r shp factor]]*Table1[[#This Row],[goals]]</f>
        <v>12.004048682926799</v>
      </c>
      <c r="Y350" s="4">
        <v>0.20006747804878</v>
      </c>
      <c r="Z350" s="3">
        <f>(Table1[[#This Row],[AVG_shp]] - Z$519) / Z$516</f>
        <v>1.7824684838784426</v>
      </c>
      <c r="AA350" s="6">
        <v>6.6341463414634099</v>
      </c>
      <c r="AB350" s="6">
        <v>43.443902439024299</v>
      </c>
      <c r="AC350" s="6">
        <v>74.482926829268294</v>
      </c>
      <c r="AD350" s="1">
        <v>67</v>
      </c>
      <c r="AE350" s="1">
        <v>6</v>
      </c>
      <c r="AF350" s="1">
        <f>IF(ISERR(Table1[[#This Row],[AVG_shp]]/Table1[[#This Row],[shp]]), 0, Table1[[#This Row],[AVG_shp]]/Table1[[#This Row],[shp]])</f>
        <v>2.0006747804877998</v>
      </c>
      <c r="AG350" s="1">
        <v>14</v>
      </c>
      <c r="AH350" s="1">
        <v>20</v>
      </c>
      <c r="AI350" s="1">
        <v>46</v>
      </c>
      <c r="AJ350" s="3">
        <v>7.3073170731707302</v>
      </c>
      <c r="AK350" s="3">
        <v>15.653658536585301</v>
      </c>
      <c r="AL350" s="3">
        <v>22.960975609756002</v>
      </c>
      <c r="AM350" s="3">
        <v>65.712195121951197</v>
      </c>
      <c r="AN350" s="1">
        <v>0.1</v>
      </c>
      <c r="AO350" s="1">
        <v>7</v>
      </c>
      <c r="AP350" s="1">
        <v>60</v>
      </c>
      <c r="AQ350" s="1">
        <v>260</v>
      </c>
      <c r="AR350" s="1">
        <v>53</v>
      </c>
      <c r="AS350" s="1">
        <v>78</v>
      </c>
      <c r="AT350"/>
      <c r="AX350"/>
      <c r="AY350"/>
      <c r="AZ350"/>
    </row>
    <row r="351" spans="1:52" x14ac:dyDescent="0.3">
      <c r="A351" s="1"/>
      <c r="B351" s="1">
        <v>8476923</v>
      </c>
      <c r="C351" s="1">
        <v>31</v>
      </c>
      <c r="D351" s="1" t="s">
        <v>155</v>
      </c>
      <c r="E351" s="1" t="str">
        <f>IF(AND(ISERR(FIND("C",Table1[[#This Row],[positions]])), Table1[[#This Row],[AVG_faceoffWins]]&gt;200), "*", "")</f>
        <v/>
      </c>
      <c r="F351" s="1" t="str">
        <f>IF(AND(AND(NOT(ISERR(FIND("C",Table1[[#This Row],[positions]]))), G351&lt;&gt;"C"), Table1[[#This Row],[z faceoffWins]]&gt;0.15), "*", "")</f>
        <v/>
      </c>
      <c r="G351" s="2" t="s">
        <v>48</v>
      </c>
      <c r="H351" s="1" t="s">
        <v>182</v>
      </c>
      <c r="I351" s="1" t="s">
        <v>183</v>
      </c>
      <c r="J351" s="7">
        <f>Table1[[#This Row],[z ppp]]+Table1[[#This Row],[z blocks]]+Table1[[#This Row],[z hits]]+Table1[[#This Row],[z goals]]+Table1[[#This Row],[z assists]]+Table1[[#This Row],[z points]]+Table1[[#This Row],[z faceoffWins]]+Table1[[#This Row],[z shots]]</f>
        <v>-2.6893013070691785</v>
      </c>
      <c r="K351" s="7">
        <f>Table1[[#This Row],[z goals]]+Table1[[#This Row],[z assists]]+Table1[[#This Row],[z points]]+Table1[[#This Row],[z ppp]]+Table1[[#This Row],[z hits]]+Table1[[#This Row],[z shots]]</f>
        <v>-3.0545697902692339</v>
      </c>
      <c r="L351" s="7">
        <f>Table1[[#This Row],[z blocks]]+Table1[[#This Row],[z faceoffWins]]</f>
        <v>0.36526848320005556</v>
      </c>
      <c r="M351" s="7">
        <f>Table1[[#This Row],[z goals]]+Table1[[#This Row],[z assists]]+Table1[[#This Row],[z points]]+Table1[[#This Row],[z ppp]]+Table1[[#This Row],[z hits]]+Table1[[#This Row],[z blocks]]+Table1[[#This Row],[z shots]]</f>
        <v>-2.0880372575405355</v>
      </c>
      <c r="N351" s="7">
        <f>Table1[[#This Row],[z goals]]+Table1[[#This Row],[z assists]]+Table1[[#This Row],[z points]]+Table1[[#This Row],[z ppp]]</f>
        <v>-1.707175531274177</v>
      </c>
      <c r="O351" s="3">
        <f>(Table1[[#This Row],[AVG_goals]] - AT$519) / AT$516</f>
        <v>-0.63960672021140763</v>
      </c>
      <c r="P351" s="3">
        <f>(Table1[[#This Row],[AVG_assists]] - P$519) / P$516</f>
        <v>-9.1629843591845186E-2</v>
      </c>
      <c r="Q351" s="3">
        <f>(Table1[[#This Row],[AVG_points]] - AX$519) / AX$516</f>
        <v>-0.34691479593607766</v>
      </c>
      <c r="R351" s="3">
        <f>(Table1[[#This Row],[AVG_faceoffWins]] - AH$519) / AH$516</f>
        <v>-0.60126404952864232</v>
      </c>
      <c r="S351" s="3">
        <f>(Table1[[#This Row],[AVG_PPP]] - AB$519) / AB$516</f>
        <v>-0.62902417153484658</v>
      </c>
      <c r="T351" s="3">
        <f>(Table1[[#This Row],[AVG_hits]] - T$519) / T$516</f>
        <v>-0.7903172798823197</v>
      </c>
      <c r="U351" s="3">
        <f>(Table1[[#This Row],[AVG_blocks]] - U$519) / U$516</f>
        <v>0.96653253272869788</v>
      </c>
      <c r="V351" s="3">
        <f>(Table1[[#This Row],[AVG_shots]] - AO$519) / AO$516</f>
        <v>-0.55707697911273679</v>
      </c>
      <c r="W351" s="6">
        <v>0</v>
      </c>
      <c r="X351" s="7">
        <f>Table1[[#This Row],[r shp factor]]*Table1[[#This Row],[goals]]</f>
        <v>7.1073817771065428</v>
      </c>
      <c r="Y351" s="4">
        <v>7.8103018348623807E-2</v>
      </c>
      <c r="Z351" s="3">
        <f>(Table1[[#This Row],[AVG_shp]] - Z$519) / Z$516</f>
        <v>-0.54687700617312029</v>
      </c>
      <c r="AA351" s="6">
        <v>2.4082568807339402</v>
      </c>
      <c r="AB351" s="6">
        <v>101.633027522935</v>
      </c>
      <c r="AC351" s="6">
        <v>43.986238532110001</v>
      </c>
      <c r="AD351" s="1">
        <v>70</v>
      </c>
      <c r="AE351" s="1">
        <v>6</v>
      </c>
      <c r="AF351" s="1">
        <f>IF(ISERR(Table1[[#This Row],[AVG_shp]]/Table1[[#This Row],[shp]]), 0, Table1[[#This Row],[AVG_shp]]/Table1[[#This Row],[shp]])</f>
        <v>1.1845636295177571</v>
      </c>
      <c r="AG351" s="1">
        <v>19</v>
      </c>
      <c r="AH351" s="1">
        <v>25</v>
      </c>
      <c r="AI351" s="1">
        <v>56</v>
      </c>
      <c r="AJ351" s="3">
        <v>7.2935779816513699</v>
      </c>
      <c r="AK351" s="3">
        <v>21.600917431192599</v>
      </c>
      <c r="AL351" s="3">
        <v>28.894495412844002</v>
      </c>
      <c r="AM351" s="3">
        <v>94.165137614678898</v>
      </c>
      <c r="AN351" s="1">
        <v>6.5934000000000006E-2</v>
      </c>
      <c r="AO351" s="1">
        <v>0</v>
      </c>
      <c r="AP351" s="1">
        <v>91</v>
      </c>
      <c r="AQ351" s="1">
        <v>0</v>
      </c>
      <c r="AR351" s="1">
        <v>104</v>
      </c>
      <c r="AS351" s="1">
        <v>43</v>
      </c>
      <c r="AT351"/>
      <c r="AX351"/>
      <c r="AY351"/>
      <c r="AZ351"/>
    </row>
    <row r="352" spans="1:52" x14ac:dyDescent="0.3">
      <c r="A352" s="1"/>
      <c r="B352" s="1">
        <v>8477446</v>
      </c>
      <c r="C352" s="1">
        <v>30</v>
      </c>
      <c r="D352" s="1" t="s">
        <v>132</v>
      </c>
      <c r="E352" s="1" t="str">
        <f>IF(AND(ISERR(FIND("C",Table1[[#This Row],[positions]])), Table1[[#This Row],[AVG_faceoffWins]]&gt;200), "*", "")</f>
        <v/>
      </c>
      <c r="F352" s="1" t="str">
        <f>IF(AND(AND(NOT(ISERR(FIND("C",Table1[[#This Row],[positions]]))), G352&lt;&gt;"C"), Table1[[#This Row],[z faceoffWins]]&gt;0.15), "*", "")</f>
        <v/>
      </c>
      <c r="G352" s="2" t="s">
        <v>26</v>
      </c>
      <c r="H352" s="1" t="s">
        <v>551</v>
      </c>
      <c r="I352" s="1" t="s">
        <v>552</v>
      </c>
      <c r="J352" s="7">
        <f>Table1[[#This Row],[z ppp]]+Table1[[#This Row],[z blocks]]+Table1[[#This Row],[z hits]]+Table1[[#This Row],[z goals]]+Table1[[#This Row],[z assists]]+Table1[[#This Row],[z points]]+Table1[[#This Row],[z faceoffWins]]+Table1[[#This Row],[z shots]]</f>
        <v>-2.6496452495189828</v>
      </c>
      <c r="K352" s="7">
        <f>Table1[[#This Row],[z goals]]+Table1[[#This Row],[z assists]]+Table1[[#This Row],[z points]]+Table1[[#This Row],[z ppp]]+Table1[[#This Row],[z hits]]+Table1[[#This Row],[z shots]]</f>
        <v>-3.4985745934026049</v>
      </c>
      <c r="L352" s="7">
        <f>Table1[[#This Row],[z blocks]]+Table1[[#This Row],[z faceoffWins]]</f>
        <v>0.84892934388362251</v>
      </c>
      <c r="M352" s="7">
        <f>Table1[[#This Row],[z goals]]+Table1[[#This Row],[z assists]]+Table1[[#This Row],[z points]]+Table1[[#This Row],[z ppp]]+Table1[[#This Row],[z hits]]+Table1[[#This Row],[z blocks]]+Table1[[#This Row],[z shots]]</f>
        <v>-3.7736769132120473</v>
      </c>
      <c r="N352" s="7">
        <f>Table1[[#This Row],[z goals]]+Table1[[#This Row],[z assists]]+Table1[[#This Row],[z points]]+Table1[[#This Row],[z ppp]]</f>
        <v>-3.5387178658656024</v>
      </c>
      <c r="O352" s="3">
        <f>(Table1[[#This Row],[AVG_goals]] - AT$519) / AT$516</f>
        <v>-0.64505783431280805</v>
      </c>
      <c r="P352" s="3">
        <f>(Table1[[#This Row],[AVG_assists]] - P$519) / P$516</f>
        <v>-1.0592341375479506</v>
      </c>
      <c r="Q352" s="3">
        <f>(Table1[[#This Row],[AVG_points]] - AX$519) / AX$516</f>
        <v>-0.95473928670346475</v>
      </c>
      <c r="R352" s="3">
        <f>(Table1[[#This Row],[AVG_faceoffWins]] - AH$519) / AH$516</f>
        <v>1.124031663693065</v>
      </c>
      <c r="S352" s="3">
        <f>(Table1[[#This Row],[AVG_PPP]] - AB$519) / AB$516</f>
        <v>-0.87968660730137949</v>
      </c>
      <c r="T352" s="3">
        <f>(Table1[[#This Row],[AVG_hits]] - T$519) / T$516</f>
        <v>0.86086568947398689</v>
      </c>
      <c r="U352" s="3">
        <f>(Table1[[#This Row],[AVG_blocks]] - U$519) / U$516</f>
        <v>-0.2751023198094425</v>
      </c>
      <c r="V352" s="3">
        <f>(Table1[[#This Row],[AVG_shots]] - AO$519) / AO$516</f>
        <v>-0.82072241701098902</v>
      </c>
      <c r="W352" s="6">
        <v>364.511363636363</v>
      </c>
      <c r="X352" s="7">
        <f>Table1[[#This Row],[r shp factor]]*Table1[[#This Row],[goals]]</f>
        <v>6.9101018181818166</v>
      </c>
      <c r="Y352" s="4">
        <v>8.6376272727272704E-2</v>
      </c>
      <c r="Z352" s="3">
        <f>(Table1[[#This Row],[AVG_shp]] - Z$519) / Z$516</f>
        <v>-0.38886976519216038</v>
      </c>
      <c r="AA352" s="6">
        <v>0</v>
      </c>
      <c r="AB352" s="6">
        <v>51.159090909090899</v>
      </c>
      <c r="AC352" s="6">
        <v>132.761363636363</v>
      </c>
      <c r="AD352" s="1">
        <v>74</v>
      </c>
      <c r="AE352" s="1">
        <v>5</v>
      </c>
      <c r="AF352" s="1">
        <f>IF(ISERR(Table1[[#This Row],[AVG_shp]]/Table1[[#This Row],[shp]]), 0, Table1[[#This Row],[AVG_shp]]/Table1[[#This Row],[shp]])</f>
        <v>1.3820203636363633</v>
      </c>
      <c r="AG352" s="1">
        <v>9</v>
      </c>
      <c r="AH352" s="1">
        <v>14</v>
      </c>
      <c r="AI352" s="1">
        <v>33</v>
      </c>
      <c r="AJ352" s="3">
        <v>7.2386363636363598</v>
      </c>
      <c r="AK352" s="3">
        <v>8.125</v>
      </c>
      <c r="AL352" s="3">
        <v>15.363636363636299</v>
      </c>
      <c r="AM352" s="3">
        <v>78.113636363636303</v>
      </c>
      <c r="AN352" s="1">
        <v>6.25E-2</v>
      </c>
      <c r="AO352" s="1">
        <v>0</v>
      </c>
      <c r="AP352" s="1">
        <v>80</v>
      </c>
      <c r="AQ352" s="1">
        <v>502</v>
      </c>
      <c r="AR352" s="1">
        <v>61</v>
      </c>
      <c r="AS352" s="1">
        <v>149</v>
      </c>
      <c r="AT352"/>
      <c r="AX352"/>
      <c r="AY352"/>
      <c r="AZ352"/>
    </row>
    <row r="353" spans="1:52" x14ac:dyDescent="0.3">
      <c r="A353" s="1"/>
      <c r="B353" s="1">
        <v>8478970</v>
      </c>
      <c r="C353" s="1">
        <v>29</v>
      </c>
      <c r="D353" s="1" t="s">
        <v>119</v>
      </c>
      <c r="E353" s="1" t="str">
        <f>IF(AND(ISERR(FIND("C",Table1[[#This Row],[positions]])), Table1[[#This Row],[AVG_faceoffWins]]&gt;200), "*", "")</f>
        <v/>
      </c>
      <c r="F353" s="1" t="str">
        <f>IF(AND(AND(NOT(ISERR(FIND("C",Table1[[#This Row],[positions]]))), G353&lt;&gt;"C"), Table1[[#This Row],[z faceoffWins]]&gt;0.15), "*", "")</f>
        <v/>
      </c>
      <c r="G353" s="2" t="s">
        <v>48</v>
      </c>
      <c r="H353" s="1" t="s">
        <v>145</v>
      </c>
      <c r="I353" s="1" t="s">
        <v>146</v>
      </c>
      <c r="J353" s="7">
        <f>Table1[[#This Row],[z ppp]]+Table1[[#This Row],[z blocks]]+Table1[[#This Row],[z hits]]+Table1[[#This Row],[z goals]]+Table1[[#This Row],[z assists]]+Table1[[#This Row],[z points]]+Table1[[#This Row],[z faceoffWins]]+Table1[[#This Row],[z shots]]</f>
        <v>-4.6410596890659184</v>
      </c>
      <c r="K353" s="7">
        <f>Table1[[#This Row],[z goals]]+Table1[[#This Row],[z assists]]+Table1[[#This Row],[z points]]+Table1[[#This Row],[z ppp]]+Table1[[#This Row],[z hits]]+Table1[[#This Row],[z shots]]</f>
        <v>-4.0876633999721115</v>
      </c>
      <c r="L353" s="7">
        <f>Table1[[#This Row],[z blocks]]+Table1[[#This Row],[z faceoffWins]]</f>
        <v>-0.55339628909380667</v>
      </c>
      <c r="M353" s="7">
        <f>Table1[[#This Row],[z goals]]+Table1[[#This Row],[z assists]]+Table1[[#This Row],[z points]]+Table1[[#This Row],[z ppp]]+Table1[[#This Row],[z hits]]+Table1[[#This Row],[z blocks]]+Table1[[#This Row],[z shots]]</f>
        <v>-4.0397956395372763</v>
      </c>
      <c r="N353" s="7">
        <f>Table1[[#This Row],[z goals]]+Table1[[#This Row],[z assists]]+Table1[[#This Row],[z points]]+Table1[[#This Row],[z ppp]]</f>
        <v>-3.2504847117745603</v>
      </c>
      <c r="O353" s="3">
        <f>(Table1[[#This Row],[AVG_goals]] - AT$519) / AT$516</f>
        <v>-0.6713340534948814</v>
      </c>
      <c r="P353" s="3">
        <f>(Table1[[#This Row],[AVG_assists]] - P$519) / P$516</f>
        <v>-0.8584458701645421</v>
      </c>
      <c r="Q353" s="3">
        <f>(Table1[[#This Row],[AVG_points]] - AX$519) / AX$516</f>
        <v>-0.84101818081375734</v>
      </c>
      <c r="R353" s="3">
        <f>(Table1[[#This Row],[AVG_faceoffWins]] - AH$519) / AH$516</f>
        <v>-0.60126404952864232</v>
      </c>
      <c r="S353" s="3">
        <f>(Table1[[#This Row],[AVG_PPP]] - AB$519) / AB$516</f>
        <v>-0.87968660730137949</v>
      </c>
      <c r="T353" s="3">
        <f>(Table1[[#This Row],[AVG_hits]] - T$519) / T$516</f>
        <v>-0.36446319079194328</v>
      </c>
      <c r="U353" s="3">
        <f>(Table1[[#This Row],[AVG_blocks]] - U$519) / U$516</f>
        <v>4.7867760434835697E-2</v>
      </c>
      <c r="V353" s="3">
        <f>(Table1[[#This Row],[AVG_shots]] - AO$519) / AO$516</f>
        <v>-0.47271549740560798</v>
      </c>
      <c r="W353" s="6">
        <v>0</v>
      </c>
      <c r="X353" s="7">
        <f>Table1[[#This Row],[r shp factor]]*Table1[[#This Row],[goals]]</f>
        <v>8.1059683749604208</v>
      </c>
      <c r="Y353" s="4">
        <v>7.1105554585152803E-2</v>
      </c>
      <c r="Z353" s="3">
        <f>(Table1[[#This Row],[AVG_shp]] - Z$519) / Z$516</f>
        <v>-0.68051848418492789</v>
      </c>
      <c r="AA353" s="6">
        <v>0</v>
      </c>
      <c r="AB353" s="6">
        <v>64.288209606986896</v>
      </c>
      <c r="AC353" s="6">
        <v>66.882096069868993</v>
      </c>
      <c r="AD353" s="1">
        <v>79</v>
      </c>
      <c r="AE353" s="1">
        <v>7</v>
      </c>
      <c r="AF353" s="1">
        <f>IF(ISERR(Table1[[#This Row],[AVG_shp]]/Table1[[#This Row],[shp]]), 0, Table1[[#This Row],[AVG_shp]]/Table1[[#This Row],[shp]])</f>
        <v>1.1579954821372029</v>
      </c>
      <c r="AG353" s="1">
        <v>11</v>
      </c>
      <c r="AH353" s="1">
        <v>18</v>
      </c>
      <c r="AI353" s="1">
        <v>43</v>
      </c>
      <c r="AJ353" s="3">
        <v>6.9737991266375499</v>
      </c>
      <c r="AK353" s="3">
        <v>10.9213973799126</v>
      </c>
      <c r="AL353" s="3">
        <v>17.895196506550199</v>
      </c>
      <c r="AM353" s="3">
        <v>99.301310043668096</v>
      </c>
      <c r="AN353" s="1">
        <v>6.1404E-2</v>
      </c>
      <c r="AO353" s="1">
        <v>0</v>
      </c>
      <c r="AP353" s="1">
        <v>114</v>
      </c>
      <c r="AQ353" s="1">
        <v>0</v>
      </c>
      <c r="AR353" s="1">
        <v>64</v>
      </c>
      <c r="AS353" s="1">
        <v>64</v>
      </c>
      <c r="AT353"/>
      <c r="AX353"/>
      <c r="AY353"/>
      <c r="AZ353"/>
    </row>
    <row r="354" spans="1:52" x14ac:dyDescent="0.3">
      <c r="A354" s="1"/>
      <c r="B354" s="1">
        <v>8481532</v>
      </c>
      <c r="C354" s="1">
        <v>24</v>
      </c>
      <c r="D354" s="1" t="s">
        <v>416</v>
      </c>
      <c r="E354" s="1" t="str">
        <f>IF(AND(ISERR(FIND("C",Table1[[#This Row],[positions]])), Table1[[#This Row],[AVG_faceoffWins]]&gt;200), "*", "")</f>
        <v/>
      </c>
      <c r="F354" s="1" t="str">
        <f>IF(AND(AND(NOT(ISERR(FIND("C",Table1[[#This Row],[positions]]))), G354&lt;&gt;"C"), Table1[[#This Row],[z faceoffWins]]&gt;0.15), "*", "")</f>
        <v/>
      </c>
      <c r="G354" s="2" t="s">
        <v>45</v>
      </c>
      <c r="H354" s="1" t="s">
        <v>435</v>
      </c>
      <c r="I354" s="1" t="s">
        <v>436</v>
      </c>
      <c r="J354" s="7">
        <f>Table1[[#This Row],[z ppp]]+Table1[[#This Row],[z blocks]]+Table1[[#This Row],[z hits]]+Table1[[#This Row],[z goals]]+Table1[[#This Row],[z assists]]+Table1[[#This Row],[z points]]+Table1[[#This Row],[z faceoffWins]]+Table1[[#This Row],[z shots]]</f>
        <v>-6.3711951074965052</v>
      </c>
      <c r="K354" s="7">
        <f>Table1[[#This Row],[z goals]]+Table1[[#This Row],[z assists]]+Table1[[#This Row],[z points]]+Table1[[#This Row],[z ppp]]+Table1[[#This Row],[z hits]]+Table1[[#This Row],[z shots]]</f>
        <v>-5.0470424552790858</v>
      </c>
      <c r="L354" s="7">
        <f>Table1[[#This Row],[z blocks]]+Table1[[#This Row],[z faceoffWins]]</f>
        <v>-1.3241526522174194</v>
      </c>
      <c r="M354" s="7">
        <f>Table1[[#This Row],[z goals]]+Table1[[#This Row],[z assists]]+Table1[[#This Row],[z points]]+Table1[[#This Row],[z ppp]]+Table1[[#This Row],[z hits]]+Table1[[#This Row],[z blocks]]+Table1[[#This Row],[z shots]]</f>
        <v>-5.9816891474341771</v>
      </c>
      <c r="N354" s="7">
        <f>Table1[[#This Row],[z goals]]+Table1[[#This Row],[z assists]]+Table1[[#This Row],[z points]]+Table1[[#This Row],[z ppp]]</f>
        <v>-3.0068535981776754</v>
      </c>
      <c r="O354" s="3">
        <f>(Table1[[#This Row],[AVG_goals]] - AT$519) / AT$516</f>
        <v>-0.68167577536374035</v>
      </c>
      <c r="P354" s="3">
        <f>(Table1[[#This Row],[AVG_assists]] - P$519) / P$516</f>
        <v>-0.74665921034096472</v>
      </c>
      <c r="Q354" s="3">
        <f>(Table1[[#This Row],[AVG_points]] - AX$519) / AX$516</f>
        <v>-0.77576409518821809</v>
      </c>
      <c r="R354" s="3">
        <f>(Table1[[#This Row],[AVG_faceoffWins]] - AH$519) / AH$516</f>
        <v>-0.38950596006232779</v>
      </c>
      <c r="S354" s="3">
        <f>(Table1[[#This Row],[AVG_PPP]] - AB$519) / AB$516</f>
        <v>-0.80275451728475244</v>
      </c>
      <c r="T354" s="3">
        <f>(Table1[[#This Row],[AVG_hits]] - T$519) / T$516</f>
        <v>-0.94694501401346143</v>
      </c>
      <c r="U354" s="3">
        <f>(Table1[[#This Row],[AVG_blocks]] - U$519) / U$516</f>
        <v>-0.93464669215509155</v>
      </c>
      <c r="V354" s="3">
        <f>(Table1[[#This Row],[AVG_shots]] - AO$519) / AO$516</f>
        <v>-1.093243843087949</v>
      </c>
      <c r="W354" s="6">
        <v>44.739130434782602</v>
      </c>
      <c r="X354" s="7">
        <f>Table1[[#This Row],[r shp factor]]*Table1[[#This Row],[goals]]</f>
        <v>7.8788898930331834</v>
      </c>
      <c r="Y354" s="4">
        <v>9.9732739130434706E-2</v>
      </c>
      <c r="Z354" s="3">
        <f>(Table1[[#This Row],[AVG_shp]] - Z$519) / Z$516</f>
        <v>-0.13378049692731039</v>
      </c>
      <c r="AA354" s="6">
        <v>0.73913043478260798</v>
      </c>
      <c r="AB354" s="6">
        <v>24.347826086956498</v>
      </c>
      <c r="AC354" s="6">
        <v>35.565217391304301</v>
      </c>
      <c r="AD354" s="1">
        <v>68</v>
      </c>
      <c r="AE354" s="1">
        <v>9</v>
      </c>
      <c r="AF354" s="1">
        <f>IF(ISERR(Table1[[#This Row],[AVG_shp]]/Table1[[#This Row],[shp]]), 0, Table1[[#This Row],[AVG_shp]]/Table1[[#This Row],[shp]])</f>
        <v>0.87543221033702034</v>
      </c>
      <c r="AG354" s="1">
        <v>16</v>
      </c>
      <c r="AH354" s="1">
        <v>25</v>
      </c>
      <c r="AI354" s="1">
        <v>59</v>
      </c>
      <c r="AJ354" s="3">
        <v>6.8695652173913002</v>
      </c>
      <c r="AK354" s="3">
        <v>12.478260869565201</v>
      </c>
      <c r="AL354" s="3">
        <v>19.347826086956498</v>
      </c>
      <c r="AM354" s="3">
        <v>61.521739130434703</v>
      </c>
      <c r="AN354" s="1">
        <v>0.113924</v>
      </c>
      <c r="AO354" s="1">
        <v>1</v>
      </c>
      <c r="AP354" s="1">
        <v>79</v>
      </c>
      <c r="AQ354" s="1">
        <v>54</v>
      </c>
      <c r="AR354" s="1">
        <v>30</v>
      </c>
      <c r="AS354" s="1">
        <v>46</v>
      </c>
      <c r="AT354"/>
      <c r="AX354"/>
      <c r="AY354"/>
      <c r="AZ354"/>
    </row>
    <row r="355" spans="1:52" x14ac:dyDescent="0.3">
      <c r="A355" s="1"/>
      <c r="B355" s="1">
        <v>8480144</v>
      </c>
      <c r="C355" s="1">
        <v>30</v>
      </c>
      <c r="D355" s="1" t="s">
        <v>860</v>
      </c>
      <c r="E355" s="1" t="str">
        <f>IF(AND(ISERR(FIND("C",Table1[[#This Row],[positions]])), Table1[[#This Row],[AVG_faceoffWins]]&gt;200), "*", "")</f>
        <v/>
      </c>
      <c r="F355" s="1" t="str">
        <f>IF(AND(AND(NOT(ISERR(FIND("C",Table1[[#This Row],[positions]]))), G355&lt;&gt;"C"), Table1[[#This Row],[z faceoffWins]]&gt;0.15), "*", "")</f>
        <v/>
      </c>
      <c r="G355" s="2" t="s">
        <v>26</v>
      </c>
      <c r="H355" s="1" t="s">
        <v>865</v>
      </c>
      <c r="I355" s="1" t="s">
        <v>866</v>
      </c>
      <c r="J355" s="7">
        <f>Table1[[#This Row],[z ppp]]+Table1[[#This Row],[z blocks]]+Table1[[#This Row],[z hits]]+Table1[[#This Row],[z goals]]+Table1[[#This Row],[z assists]]+Table1[[#This Row],[z points]]+Table1[[#This Row],[z faceoffWins]]+Table1[[#This Row],[z shots]]</f>
        <v>-3.284189934098662</v>
      </c>
      <c r="K355" s="7">
        <f>Table1[[#This Row],[z goals]]+Table1[[#This Row],[z assists]]+Table1[[#This Row],[z points]]+Table1[[#This Row],[z ppp]]+Table1[[#This Row],[z hits]]+Table1[[#This Row],[z shots]]</f>
        <v>-4.0353572399681932</v>
      </c>
      <c r="L355" s="7">
        <f>Table1[[#This Row],[z blocks]]+Table1[[#This Row],[z faceoffWins]]</f>
        <v>0.75116730586953107</v>
      </c>
      <c r="M355" s="7">
        <f>Table1[[#This Row],[z goals]]+Table1[[#This Row],[z assists]]+Table1[[#This Row],[z points]]+Table1[[#This Row],[z ppp]]+Table1[[#This Row],[z hits]]+Table1[[#This Row],[z blocks]]+Table1[[#This Row],[z shots]]</f>
        <v>-4.875444472515019</v>
      </c>
      <c r="N355" s="7">
        <f>Table1[[#This Row],[z goals]]+Table1[[#This Row],[z assists]]+Table1[[#This Row],[z points]]+Table1[[#This Row],[z ppp]]</f>
        <v>-2.9648550340743429</v>
      </c>
      <c r="O355" s="3">
        <f>(Table1[[#This Row],[AVG_goals]] - AT$519) / AT$516</f>
        <v>-0.68685622701926841</v>
      </c>
      <c r="P355" s="3">
        <f>(Table1[[#This Row],[AVG_assists]] - P$519) / P$516</f>
        <v>-0.66886962641819725</v>
      </c>
      <c r="Q355" s="3">
        <f>(Table1[[#This Row],[AVG_points]] - AX$519) / AX$516</f>
        <v>-0.72944257333549789</v>
      </c>
      <c r="R355" s="3">
        <f>(Table1[[#This Row],[AVG_faceoffWins]] - AH$519) / AH$516</f>
        <v>1.5912545384163568</v>
      </c>
      <c r="S355" s="3">
        <f>(Table1[[#This Row],[AVG_PPP]] - AB$519) / AB$516</f>
        <v>-0.87968660730137949</v>
      </c>
      <c r="T355" s="3">
        <f>(Table1[[#This Row],[AVG_hits]] - T$519) / T$516</f>
        <v>-0.28608824686247186</v>
      </c>
      <c r="U355" s="3">
        <f>(Table1[[#This Row],[AVG_blocks]] - U$519) / U$516</f>
        <v>-0.84008723254682571</v>
      </c>
      <c r="V355" s="3">
        <f>(Table1[[#This Row],[AVG_shots]] - AO$519) / AO$516</f>
        <v>-0.78441395903137845</v>
      </c>
      <c r="W355" s="6">
        <v>463.22374429223697</v>
      </c>
      <c r="X355" s="7">
        <f>Table1[[#This Row],[r shp factor]]*Table1[[#This Row],[goals]]</f>
        <v>4.0723641408572915</v>
      </c>
      <c r="Y355" s="4">
        <v>9.0496890410958902E-2</v>
      </c>
      <c r="Z355" s="3">
        <f>(Table1[[#This Row],[AVG_shp]] - Z$519) / Z$516</f>
        <v>-0.31017190319762333</v>
      </c>
      <c r="AA355" s="6">
        <v>0</v>
      </c>
      <c r="AB355" s="6">
        <v>28.191780821917799</v>
      </c>
      <c r="AC355" s="6">
        <v>71.095890410958901</v>
      </c>
      <c r="AD355" s="1">
        <v>59</v>
      </c>
      <c r="AE355" s="1">
        <v>5</v>
      </c>
      <c r="AF355" s="1">
        <f>IF(ISERR(Table1[[#This Row],[AVG_shp]]/Table1[[#This Row],[shp]]), 0, Table1[[#This Row],[AVG_shp]]/Table1[[#This Row],[shp]])</f>
        <v>0.81447282817145827</v>
      </c>
      <c r="AG355" s="1">
        <v>8</v>
      </c>
      <c r="AH355" s="1">
        <v>13</v>
      </c>
      <c r="AI355" s="1">
        <v>31</v>
      </c>
      <c r="AJ355" s="3">
        <v>6.8173515981735102</v>
      </c>
      <c r="AK355" s="3">
        <v>13.561643835616399</v>
      </c>
      <c r="AL355" s="3">
        <v>20.3789954337899</v>
      </c>
      <c r="AM355" s="3">
        <v>80.324200913241995</v>
      </c>
      <c r="AN355" s="1">
        <v>0.111111</v>
      </c>
      <c r="AO355" s="1">
        <v>0</v>
      </c>
      <c r="AP355" s="1">
        <v>45</v>
      </c>
      <c r="AQ355" s="1">
        <v>278</v>
      </c>
      <c r="AR355" s="1">
        <v>26</v>
      </c>
      <c r="AS355" s="1">
        <v>50</v>
      </c>
      <c r="AT355"/>
      <c r="AX355"/>
      <c r="AY355"/>
      <c r="AZ355"/>
    </row>
    <row r="356" spans="1:52" x14ac:dyDescent="0.3">
      <c r="A356" s="1"/>
      <c r="B356" s="1">
        <v>8480835</v>
      </c>
      <c r="C356" s="1">
        <v>25</v>
      </c>
      <c r="D356" s="1" t="s">
        <v>244</v>
      </c>
      <c r="E356" s="1" t="str">
        <f>IF(AND(ISERR(FIND("C",Table1[[#This Row],[positions]])), Table1[[#This Row],[AVG_faceoffWins]]&gt;200), "*", "")</f>
        <v/>
      </c>
      <c r="F356" s="1" t="str">
        <f>IF(AND(AND(NOT(ISERR(FIND("C",Table1[[#This Row],[positions]]))), G356&lt;&gt;"C"), Table1[[#This Row],[z faceoffWins]]&gt;0.15), "*", "")</f>
        <v/>
      </c>
      <c r="G356" s="2" t="s">
        <v>26</v>
      </c>
      <c r="H356" s="1" t="s">
        <v>247</v>
      </c>
      <c r="I356" s="1" t="s">
        <v>248</v>
      </c>
      <c r="J356" s="7">
        <f>Table1[[#This Row],[z ppp]]+Table1[[#This Row],[z blocks]]+Table1[[#This Row],[z hits]]+Table1[[#This Row],[z goals]]+Table1[[#This Row],[z assists]]+Table1[[#This Row],[z points]]+Table1[[#This Row],[z faceoffWins]]+Table1[[#This Row],[z shots]]</f>
        <v>-3.9125139973233884</v>
      </c>
      <c r="K356" s="7">
        <f>Table1[[#This Row],[z goals]]+Table1[[#This Row],[z assists]]+Table1[[#This Row],[z points]]+Table1[[#This Row],[z ppp]]+Table1[[#This Row],[z hits]]+Table1[[#This Row],[z shots]]</f>
        <v>-4.2488627942651931</v>
      </c>
      <c r="L356" s="7">
        <f>Table1[[#This Row],[z blocks]]+Table1[[#This Row],[z faceoffWins]]</f>
        <v>0.33634879694180486</v>
      </c>
      <c r="M356" s="7">
        <f>Table1[[#This Row],[z goals]]+Table1[[#This Row],[z assists]]+Table1[[#This Row],[z points]]+Table1[[#This Row],[z ppp]]+Table1[[#This Row],[z hits]]+Table1[[#This Row],[z blocks]]+Table1[[#This Row],[z shots]]</f>
        <v>-4.8736089519038419</v>
      </c>
      <c r="N356" s="7">
        <f>Table1[[#This Row],[z goals]]+Table1[[#This Row],[z assists]]+Table1[[#This Row],[z points]]+Table1[[#This Row],[z ppp]]</f>
        <v>-2.666685469417065</v>
      </c>
      <c r="O356" s="3">
        <f>(Table1[[#This Row],[AVG_goals]] - AT$519) / AT$516</f>
        <v>-0.69246017567325158</v>
      </c>
      <c r="P356" s="3">
        <f>(Table1[[#This Row],[AVG_assists]] - P$519) / P$516</f>
        <v>-0.72402581985656711</v>
      </c>
      <c r="Q356" s="3">
        <f>(Table1[[#This Row],[AVG_points]] - AX$519) / AX$516</f>
        <v>-0.7664868593185058</v>
      </c>
      <c r="R356" s="3">
        <f>(Table1[[#This Row],[AVG_faceoffWins]] - AH$519) / AH$516</f>
        <v>0.96109495458045291</v>
      </c>
      <c r="S356" s="3">
        <f>(Table1[[#This Row],[AVG_PPP]] - AB$519) / AB$516</f>
        <v>-0.48371261456874054</v>
      </c>
      <c r="T356" s="3">
        <f>(Table1[[#This Row],[AVG_hits]] - T$519) / T$516</f>
        <v>-1.010426301799414</v>
      </c>
      <c r="U356" s="3">
        <f>(Table1[[#This Row],[AVG_blocks]] - U$519) / U$516</f>
        <v>-0.62474615763864805</v>
      </c>
      <c r="V356" s="3">
        <f>(Table1[[#This Row],[AVG_shots]] - AO$519) / AO$516</f>
        <v>-0.57175102304871439</v>
      </c>
      <c r="W356" s="6">
        <v>330.08695652173901</v>
      </c>
      <c r="X356" s="7">
        <f>Table1[[#This Row],[r shp factor]]*Table1[[#This Row],[goals]]</f>
        <v>4.5730711598769718</v>
      </c>
      <c r="Y356" s="4">
        <v>0.115192804347826</v>
      </c>
      <c r="Z356" s="3">
        <f>(Table1[[#This Row],[AVG_shp]] - Z$519) / Z$516</f>
        <v>0.16148447844803107</v>
      </c>
      <c r="AA356" s="6">
        <v>3.8043478260869499</v>
      </c>
      <c r="AB356" s="6">
        <v>36.945652173912997</v>
      </c>
      <c r="AC356" s="6">
        <v>32.152173913043399</v>
      </c>
      <c r="AD356" s="1">
        <v>72</v>
      </c>
      <c r="AE356" s="1">
        <v>8</v>
      </c>
      <c r="AF356" s="1">
        <f>IF(ISERR(Table1[[#This Row],[AVG_shp]]/Table1[[#This Row],[shp]]), 0, Table1[[#This Row],[AVG_shp]]/Table1[[#This Row],[shp]])</f>
        <v>0.57163389498462147</v>
      </c>
      <c r="AG356" s="1">
        <v>10</v>
      </c>
      <c r="AH356" s="1">
        <v>18</v>
      </c>
      <c r="AI356" s="1">
        <v>44</v>
      </c>
      <c r="AJ356" s="3">
        <v>6.7608695652173898</v>
      </c>
      <c r="AK356" s="3">
        <v>12.793478260869501</v>
      </c>
      <c r="AL356" s="3">
        <v>19.5543478260869</v>
      </c>
      <c r="AM356" s="3">
        <v>93.271739130434696</v>
      </c>
      <c r="AN356" s="1">
        <v>0.201515</v>
      </c>
      <c r="AO356" s="1">
        <v>2</v>
      </c>
      <c r="AP356" s="1">
        <v>93</v>
      </c>
      <c r="AQ356" s="1">
        <v>431</v>
      </c>
      <c r="AR356" s="1">
        <v>50</v>
      </c>
      <c r="AS356" s="1">
        <v>45</v>
      </c>
      <c r="AT356"/>
      <c r="AX356"/>
      <c r="AY356"/>
      <c r="AZ356"/>
    </row>
    <row r="357" spans="1:52" hidden="1" x14ac:dyDescent="0.3">
      <c r="A357" s="1" t="s">
        <v>1085</v>
      </c>
      <c r="B357" s="1">
        <v>8477507</v>
      </c>
      <c r="C357" s="1">
        <v>30</v>
      </c>
      <c r="D357" s="1" t="s">
        <v>55</v>
      </c>
      <c r="E357" s="1" t="str">
        <f>IF(AND(ISERR(FIND("C",Table1[[#This Row],[positions]])), Table1[[#This Row],[AVG_faceoffWins]]&gt;200), "*", "")</f>
        <v/>
      </c>
      <c r="F357" s="1" t="str">
        <f>IF(AND(AND(NOT(ISERR(FIND("C",Table1[[#This Row],[positions]]))), G357&lt;&gt;"C"), Table1[[#This Row],[z faceoffWins]]&gt;0.15), "*", "")</f>
        <v/>
      </c>
      <c r="G357" s="2" t="s">
        <v>48</v>
      </c>
      <c r="H357" s="1" t="s">
        <v>84</v>
      </c>
      <c r="I357" s="1" t="s">
        <v>85</v>
      </c>
      <c r="J357" s="7">
        <f>Table1[[#This Row],[z ppp]]+Table1[[#This Row],[z blocks]]+Table1[[#This Row],[z hits]]+Table1[[#This Row],[z goals]]+Table1[[#This Row],[z assists]]+Table1[[#This Row],[z points]]+Table1[[#This Row],[z faceoffWins]]+Table1[[#This Row],[z shots]]</f>
        <v>-1.2802691007204849</v>
      </c>
      <c r="K357" s="7">
        <f>Table1[[#This Row],[z goals]]+Table1[[#This Row],[z assists]]+Table1[[#This Row],[z points]]+Table1[[#This Row],[z ppp]]+Table1[[#This Row],[z hits]]+Table1[[#This Row],[z shots]]</f>
        <v>-1.2040215360267772</v>
      </c>
      <c r="L357" s="7">
        <f>Table1[[#This Row],[z blocks]]+Table1[[#This Row],[z faceoffWins]]</f>
        <v>-7.6247564693708081E-2</v>
      </c>
      <c r="M357" s="7">
        <f>Table1[[#This Row],[z goals]]+Table1[[#This Row],[z assists]]+Table1[[#This Row],[z points]]+Table1[[#This Row],[z ppp]]+Table1[[#This Row],[z hits]]+Table1[[#This Row],[z blocks]]+Table1[[#This Row],[z shots]]</f>
        <v>-0.67900505119184296</v>
      </c>
      <c r="N357" s="7">
        <f>Table1[[#This Row],[z goals]]+Table1[[#This Row],[z assists]]+Table1[[#This Row],[z points]]+Table1[[#This Row],[z ppp]]</f>
        <v>-2.8190708508440703</v>
      </c>
      <c r="O357" s="3">
        <f>(Table1[[#This Row],[AVG_goals]] - AT$519) / AT$516</f>
        <v>-0.56201424453450477</v>
      </c>
      <c r="P357" s="3">
        <f>(Table1[[#This Row],[AVG_assists]] - P$519) / P$516</f>
        <v>-0.71281733989776119</v>
      </c>
      <c r="Q357" s="3">
        <f>(Table1[[#This Row],[AVG_points]] - AX$519) / AX$516</f>
        <v>-0.70041373715574318</v>
      </c>
      <c r="R357" s="3">
        <f>(Table1[[#This Row],[AVG_faceoffWins]] - AH$519) / AH$516</f>
        <v>-0.60126404952864232</v>
      </c>
      <c r="S357" s="3">
        <f>(Table1[[#This Row],[AVG_PPP]] - AB$519) / AB$516</f>
        <v>-0.84382552925606102</v>
      </c>
      <c r="T357" s="3">
        <f>(Table1[[#This Row],[AVG_hits]] - T$519) / T$516</f>
        <v>1.9303274507790955</v>
      </c>
      <c r="U357" s="3">
        <f>(Table1[[#This Row],[AVG_blocks]] - U$519) / U$516</f>
        <v>0.52501648483493424</v>
      </c>
      <c r="V357" s="3">
        <f>(Table1[[#This Row],[AVG_shots]] - AO$519) / AO$516</f>
        <v>-0.31527813596180243</v>
      </c>
      <c r="W357" s="6">
        <v>0</v>
      </c>
      <c r="X357" s="7">
        <f>Table1[[#This Row],[r shp factor]]*Table1[[#This Row],[goals]]</f>
        <v>9.1104344402152524</v>
      </c>
      <c r="Y357" s="4">
        <v>8.6765499999999995E-2</v>
      </c>
      <c r="Z357" s="3">
        <f>(Table1[[#This Row],[AVG_shp]] - Z$519) / Z$516</f>
        <v>-0.38143608496628695</v>
      </c>
      <c r="AA357" s="6">
        <v>0.34453781512604997</v>
      </c>
      <c r="AB357" s="6">
        <v>83.684873949579796</v>
      </c>
      <c r="AC357" s="6">
        <v>190.26050420167999</v>
      </c>
      <c r="AD357" s="1">
        <v>81</v>
      </c>
      <c r="AE357" s="1">
        <v>4</v>
      </c>
      <c r="AF357" s="1">
        <f>IF(ISERR(Table1[[#This Row],[AVG_shp]]/Table1[[#This Row],[shp]]), 0, Table1[[#This Row],[AVG_shp]]/Table1[[#This Row],[shp]])</f>
        <v>2.2776086100538131</v>
      </c>
      <c r="AG357" s="1">
        <v>18</v>
      </c>
      <c r="AH357" s="1">
        <v>22</v>
      </c>
      <c r="AI357" s="1">
        <v>48</v>
      </c>
      <c r="AJ357" s="3">
        <v>8.0756302521008401</v>
      </c>
      <c r="AK357" s="3">
        <v>12.9495798319327</v>
      </c>
      <c r="AL357" s="3">
        <v>21.025210084033599</v>
      </c>
      <c r="AM357" s="3">
        <v>108.88655462184801</v>
      </c>
      <c r="AN357" s="1">
        <v>3.8094999999999997E-2</v>
      </c>
      <c r="AO357" s="1">
        <v>0</v>
      </c>
      <c r="AP357" s="1">
        <v>105</v>
      </c>
      <c r="AQ357" s="1">
        <v>0</v>
      </c>
      <c r="AR357" s="1">
        <v>107</v>
      </c>
      <c r="AS357" s="1">
        <v>219</v>
      </c>
      <c r="AT357"/>
      <c r="AX357"/>
      <c r="AY357"/>
      <c r="AZ357"/>
    </row>
    <row r="358" spans="1:52" x14ac:dyDescent="0.3">
      <c r="A358" s="1"/>
      <c r="B358" s="1">
        <v>8479066</v>
      </c>
      <c r="C358" s="1">
        <v>31</v>
      </c>
      <c r="D358" s="1" t="s">
        <v>186</v>
      </c>
      <c r="E358" s="1" t="str">
        <f>IF(AND(ISERR(FIND("C",Table1[[#This Row],[positions]])), Table1[[#This Row],[AVG_faceoffWins]]&gt;200), "*", "")</f>
        <v/>
      </c>
      <c r="F358" s="1" t="str">
        <f>IF(AND(AND(NOT(ISERR(FIND("C",Table1[[#This Row],[positions]]))), G358&lt;&gt;"C"), Table1[[#This Row],[z faceoffWins]]&gt;0.15), "*", "")</f>
        <v/>
      </c>
      <c r="G358" s="2" t="s">
        <v>29</v>
      </c>
      <c r="H358" s="1" t="s">
        <v>201</v>
      </c>
      <c r="I358" s="1" t="s">
        <v>202</v>
      </c>
      <c r="J358" s="7">
        <f>Table1[[#This Row],[z ppp]]+Table1[[#This Row],[z blocks]]+Table1[[#This Row],[z hits]]+Table1[[#This Row],[z goals]]+Table1[[#This Row],[z assists]]+Table1[[#This Row],[z points]]+Table1[[#This Row],[z faceoffWins]]+Table1[[#This Row],[z shots]]</f>
        <v>-4.7688321618630578</v>
      </c>
      <c r="K358" s="7">
        <f>Table1[[#This Row],[z goals]]+Table1[[#This Row],[z assists]]+Table1[[#This Row],[z points]]+Table1[[#This Row],[z ppp]]+Table1[[#This Row],[z hits]]+Table1[[#This Row],[z shots]]</f>
        <v>-3.1995351520569471</v>
      </c>
      <c r="L358" s="7">
        <f>Table1[[#This Row],[z blocks]]+Table1[[#This Row],[z faceoffWins]]</f>
        <v>-1.5692970098061119</v>
      </c>
      <c r="M358" s="7">
        <f>Table1[[#This Row],[z goals]]+Table1[[#This Row],[z assists]]+Table1[[#This Row],[z points]]+Table1[[#This Row],[z ppp]]+Table1[[#This Row],[z hits]]+Table1[[#This Row],[z blocks]]+Table1[[#This Row],[z shots]]</f>
        <v>-4.2076103650468486</v>
      </c>
      <c r="N358" s="7">
        <f>Table1[[#This Row],[z goals]]+Table1[[#This Row],[z assists]]+Table1[[#This Row],[z points]]+Table1[[#This Row],[z ppp]]</f>
        <v>-3.734083933841946</v>
      </c>
      <c r="O358" s="3">
        <f>(Table1[[#This Row],[AVG_goals]] - AT$519) / AT$516</f>
        <v>-0.69385259191574589</v>
      </c>
      <c r="P358" s="3">
        <f>(Table1[[#This Row],[AVG_assists]] - P$519) / P$516</f>
        <v>-1.1560690224437833</v>
      </c>
      <c r="Q358" s="3">
        <f>(Table1[[#This Row],[AVG_points]] - AX$519) / AX$516</f>
        <v>-1.0374138743251629</v>
      </c>
      <c r="R358" s="3">
        <f>(Table1[[#This Row],[AVG_faceoffWins]] - AH$519) / AH$516</f>
        <v>-0.56122179681620965</v>
      </c>
      <c r="S358" s="3">
        <f>(Table1[[#This Row],[AVG_PPP]] - AB$519) / AB$516</f>
        <v>-0.84674844515725389</v>
      </c>
      <c r="T358" s="3">
        <f>(Table1[[#This Row],[AVG_hits]] - T$519) / T$516</f>
        <v>1.1574044846140341</v>
      </c>
      <c r="U358" s="3">
        <f>(Table1[[#This Row],[AVG_blocks]] - U$519) / U$516</f>
        <v>-1.0080752129899022</v>
      </c>
      <c r="V358" s="3">
        <f>(Table1[[#This Row],[AVG_shots]] - AO$519) / AO$516</f>
        <v>-0.6228557028290348</v>
      </c>
      <c r="W358" s="6">
        <v>8.4599156118143402</v>
      </c>
      <c r="X358" s="7">
        <f>Table1[[#This Row],[r shp factor]]*Table1[[#This Row],[goals]]</f>
        <v>4.5933142947051548</v>
      </c>
      <c r="Y358" s="4">
        <v>6.95963670886076E-2</v>
      </c>
      <c r="Z358" s="3">
        <f>(Table1[[#This Row],[AVG_shp]] - Z$519) / Z$516</f>
        <v>-0.70934179137918973</v>
      </c>
      <c r="AA358" s="6">
        <v>0.316455696202531</v>
      </c>
      <c r="AB358" s="6">
        <v>21.3628691983122</v>
      </c>
      <c r="AC358" s="6">
        <v>148.70464135021001</v>
      </c>
      <c r="AD358" s="1">
        <v>80</v>
      </c>
      <c r="AE358" s="1">
        <v>3</v>
      </c>
      <c r="AF358" s="1">
        <f>IF(ISERR(Table1[[#This Row],[AVG_shp]]/Table1[[#This Row],[shp]]), 0, Table1[[#This Row],[AVG_shp]]/Table1[[#This Row],[shp]])</f>
        <v>1.5311047649017182</v>
      </c>
      <c r="AG358" s="1">
        <v>10</v>
      </c>
      <c r="AH358" s="1">
        <v>13</v>
      </c>
      <c r="AI358" s="1">
        <v>29</v>
      </c>
      <c r="AJ358" s="3">
        <v>6.7468354430379698</v>
      </c>
      <c r="AK358" s="3">
        <v>6.7763713080168699</v>
      </c>
      <c r="AL358" s="3">
        <v>13.523206751054801</v>
      </c>
      <c r="AM358" s="3">
        <v>90.160337552742604</v>
      </c>
      <c r="AN358" s="1">
        <v>4.5455000000000002E-2</v>
      </c>
      <c r="AO358" s="1">
        <v>0</v>
      </c>
      <c r="AP358" s="1">
        <v>66</v>
      </c>
      <c r="AQ358" s="1">
        <v>5</v>
      </c>
      <c r="AR358" s="1">
        <v>19</v>
      </c>
      <c r="AS358" s="1">
        <v>120</v>
      </c>
      <c r="AT358"/>
      <c r="AX358"/>
      <c r="AY358"/>
      <c r="AZ358"/>
    </row>
    <row r="359" spans="1:52" x14ac:dyDescent="0.3">
      <c r="A359" s="1"/>
      <c r="B359" s="1">
        <v>8475842</v>
      </c>
      <c r="C359" s="1">
        <v>33</v>
      </c>
      <c r="D359" s="1" t="s">
        <v>600</v>
      </c>
      <c r="E359" s="1" t="str">
        <f>IF(AND(ISERR(FIND("C",Table1[[#This Row],[positions]])), Table1[[#This Row],[AVG_faceoffWins]]&gt;200), "*", "")</f>
        <v/>
      </c>
      <c r="F359" s="1" t="str">
        <f>IF(AND(AND(NOT(ISERR(FIND("C",Table1[[#This Row],[positions]]))), G359&lt;&gt;"C"), Table1[[#This Row],[z faceoffWins]]&gt;0.15), "*", "")</f>
        <v/>
      </c>
      <c r="G359" s="2" t="s">
        <v>26</v>
      </c>
      <c r="H359" s="1" t="s">
        <v>603</v>
      </c>
      <c r="I359" s="1" t="s">
        <v>604</v>
      </c>
      <c r="J359" s="7">
        <f>Table1[[#This Row],[z ppp]]+Table1[[#This Row],[z blocks]]+Table1[[#This Row],[z hits]]+Table1[[#This Row],[z goals]]+Table1[[#This Row],[z assists]]+Table1[[#This Row],[z points]]+Table1[[#This Row],[z faceoffWins]]+Table1[[#This Row],[z shots]]</f>
        <v>-3.0234409883978151</v>
      </c>
      <c r="K359" s="7">
        <f>Table1[[#This Row],[z goals]]+Table1[[#This Row],[z assists]]+Table1[[#This Row],[z points]]+Table1[[#This Row],[z ppp]]+Table1[[#This Row],[z hits]]+Table1[[#This Row],[z shots]]</f>
        <v>-3.3725408060685806</v>
      </c>
      <c r="L359" s="7">
        <f>Table1[[#This Row],[z blocks]]+Table1[[#This Row],[z faceoffWins]]</f>
        <v>0.34909981767076592</v>
      </c>
      <c r="M359" s="7">
        <f>Table1[[#This Row],[z goals]]+Table1[[#This Row],[z assists]]+Table1[[#This Row],[z points]]+Table1[[#This Row],[z ppp]]+Table1[[#This Row],[z hits]]+Table1[[#This Row],[z blocks]]+Table1[[#This Row],[z shots]]</f>
        <v>-4.0465614954017708</v>
      </c>
      <c r="N359" s="7">
        <f>Table1[[#This Row],[z goals]]+Table1[[#This Row],[z assists]]+Table1[[#This Row],[z points]]+Table1[[#This Row],[z ppp]]</f>
        <v>-3.5227667434562289</v>
      </c>
      <c r="O359" s="3">
        <f>(Table1[[#This Row],[AVG_goals]] - AT$519) / AT$516</f>
        <v>-0.69579353576891934</v>
      </c>
      <c r="P359" s="3">
        <f>(Table1[[#This Row],[AVG_assists]] - P$519) / P$516</f>
        <v>-1.0276702482443048</v>
      </c>
      <c r="Q359" s="3">
        <f>(Table1[[#This Row],[AVG_points]] - AX$519) / AX$516</f>
        <v>-0.9579633072273126</v>
      </c>
      <c r="R359" s="3">
        <f>(Table1[[#This Row],[AVG_faceoffWins]] - AH$519) / AH$516</f>
        <v>1.0231205070039562</v>
      </c>
      <c r="S359" s="3">
        <f>(Table1[[#This Row],[AVG_PPP]] - AB$519) / AB$516</f>
        <v>-0.84133965221569229</v>
      </c>
      <c r="T359" s="3">
        <f>(Table1[[#This Row],[AVG_hits]] - T$519) / T$516</f>
        <v>0.96479881392950129</v>
      </c>
      <c r="U359" s="3">
        <f>(Table1[[#This Row],[AVG_blocks]] - U$519) / U$516</f>
        <v>-0.67402068933319026</v>
      </c>
      <c r="V359" s="3">
        <f>(Table1[[#This Row],[AVG_shots]] - AO$519) / AO$516</f>
        <v>-0.81457287654185273</v>
      </c>
      <c r="W359" s="6">
        <v>343.19138755980799</v>
      </c>
      <c r="X359" s="7">
        <f>Table1[[#This Row],[r shp factor]]*Table1[[#This Row],[goals]]</f>
        <v>10.892183699529351</v>
      </c>
      <c r="Y359" s="4">
        <v>0.12966963157894701</v>
      </c>
      <c r="Z359" s="3">
        <f>(Table1[[#This Row],[AVG_shp]] - Z$519) / Z$516</f>
        <v>0.43797102464329285</v>
      </c>
      <c r="AA359" s="6">
        <v>0.36842105263157798</v>
      </c>
      <c r="AB359" s="6">
        <v>34.9425837320574</v>
      </c>
      <c r="AC359" s="6">
        <v>138.34928229664999</v>
      </c>
      <c r="AD359" s="1">
        <v>80</v>
      </c>
      <c r="AE359" s="1">
        <v>6</v>
      </c>
      <c r="AF359" s="1">
        <f>IF(ISERR(Table1[[#This Row],[AVG_shp]]/Table1[[#This Row],[shp]]), 0, Table1[[#This Row],[AVG_shp]]/Table1[[#This Row],[shp]])</f>
        <v>1.8153639499215584</v>
      </c>
      <c r="AG359" s="1">
        <v>14</v>
      </c>
      <c r="AH359" s="1">
        <v>20</v>
      </c>
      <c r="AI359" s="1">
        <v>46</v>
      </c>
      <c r="AJ359" s="3">
        <v>6.7272727272727204</v>
      </c>
      <c r="AK359" s="3">
        <v>8.5645933014353997</v>
      </c>
      <c r="AL359" s="3">
        <v>15.2918660287081</v>
      </c>
      <c r="AM359" s="3">
        <v>78.488038277511905</v>
      </c>
      <c r="AN359" s="1">
        <v>7.1429000000000006E-2</v>
      </c>
      <c r="AO359" s="1">
        <v>0</v>
      </c>
      <c r="AP359" s="1">
        <v>84</v>
      </c>
      <c r="AQ359" s="1">
        <v>375</v>
      </c>
      <c r="AR359" s="1">
        <v>42</v>
      </c>
      <c r="AS359" s="1">
        <v>137</v>
      </c>
      <c r="AT359"/>
      <c r="AX359"/>
      <c r="AY359"/>
      <c r="AZ359"/>
    </row>
    <row r="360" spans="1:52" x14ac:dyDescent="0.3">
      <c r="A360" s="1"/>
      <c r="B360" s="1">
        <v>8476624</v>
      </c>
      <c r="C360" s="1">
        <v>32</v>
      </c>
      <c r="D360" s="1" t="s">
        <v>765</v>
      </c>
      <c r="E360" s="1" t="str">
        <f>IF(AND(ISERR(FIND("C",Table1[[#This Row],[positions]])), Table1[[#This Row],[AVG_faceoffWins]]&gt;200), "*", "")</f>
        <v/>
      </c>
      <c r="F360" s="1" t="str">
        <f>IF(AND(AND(NOT(ISERR(FIND("C",Table1[[#This Row],[positions]]))), G360&lt;&gt;"C"), Table1[[#This Row],[z faceoffWins]]&gt;0.15), "*", "")</f>
        <v/>
      </c>
      <c r="G360" s="2" t="s">
        <v>26</v>
      </c>
      <c r="H360" s="1" t="s">
        <v>772</v>
      </c>
      <c r="I360" s="1" t="s">
        <v>773</v>
      </c>
      <c r="J360" s="7">
        <f>Table1[[#This Row],[z ppp]]+Table1[[#This Row],[z blocks]]+Table1[[#This Row],[z hits]]+Table1[[#This Row],[z goals]]+Table1[[#This Row],[z assists]]+Table1[[#This Row],[z points]]+Table1[[#This Row],[z faceoffWins]]+Table1[[#This Row],[z shots]]</f>
        <v>-2.2874519245338556</v>
      </c>
      <c r="K360" s="7">
        <f>Table1[[#This Row],[z goals]]+Table1[[#This Row],[z assists]]+Table1[[#This Row],[z points]]+Table1[[#This Row],[z ppp]]+Table1[[#This Row],[z hits]]+Table1[[#This Row],[z shots]]</f>
        <v>-3.0167343077178241</v>
      </c>
      <c r="L360" s="7">
        <f>Table1[[#This Row],[z blocks]]+Table1[[#This Row],[z faceoffWins]]</f>
        <v>0.72928238318396876</v>
      </c>
      <c r="M360" s="7">
        <f>Table1[[#This Row],[z goals]]+Table1[[#This Row],[z assists]]+Table1[[#This Row],[z points]]+Table1[[#This Row],[z ppp]]+Table1[[#This Row],[z hits]]+Table1[[#This Row],[z blocks]]+Table1[[#This Row],[z shots]]</f>
        <v>-2.8265065343194866</v>
      </c>
      <c r="N360" s="7">
        <f>Table1[[#This Row],[z goals]]+Table1[[#This Row],[z assists]]+Table1[[#This Row],[z points]]+Table1[[#This Row],[z ppp]]</f>
        <v>-3.2635444058984371</v>
      </c>
      <c r="O360" s="3">
        <f>(Table1[[#This Row],[AVG_goals]] - AT$519) / AT$516</f>
        <v>-0.69613318900042465</v>
      </c>
      <c r="P360" s="3">
        <f>(Table1[[#This Row],[AVG_assists]] - P$519) / P$516</f>
        <v>-0.88825260399319794</v>
      </c>
      <c r="Q360" s="3">
        <f>(Table1[[#This Row],[AVG_points]] - AX$519) / AX$516</f>
        <v>-0.87089406899076394</v>
      </c>
      <c r="R360" s="3">
        <f>(Table1[[#This Row],[AVG_faceoffWins]] - AH$519) / AH$516</f>
        <v>0.53905460978563147</v>
      </c>
      <c r="S360" s="3">
        <f>(Table1[[#This Row],[AVG_PPP]] - AB$519) / AB$516</f>
        <v>-0.80826454391405067</v>
      </c>
      <c r="T360" s="3">
        <f>(Table1[[#This Row],[AVG_hits]] - T$519) / T$516</f>
        <v>1.1273330908448758</v>
      </c>
      <c r="U360" s="3">
        <f>(Table1[[#This Row],[AVG_blocks]] - U$519) / U$516</f>
        <v>0.19022777339833735</v>
      </c>
      <c r="V360" s="3">
        <f>(Table1[[#This Row],[AVG_shots]] - AO$519) / AO$516</f>
        <v>-0.8805229926642627</v>
      </c>
      <c r="W360" s="6">
        <v>240.92050209204999</v>
      </c>
      <c r="X360" s="7">
        <f>Table1[[#This Row],[r shp factor]]*Table1[[#This Row],[goals]]</f>
        <v>6.3087878082034665</v>
      </c>
      <c r="Y360" s="4">
        <v>8.6421560669455999E-2</v>
      </c>
      <c r="Z360" s="3">
        <f>(Table1[[#This Row],[AVG_shp]] - Z$519) / Z$516</f>
        <v>-0.38800483073389508</v>
      </c>
      <c r="AA360" s="6">
        <v>0.68619246861924599</v>
      </c>
      <c r="AB360" s="6">
        <v>70.075313807531302</v>
      </c>
      <c r="AC360" s="6">
        <v>147.08786610878599</v>
      </c>
      <c r="AD360" s="1">
        <v>77</v>
      </c>
      <c r="AE360" s="1">
        <v>5</v>
      </c>
      <c r="AF360" s="1">
        <f>IF(ISERR(Table1[[#This Row],[AVG_shp]]/Table1[[#This Row],[shp]]), 0, Table1[[#This Row],[AVG_shp]]/Table1[[#This Row],[shp]])</f>
        <v>1.2617575616406933</v>
      </c>
      <c r="AG360" s="1">
        <v>3</v>
      </c>
      <c r="AH360" s="1">
        <v>8</v>
      </c>
      <c r="AI360" s="1">
        <v>21</v>
      </c>
      <c r="AJ360" s="3">
        <v>6.7238493723849304</v>
      </c>
      <c r="AK360" s="3">
        <v>10.506276150627601</v>
      </c>
      <c r="AL360" s="3">
        <v>17.2301255230125</v>
      </c>
      <c r="AM360" s="3">
        <v>74.472803347280305</v>
      </c>
      <c r="AN360" s="1">
        <v>6.8492999999999998E-2</v>
      </c>
      <c r="AO360" s="1">
        <v>0</v>
      </c>
      <c r="AP360" s="1">
        <v>73</v>
      </c>
      <c r="AQ360" s="1">
        <v>108</v>
      </c>
      <c r="AR360" s="1">
        <v>60</v>
      </c>
      <c r="AS360" s="1">
        <v>150</v>
      </c>
      <c r="AT360"/>
      <c r="AX360"/>
      <c r="AY360"/>
      <c r="AZ360"/>
    </row>
    <row r="361" spans="1:52" hidden="1" x14ac:dyDescent="0.3">
      <c r="A361" s="1" t="s">
        <v>1085</v>
      </c>
      <c r="B361" s="1">
        <v>8482730</v>
      </c>
      <c r="C361" s="1">
        <v>22</v>
      </c>
      <c r="D361" s="1" t="s">
        <v>416</v>
      </c>
      <c r="E361" s="1" t="str">
        <f>IF(AND(ISERR(FIND("C",Table1[[#This Row],[positions]])), Table1[[#This Row],[AVG_faceoffWins]]&gt;200), "*", "")</f>
        <v/>
      </c>
      <c r="F361" s="1" t="str">
        <f>IF(AND(AND(NOT(ISERR(FIND("C",Table1[[#This Row],[positions]]))), G361&lt;&gt;"C"), Table1[[#This Row],[z faceoffWins]]&gt;0.15), "*", "")</f>
        <v/>
      </c>
      <c r="G361" s="2" t="s">
        <v>48</v>
      </c>
      <c r="H361" s="1" t="s">
        <v>441</v>
      </c>
      <c r="I361" s="1" t="s">
        <v>442</v>
      </c>
      <c r="J361" s="7">
        <f>Table1[[#This Row],[z ppp]]+Table1[[#This Row],[z blocks]]+Table1[[#This Row],[z hits]]+Table1[[#This Row],[z goals]]+Table1[[#This Row],[z assists]]+Table1[[#This Row],[z points]]+Table1[[#This Row],[z faceoffWins]]+Table1[[#This Row],[z shots]]</f>
        <v>-3.0171422322109662</v>
      </c>
      <c r="K361" s="7">
        <f>Table1[[#This Row],[z goals]]+Table1[[#This Row],[z assists]]+Table1[[#This Row],[z points]]+Table1[[#This Row],[z ppp]]+Table1[[#This Row],[z hits]]+Table1[[#This Row],[z shots]]</f>
        <v>-3.2467068795380407</v>
      </c>
      <c r="L361" s="7">
        <f>Table1[[#This Row],[z blocks]]+Table1[[#This Row],[z faceoffWins]]</f>
        <v>0.22956464732707405</v>
      </c>
      <c r="M361" s="7">
        <f>Table1[[#This Row],[z goals]]+Table1[[#This Row],[z assists]]+Table1[[#This Row],[z points]]+Table1[[#This Row],[z ppp]]+Table1[[#This Row],[z hits]]+Table1[[#This Row],[z blocks]]+Table1[[#This Row],[z shots]]</f>
        <v>-2.4158781826823241</v>
      </c>
      <c r="N361" s="7">
        <f>Table1[[#This Row],[z goals]]+Table1[[#This Row],[z assists]]+Table1[[#This Row],[z points]]+Table1[[#This Row],[z ppp]]</f>
        <v>-1.604998469155003</v>
      </c>
      <c r="O361" s="3">
        <f>(Table1[[#This Row],[AVG_goals]] - AT$519) / AT$516</f>
        <v>-0.95675127529722248</v>
      </c>
      <c r="P361" s="3">
        <f>(Table1[[#This Row],[AVG_assists]] - P$519) / P$516</f>
        <v>-6.297472536388346E-2</v>
      </c>
      <c r="Q361" s="3">
        <f>(Table1[[#This Row],[AVG_points]] - AX$519) / AX$516</f>
        <v>-0.4725781486969492</v>
      </c>
      <c r="R361" s="3">
        <f>(Table1[[#This Row],[AVG_faceoffWins]] - AH$519) / AH$516</f>
        <v>-0.60126404952864232</v>
      </c>
      <c r="S361" s="3">
        <f>(Table1[[#This Row],[AVG_PPP]] - AB$519) / AB$516</f>
        <v>-0.11269431979694798</v>
      </c>
      <c r="T361" s="3">
        <f>(Table1[[#This Row],[AVG_hits]] - T$519) / T$516</f>
        <v>-1.2622747971248571</v>
      </c>
      <c r="U361" s="3">
        <f>(Table1[[#This Row],[AVG_blocks]] - U$519) / U$516</f>
        <v>0.83082869685571636</v>
      </c>
      <c r="V361" s="3">
        <f>(Table1[[#This Row],[AVG_shots]] - AO$519) / AO$516</f>
        <v>-0.37943361325818031</v>
      </c>
      <c r="W361" s="6">
        <v>0</v>
      </c>
      <c r="X361" s="7">
        <f>Table1[[#This Row],[r shp factor]]*Table1[[#This Row],[goals]]</f>
        <v>5.0992749479561938</v>
      </c>
      <c r="Y361" s="4">
        <v>3.8925825242718398E-2</v>
      </c>
      <c r="Z361" s="3">
        <f>(Table1[[#This Row],[AVG_shp]] - Z$519) / Z$516</f>
        <v>-1.2951049596152251</v>
      </c>
      <c r="AA361" s="6">
        <v>7.3689320388349504</v>
      </c>
      <c r="AB361" s="6">
        <v>96.116504854368898</v>
      </c>
      <c r="AC361" s="6">
        <v>18.611650485436801</v>
      </c>
      <c r="AD361" s="1">
        <v>78</v>
      </c>
      <c r="AE361" s="1">
        <v>5</v>
      </c>
      <c r="AF361" s="1">
        <f>IF(ISERR(Table1[[#This Row],[AVG_shp]]/Table1[[#This Row],[shp]]), 0, Table1[[#This Row],[AVG_shp]]/Table1[[#This Row],[shp]])</f>
        <v>1.0198549895912388</v>
      </c>
      <c r="AG361" s="1">
        <v>28</v>
      </c>
      <c r="AH361" s="1">
        <v>33</v>
      </c>
      <c r="AI361" s="1">
        <v>71</v>
      </c>
      <c r="AJ361" s="3">
        <v>4.0970873786407704</v>
      </c>
      <c r="AK361" s="3">
        <v>22</v>
      </c>
      <c r="AL361" s="3">
        <v>26.097087378640701</v>
      </c>
      <c r="AM361" s="3">
        <v>104.980582524271</v>
      </c>
      <c r="AN361" s="1">
        <v>3.8168000000000001E-2</v>
      </c>
      <c r="AO361" s="1">
        <v>9</v>
      </c>
      <c r="AP361" s="1">
        <v>131</v>
      </c>
      <c r="AQ361" s="1">
        <v>0</v>
      </c>
      <c r="AR361" s="1">
        <v>121</v>
      </c>
      <c r="AS361" s="1">
        <v>23</v>
      </c>
      <c r="AT361"/>
      <c r="AX361"/>
      <c r="AY361"/>
      <c r="AZ361"/>
    </row>
    <row r="362" spans="1:52" x14ac:dyDescent="0.3">
      <c r="A362" s="1"/>
      <c r="B362" s="1">
        <v>8481704</v>
      </c>
      <c r="C362" s="1">
        <v>24</v>
      </c>
      <c r="D362" s="1" t="s">
        <v>600</v>
      </c>
      <c r="E362" s="1" t="str">
        <f>IF(AND(ISERR(FIND("C",Table1[[#This Row],[positions]])), Table1[[#This Row],[AVG_faceoffWins]]&gt;200), "*", "")</f>
        <v/>
      </c>
      <c r="F362" s="1" t="str">
        <f>IF(AND(AND(NOT(ISERR(FIND("C",Table1[[#This Row],[positions]]))), G362&lt;&gt;"C"), Table1[[#This Row],[z faceoffWins]]&gt;0.15), "*", "")</f>
        <v/>
      </c>
      <c r="G362" s="2" t="s">
        <v>26</v>
      </c>
      <c r="H362" s="1" t="s">
        <v>614</v>
      </c>
      <c r="I362" s="1" t="s">
        <v>615</v>
      </c>
      <c r="J362" s="7">
        <f>Table1[[#This Row],[z ppp]]+Table1[[#This Row],[z blocks]]+Table1[[#This Row],[z hits]]+Table1[[#This Row],[z goals]]+Table1[[#This Row],[z assists]]+Table1[[#This Row],[z points]]+Table1[[#This Row],[z faceoffWins]]+Table1[[#This Row],[z shots]]</f>
        <v>-5.577921325016999</v>
      </c>
      <c r="K362" s="7">
        <f>Table1[[#This Row],[z goals]]+Table1[[#This Row],[z assists]]+Table1[[#This Row],[z points]]+Table1[[#This Row],[z ppp]]+Table1[[#This Row],[z hits]]+Table1[[#This Row],[z shots]]</f>
        <v>-4.4706325747955384</v>
      </c>
      <c r="L362" s="7">
        <f>Table1[[#This Row],[z blocks]]+Table1[[#This Row],[z faceoffWins]]</f>
        <v>-1.1072887502214603</v>
      </c>
      <c r="M362" s="7">
        <f>Table1[[#This Row],[z goals]]+Table1[[#This Row],[z assists]]+Table1[[#This Row],[z points]]+Table1[[#This Row],[z ppp]]+Table1[[#This Row],[z hits]]+Table1[[#This Row],[z blocks]]+Table1[[#This Row],[z shots]]</f>
        <v>-5.490327576228629</v>
      </c>
      <c r="N362" s="7">
        <f>Table1[[#This Row],[z goals]]+Table1[[#This Row],[z assists]]+Table1[[#This Row],[z points]]+Table1[[#This Row],[z ppp]]</f>
        <v>-2.8754178917545832</v>
      </c>
      <c r="O362" s="3">
        <f>(Table1[[#This Row],[AVG_goals]] - AT$519) / AT$516</f>
        <v>-0.70422068228815027</v>
      </c>
      <c r="P362" s="3">
        <f>(Table1[[#This Row],[AVG_assists]] - P$519) / P$516</f>
        <v>-0.85070558431708265</v>
      </c>
      <c r="Q362" s="3">
        <f>(Table1[[#This Row],[AVG_points]] - AX$519) / AX$516</f>
        <v>-0.85106545494823127</v>
      </c>
      <c r="R362" s="3">
        <f>(Table1[[#This Row],[AVG_faceoffWins]] - AH$519) / AH$516</f>
        <v>-8.7593748788369716E-2</v>
      </c>
      <c r="S362" s="3">
        <f>(Table1[[#This Row],[AVG_PPP]] - AB$519) / AB$516</f>
        <v>-0.46942617020111888</v>
      </c>
      <c r="T362" s="3">
        <f>(Table1[[#This Row],[AVG_hits]] - T$519) / T$516</f>
        <v>-0.2133375558690889</v>
      </c>
      <c r="U362" s="3">
        <f>(Table1[[#This Row],[AVG_blocks]] - U$519) / U$516</f>
        <v>-1.0196950014330906</v>
      </c>
      <c r="V362" s="3">
        <f>(Table1[[#This Row],[AVG_shots]] - AO$519) / AO$516</f>
        <v>-1.3818771271718662</v>
      </c>
      <c r="W362" s="6">
        <v>108.525547445255</v>
      </c>
      <c r="X362" s="7">
        <f>Table1[[#This Row],[r shp factor]]*Table1[[#This Row],[goals]]</f>
        <v>2.7484566985471059</v>
      </c>
      <c r="Y362" s="4">
        <v>0.37340120437956198</v>
      </c>
      <c r="Z362" s="3">
        <f>(Table1[[#This Row],[AVG_shp]] - Z$519) / Z$516</f>
        <v>5.0928929689706495</v>
      </c>
      <c r="AA362" s="6">
        <v>3.94160583941605</v>
      </c>
      <c r="AB362" s="6">
        <v>20.890510948905099</v>
      </c>
      <c r="AC362" s="6">
        <v>75.007299270072906</v>
      </c>
      <c r="AD362" s="1">
        <v>48</v>
      </c>
      <c r="AE362" s="1">
        <v>6</v>
      </c>
      <c r="AF362" s="1">
        <f>IF(ISERR(Table1[[#This Row],[AVG_shp]]/Table1[[#This Row],[shp]]), 0, Table1[[#This Row],[AVG_shp]]/Table1[[#This Row],[shp]])</f>
        <v>0.45807611642451768</v>
      </c>
      <c r="AG362" s="1">
        <v>10</v>
      </c>
      <c r="AH362" s="1">
        <v>16</v>
      </c>
      <c r="AI362" s="1">
        <v>38</v>
      </c>
      <c r="AJ362" s="3">
        <v>6.6423357664233498</v>
      </c>
      <c r="AK362" s="3">
        <v>11.029197080291899</v>
      </c>
      <c r="AL362" s="3">
        <v>17.671532846715301</v>
      </c>
      <c r="AM362" s="3">
        <v>43.948905109488997</v>
      </c>
      <c r="AN362" s="1">
        <v>0.81515099999999996</v>
      </c>
      <c r="AO362" s="1">
        <v>1</v>
      </c>
      <c r="AP362" s="1">
        <v>30</v>
      </c>
      <c r="AQ362" s="1">
        <v>92</v>
      </c>
      <c r="AR362" s="1">
        <v>29</v>
      </c>
      <c r="AS362" s="1">
        <v>86</v>
      </c>
      <c r="AT362"/>
      <c r="AX362"/>
      <c r="AY362"/>
      <c r="AZ362"/>
    </row>
    <row r="363" spans="1:52" x14ac:dyDescent="0.3">
      <c r="A363" s="1"/>
      <c r="B363" s="1">
        <v>8482117</v>
      </c>
      <c r="C363" s="1">
        <v>23</v>
      </c>
      <c r="D363" s="1" t="s">
        <v>219</v>
      </c>
      <c r="E363" s="1" t="str">
        <f>IF(AND(ISERR(FIND("C",Table1[[#This Row],[positions]])), Table1[[#This Row],[AVG_faceoffWins]]&gt;200), "*", "")</f>
        <v/>
      </c>
      <c r="F363" s="1" t="str">
        <f>IF(AND(AND(NOT(ISERR(FIND("C",Table1[[#This Row],[positions]]))), G363&lt;&gt;"C"), Table1[[#This Row],[z faceoffWins]]&gt;0.15), "*", "")</f>
        <v/>
      </c>
      <c r="G363" s="2" t="s">
        <v>29</v>
      </c>
      <c r="H363" s="1" t="s">
        <v>234</v>
      </c>
      <c r="I363" s="1" t="s">
        <v>235</v>
      </c>
      <c r="J363" s="7">
        <f>Table1[[#This Row],[z ppp]]+Table1[[#This Row],[z blocks]]+Table1[[#This Row],[z hits]]+Table1[[#This Row],[z goals]]+Table1[[#This Row],[z assists]]+Table1[[#This Row],[z points]]+Table1[[#This Row],[z faceoffWins]]+Table1[[#This Row],[z shots]]</f>
        <v>-6.1051016382137497</v>
      </c>
      <c r="K363" s="7">
        <f>Table1[[#This Row],[z goals]]+Table1[[#This Row],[z assists]]+Table1[[#This Row],[z points]]+Table1[[#This Row],[z ppp]]+Table1[[#This Row],[z hits]]+Table1[[#This Row],[z shots]]</f>
        <v>-5.0616928220888129</v>
      </c>
      <c r="L363" s="7">
        <f>Table1[[#This Row],[z blocks]]+Table1[[#This Row],[z faceoffWins]]</f>
        <v>-1.0434088161249369</v>
      </c>
      <c r="M363" s="7">
        <f>Table1[[#This Row],[z goals]]+Table1[[#This Row],[z assists]]+Table1[[#This Row],[z points]]+Table1[[#This Row],[z ppp]]+Table1[[#This Row],[z hits]]+Table1[[#This Row],[z blocks]]+Table1[[#This Row],[z shots]]</f>
        <v>-5.9725116862058121</v>
      </c>
      <c r="N363" s="7">
        <f>Table1[[#This Row],[z goals]]+Table1[[#This Row],[z assists]]+Table1[[#This Row],[z points]]+Table1[[#This Row],[z ppp]]</f>
        <v>-2.9647835836821166</v>
      </c>
      <c r="O363" s="3">
        <f>(Table1[[#This Row],[AVG_goals]] - AT$519) / AT$516</f>
        <v>-0.70641164037745519</v>
      </c>
      <c r="P363" s="3">
        <f>(Table1[[#This Row],[AVG_assists]] - P$519) / P$516</f>
        <v>-0.7887251102460644</v>
      </c>
      <c r="Q363" s="3">
        <f>(Table1[[#This Row],[AVG_points]] - AX$519) / AX$516</f>
        <v>-0.8132809650943883</v>
      </c>
      <c r="R363" s="3">
        <f>(Table1[[#This Row],[AVG_faceoffWins]] - AH$519) / AH$516</f>
        <v>-0.13258995200793747</v>
      </c>
      <c r="S363" s="3">
        <f>(Table1[[#This Row],[AVG_PPP]] - AB$519) / AB$516</f>
        <v>-0.65636586796420882</v>
      </c>
      <c r="T363" s="3">
        <f>(Table1[[#This Row],[AVG_hits]] - T$519) / T$516</f>
        <v>-1.1851265191660099</v>
      </c>
      <c r="U363" s="3">
        <f>(Table1[[#This Row],[AVG_blocks]] - U$519) / U$516</f>
        <v>-0.91081886411699942</v>
      </c>
      <c r="V363" s="3">
        <f>(Table1[[#This Row],[AVG_shots]] - AO$519) / AO$516</f>
        <v>-0.91178271924068621</v>
      </c>
      <c r="W363" s="6">
        <v>99.018987341772103</v>
      </c>
      <c r="X363" s="7">
        <f>Table1[[#This Row],[r shp factor]]*Table1[[#This Row],[goals]]</f>
        <v>7.0542621935026997</v>
      </c>
      <c r="Y363" s="4">
        <v>9.7975765822784805E-2</v>
      </c>
      <c r="Z363" s="3">
        <f>(Table1[[#This Row],[AVG_shp]] - Z$519) / Z$516</f>
        <v>-0.16733615617736347</v>
      </c>
      <c r="AA363" s="6">
        <v>2.14556962025316</v>
      </c>
      <c r="AB363" s="6">
        <v>25.3164556962025</v>
      </c>
      <c r="AC363" s="6">
        <v>22.759493670885998</v>
      </c>
      <c r="AD363" s="1">
        <v>70</v>
      </c>
      <c r="AE363" s="1">
        <v>8</v>
      </c>
      <c r="AF363" s="1">
        <f>IF(ISERR(Table1[[#This Row],[AVG_shp]]/Table1[[#This Row],[shp]]), 0, Table1[[#This Row],[AVG_shp]]/Table1[[#This Row],[shp]])</f>
        <v>0.88178277418783746</v>
      </c>
      <c r="AG363" s="1">
        <v>14</v>
      </c>
      <c r="AH363" s="1">
        <v>22</v>
      </c>
      <c r="AI363" s="1">
        <v>52</v>
      </c>
      <c r="AJ363" s="3">
        <v>6.62025316455696</v>
      </c>
      <c r="AK363" s="3">
        <v>11.8924050632911</v>
      </c>
      <c r="AL363" s="3">
        <v>18.5126582278481</v>
      </c>
      <c r="AM363" s="3">
        <v>72.569620253164501</v>
      </c>
      <c r="AN363" s="1">
        <v>0.111111</v>
      </c>
      <c r="AO363" s="1">
        <v>2</v>
      </c>
      <c r="AP363" s="1">
        <v>72</v>
      </c>
      <c r="AQ363" s="1">
        <v>142</v>
      </c>
      <c r="AR363" s="1">
        <v>29</v>
      </c>
      <c r="AS363" s="1">
        <v>24</v>
      </c>
      <c r="AT363"/>
      <c r="AX363"/>
      <c r="AY363"/>
      <c r="AZ363"/>
    </row>
    <row r="364" spans="1:52" x14ac:dyDescent="0.3">
      <c r="A364" s="1"/>
      <c r="B364" s="1">
        <v>8479661</v>
      </c>
      <c r="C364" s="1">
        <v>28</v>
      </c>
      <c r="D364" s="1" t="s">
        <v>55</v>
      </c>
      <c r="E364" s="1" t="str">
        <f>IF(AND(ISERR(FIND("C",Table1[[#This Row],[positions]])), Table1[[#This Row],[AVG_faceoffWins]]&gt;200), "*", "")</f>
        <v/>
      </c>
      <c r="F364" s="1" t="str">
        <f>IF(AND(AND(NOT(ISERR(FIND("C",Table1[[#This Row],[positions]]))), G364&lt;&gt;"C"), Table1[[#This Row],[z faceoffWins]]&gt;0.15), "*", "")</f>
        <v/>
      </c>
      <c r="G364" s="2" t="s">
        <v>56</v>
      </c>
      <c r="H364" s="1" t="s">
        <v>63</v>
      </c>
      <c r="I364" s="1" t="s">
        <v>64</v>
      </c>
      <c r="J364" s="7">
        <f>Table1[[#This Row],[z ppp]]+Table1[[#This Row],[z blocks]]+Table1[[#This Row],[z hits]]+Table1[[#This Row],[z goals]]+Table1[[#This Row],[z assists]]+Table1[[#This Row],[z points]]+Table1[[#This Row],[z faceoffWins]]+Table1[[#This Row],[z shots]]</f>
        <v>-2.4817854293420543</v>
      </c>
      <c r="K364" s="7">
        <f>Table1[[#This Row],[z goals]]+Table1[[#This Row],[z assists]]+Table1[[#This Row],[z points]]+Table1[[#This Row],[z ppp]]+Table1[[#This Row],[z hits]]+Table1[[#This Row],[z shots]]</f>
        <v>-1.4860566833942133</v>
      </c>
      <c r="L364" s="7">
        <f>Table1[[#This Row],[z blocks]]+Table1[[#This Row],[z faceoffWins]]</f>
        <v>-0.99572874594784078</v>
      </c>
      <c r="M364" s="7">
        <f>Table1[[#This Row],[z goals]]+Table1[[#This Row],[z assists]]+Table1[[#This Row],[z points]]+Table1[[#This Row],[z ppp]]+Table1[[#This Row],[z hits]]+Table1[[#This Row],[z blocks]]+Table1[[#This Row],[z shots]]</f>
        <v>-1.9417418780113009</v>
      </c>
      <c r="N364" s="7">
        <f>Table1[[#This Row],[z goals]]+Table1[[#This Row],[z assists]]+Table1[[#This Row],[z points]]+Table1[[#This Row],[z ppp]]</f>
        <v>-3.5174115888571027</v>
      </c>
      <c r="O364" s="3">
        <f>(Table1[[#This Row],[AVG_goals]] - AT$519) / AT$516</f>
        <v>-0.70681758941864214</v>
      </c>
      <c r="P364" s="3">
        <f>(Table1[[#This Row],[AVG_assists]] - P$519) / P$516</f>
        <v>-1.0265059868701412</v>
      </c>
      <c r="Q364" s="3">
        <f>(Table1[[#This Row],[AVG_points]] - AX$519) / AX$516</f>
        <v>-0.96222617880884931</v>
      </c>
      <c r="R364" s="3">
        <f>(Table1[[#This Row],[AVG_faceoffWins]] - AH$519) / AH$516</f>
        <v>-0.54004355133075332</v>
      </c>
      <c r="S364" s="3">
        <f>(Table1[[#This Row],[AVG_PPP]] - AB$519) / AB$516</f>
        <v>-0.8218618337594702</v>
      </c>
      <c r="T364" s="3">
        <f>(Table1[[#This Row],[AVG_hits]] - T$519) / T$516</f>
        <v>2.8800744316384748</v>
      </c>
      <c r="U364" s="3">
        <f>(Table1[[#This Row],[AVG_blocks]] - U$519) / U$516</f>
        <v>-0.45568519461708745</v>
      </c>
      <c r="V364" s="3">
        <f>(Table1[[#This Row],[AVG_shots]] - AO$519) / AO$516</f>
        <v>-0.84871952617558544</v>
      </c>
      <c r="W364" s="6">
        <v>12.934343434343401</v>
      </c>
      <c r="X364" s="7">
        <f>Table1[[#This Row],[r shp factor]]*Table1[[#This Row],[goals]]</f>
        <v>6.5243439191918959</v>
      </c>
      <c r="Y364" s="4">
        <v>0.11650614141414101</v>
      </c>
      <c r="Z364" s="3">
        <f>(Table1[[#This Row],[AVG_shp]] - Z$519) / Z$516</f>
        <v>0.18656732454811095</v>
      </c>
      <c r="AA364" s="6">
        <v>0.55555555555555503</v>
      </c>
      <c r="AB364" s="6">
        <v>43.818181818181799</v>
      </c>
      <c r="AC364" s="6">
        <v>241.32323232323199</v>
      </c>
      <c r="AD364" s="1">
        <v>67</v>
      </c>
      <c r="AE364" s="1">
        <v>7</v>
      </c>
      <c r="AF364" s="1">
        <f>IF(ISERR(Table1[[#This Row],[AVG_shp]]/Table1[[#This Row],[shp]]), 0, Table1[[#This Row],[AVG_shp]]/Table1[[#This Row],[shp]])</f>
        <v>0.93204913131312805</v>
      </c>
      <c r="AG364" s="1">
        <v>6</v>
      </c>
      <c r="AH364" s="1">
        <v>13</v>
      </c>
      <c r="AI364" s="1">
        <v>33</v>
      </c>
      <c r="AJ364" s="3">
        <v>6.6161616161616097</v>
      </c>
      <c r="AK364" s="3">
        <v>8.5808080808080796</v>
      </c>
      <c r="AL364" s="3">
        <v>15.1969696969696</v>
      </c>
      <c r="AM364" s="3">
        <v>76.409090909090907</v>
      </c>
      <c r="AN364" s="1">
        <v>0.125</v>
      </c>
      <c r="AO364" s="1">
        <v>0</v>
      </c>
      <c r="AP364" s="1">
        <v>56</v>
      </c>
      <c r="AQ364" s="1">
        <v>8</v>
      </c>
      <c r="AR364" s="1">
        <v>37</v>
      </c>
      <c r="AS364" s="1">
        <v>211</v>
      </c>
      <c r="AT364"/>
      <c r="AX364"/>
      <c r="AY364"/>
      <c r="AZ364"/>
    </row>
    <row r="365" spans="1:52" x14ac:dyDescent="0.3">
      <c r="A365" s="1"/>
      <c r="B365" s="1">
        <v>8480995</v>
      </c>
      <c r="C365" s="1">
        <v>26</v>
      </c>
      <c r="D365" s="1" t="s">
        <v>826</v>
      </c>
      <c r="E365" s="1" t="str">
        <f>IF(AND(ISERR(FIND("C",Table1[[#This Row],[positions]])), Table1[[#This Row],[AVG_faceoffWins]]&gt;200), "*", "")</f>
        <v/>
      </c>
      <c r="F365" s="1" t="str">
        <f>IF(AND(AND(NOT(ISERR(FIND("C",Table1[[#This Row],[positions]]))), G365&lt;&gt;"C"), Table1[[#This Row],[z faceoffWins]]&gt;0.15), "*", "")</f>
        <v/>
      </c>
      <c r="G365" s="2" t="s">
        <v>42</v>
      </c>
      <c r="H365" s="1" t="s">
        <v>841</v>
      </c>
      <c r="I365" s="1" t="s">
        <v>842</v>
      </c>
      <c r="J365" s="7">
        <f>Table1[[#This Row],[z ppp]]+Table1[[#This Row],[z blocks]]+Table1[[#This Row],[z hits]]+Table1[[#This Row],[z goals]]+Table1[[#This Row],[z assists]]+Table1[[#This Row],[z points]]+Table1[[#This Row],[z faceoffWins]]+Table1[[#This Row],[z shots]]</f>
        <v>-5.933659451496287</v>
      </c>
      <c r="K365" s="7">
        <f>Table1[[#This Row],[z goals]]+Table1[[#This Row],[z assists]]+Table1[[#This Row],[z points]]+Table1[[#This Row],[z ppp]]+Table1[[#This Row],[z hits]]+Table1[[#This Row],[z shots]]</f>
        <v>-5.345232039905123</v>
      </c>
      <c r="L365" s="7">
        <f>Table1[[#This Row],[z blocks]]+Table1[[#This Row],[z faceoffWins]]</f>
        <v>-0.58842741159116452</v>
      </c>
      <c r="M365" s="7">
        <f>Table1[[#This Row],[z goals]]+Table1[[#This Row],[z assists]]+Table1[[#This Row],[z points]]+Table1[[#This Row],[z ppp]]+Table1[[#This Row],[z hits]]+Table1[[#This Row],[z blocks]]+Table1[[#This Row],[z shots]]</f>
        <v>-5.867303602035272</v>
      </c>
      <c r="N365" s="7">
        <f>Table1[[#This Row],[z goals]]+Table1[[#This Row],[z assists]]+Table1[[#This Row],[z points]]+Table1[[#This Row],[z ppp]]</f>
        <v>-3.3070901642378097</v>
      </c>
      <c r="O365" s="3">
        <f>(Table1[[#This Row],[AVG_goals]] - AT$519) / AT$516</f>
        <v>-0.71491071971380726</v>
      </c>
      <c r="P365" s="3">
        <f>(Table1[[#This Row],[AVG_assists]] - P$519) / P$516</f>
        <v>-0.89660603587067422</v>
      </c>
      <c r="Q365" s="3">
        <f>(Table1[[#This Row],[AVG_points]] - AX$519) / AX$516</f>
        <v>-0.88462190952440656</v>
      </c>
      <c r="R365" s="3">
        <f>(Table1[[#This Row],[AVG_faceoffWins]] - AH$519) / AH$516</f>
        <v>-6.6355849461015082E-2</v>
      </c>
      <c r="S365" s="3">
        <f>(Table1[[#This Row],[AVG_PPP]] - AB$519) / AB$516</f>
        <v>-0.81095149912892128</v>
      </c>
      <c r="T365" s="3">
        <f>(Table1[[#This Row],[AVG_hits]] - T$519) / T$516</f>
        <v>-0.81649850765332121</v>
      </c>
      <c r="U365" s="3">
        <f>(Table1[[#This Row],[AVG_blocks]] - U$519) / U$516</f>
        <v>-0.52207156213014938</v>
      </c>
      <c r="V365" s="3">
        <f>(Table1[[#This Row],[AVG_shots]] - AO$519) / AO$516</f>
        <v>-1.2216433680139918</v>
      </c>
      <c r="W365" s="6">
        <v>113.012578616352</v>
      </c>
      <c r="X365" s="7">
        <f>Table1[[#This Row],[r shp factor]]*Table1[[#This Row],[goals]]</f>
        <v>8.9177888977009747</v>
      </c>
      <c r="Y365" s="4">
        <v>0.13114372955974801</v>
      </c>
      <c r="Z365" s="3">
        <f>(Table1[[#This Row],[AVG_shp]] - Z$519) / Z$516</f>
        <v>0.466124172633408</v>
      </c>
      <c r="AA365" s="6">
        <v>0.660377358490566</v>
      </c>
      <c r="AB365" s="6">
        <v>41.119496855345901</v>
      </c>
      <c r="AC365" s="6">
        <v>42.578616352201202</v>
      </c>
      <c r="AD365" s="1">
        <v>68</v>
      </c>
      <c r="AE365" s="1">
        <v>7</v>
      </c>
      <c r="AF365" s="1">
        <f>IF(ISERR(Table1[[#This Row],[AVG_shp]]/Table1[[#This Row],[shp]]), 0, Table1[[#This Row],[AVG_shp]]/Table1[[#This Row],[shp]])</f>
        <v>1.2739698425287107</v>
      </c>
      <c r="AG365" s="1">
        <v>12</v>
      </c>
      <c r="AH365" s="1">
        <v>19</v>
      </c>
      <c r="AI365" s="1">
        <v>45</v>
      </c>
      <c r="AJ365" s="3">
        <v>6.5345911949685496</v>
      </c>
      <c r="AK365" s="3">
        <v>10.3899371069182</v>
      </c>
      <c r="AL365" s="3">
        <v>16.924528301886699</v>
      </c>
      <c r="AM365" s="3">
        <v>53.704402515723203</v>
      </c>
      <c r="AN365" s="1">
        <v>0.102941</v>
      </c>
      <c r="AO365" s="1">
        <v>1</v>
      </c>
      <c r="AP365" s="1">
        <v>68</v>
      </c>
      <c r="AQ365" s="1">
        <v>139</v>
      </c>
      <c r="AR365" s="1">
        <v>53</v>
      </c>
      <c r="AS365" s="1">
        <v>46</v>
      </c>
      <c r="AT365"/>
      <c r="AX365"/>
      <c r="AY365"/>
      <c r="AZ365"/>
    </row>
    <row r="366" spans="1:52" hidden="1" x14ac:dyDescent="0.3">
      <c r="A366" s="1" t="s">
        <v>1085</v>
      </c>
      <c r="B366" s="1">
        <v>8481014</v>
      </c>
      <c r="C366" s="1">
        <v>25</v>
      </c>
      <c r="D366" s="1" t="s">
        <v>573</v>
      </c>
      <c r="E366" s="1" t="str">
        <f>IF(AND(ISERR(FIND("C",Table1[[#This Row],[positions]])), Table1[[#This Row],[AVG_faceoffWins]]&gt;200), "*", "")</f>
        <v/>
      </c>
      <c r="F366" s="1" t="str">
        <f>IF(AND(AND(NOT(ISERR(FIND("C",Table1[[#This Row],[positions]]))), G366&lt;&gt;"C"), Table1[[#This Row],[z faceoffWins]]&gt;0.15), "*", "")</f>
        <v/>
      </c>
      <c r="G366" s="2" t="s">
        <v>48</v>
      </c>
      <c r="H366" s="1" t="s">
        <v>598</v>
      </c>
      <c r="I366" s="1" t="s">
        <v>599</v>
      </c>
      <c r="J366" s="7">
        <f>Table1[[#This Row],[z ppp]]+Table1[[#This Row],[z blocks]]+Table1[[#This Row],[z hits]]+Table1[[#This Row],[z goals]]+Table1[[#This Row],[z assists]]+Table1[[#This Row],[z points]]+Table1[[#This Row],[z faceoffWins]]+Table1[[#This Row],[z shots]]</f>
        <v>-7.4399841003899125E-2</v>
      </c>
      <c r="K366" s="7">
        <f>Table1[[#This Row],[z goals]]+Table1[[#This Row],[z assists]]+Table1[[#This Row],[z points]]+Table1[[#This Row],[z ppp]]+Table1[[#This Row],[z hits]]+Table1[[#This Row],[z shots]]</f>
        <v>-1.7480180813695456</v>
      </c>
      <c r="L366" s="7">
        <f>Table1[[#This Row],[z blocks]]+Table1[[#This Row],[z faceoffWins]]</f>
        <v>1.673618240365647</v>
      </c>
      <c r="M366" s="7">
        <f>Table1[[#This Row],[z goals]]+Table1[[#This Row],[z assists]]+Table1[[#This Row],[z points]]+Table1[[#This Row],[z ppp]]+Table1[[#This Row],[z hits]]+Table1[[#This Row],[z blocks]]+Table1[[#This Row],[z shots]]</f>
        <v>0.52686420852474369</v>
      </c>
      <c r="N366" s="7">
        <f>Table1[[#This Row],[z goals]]+Table1[[#This Row],[z assists]]+Table1[[#This Row],[z points]]+Table1[[#This Row],[z ppp]]</f>
        <v>-2.9091966875061681</v>
      </c>
      <c r="O366" s="3">
        <f>(Table1[[#This Row],[AVG_goals]] - AT$519) / AT$516</f>
        <v>-0.92553009765645933</v>
      </c>
      <c r="P366" s="3">
        <f>(Table1[[#This Row],[AVG_assists]] - P$519) / P$516</f>
        <v>-0.42133732995041917</v>
      </c>
      <c r="Q366" s="3">
        <f>(Table1[[#This Row],[AVG_points]] - AX$519) / AX$516</f>
        <v>-0.68264265259791057</v>
      </c>
      <c r="R366" s="3">
        <f>(Table1[[#This Row],[AVG_faceoffWins]] - AH$519) / AH$516</f>
        <v>-0.60126404952864232</v>
      </c>
      <c r="S366" s="3">
        <f>(Table1[[#This Row],[AVG_PPP]] - AB$519) / AB$516</f>
        <v>-0.87968660730137949</v>
      </c>
      <c r="T366" s="3">
        <f>(Table1[[#This Row],[AVG_hits]] - T$519) / T$516</f>
        <v>1.5200779393586703</v>
      </c>
      <c r="U366" s="3">
        <f>(Table1[[#This Row],[AVG_blocks]] - U$519) / U$516</f>
        <v>2.2748822898942893</v>
      </c>
      <c r="V366" s="3">
        <f>(Table1[[#This Row],[AVG_shots]] - AO$519) / AO$516</f>
        <v>-0.35889933322204787</v>
      </c>
      <c r="W366" s="6">
        <v>0</v>
      </c>
      <c r="X366" s="7">
        <f>Table1[[#This Row],[r shp factor]]*Table1[[#This Row],[goals]]</f>
        <v>4.0389814479638</v>
      </c>
      <c r="Y366" s="4">
        <v>4.0389814479637999E-2</v>
      </c>
      <c r="Z366" s="3">
        <f>(Table1[[#This Row],[AVG_shp]] - Z$519) / Z$516</f>
        <v>-1.2671448740715647</v>
      </c>
      <c r="AA366" s="6">
        <v>0</v>
      </c>
      <c r="AB366" s="6">
        <v>154.819004524886</v>
      </c>
      <c r="AC366" s="6">
        <v>168.20361990950201</v>
      </c>
      <c r="AD366" s="1">
        <v>64</v>
      </c>
      <c r="AE366" s="1">
        <v>4</v>
      </c>
      <c r="AF366" s="1">
        <f>IF(ISERR(Table1[[#This Row],[AVG_shp]]/Table1[[#This Row],[shp]]), 0, Table1[[#This Row],[AVG_shp]]/Table1[[#This Row],[shp]])</f>
        <v>1.00974536199095</v>
      </c>
      <c r="AG366" s="1">
        <v>16</v>
      </c>
      <c r="AH366" s="1">
        <v>20</v>
      </c>
      <c r="AI366" s="1">
        <v>44</v>
      </c>
      <c r="AJ366" s="3">
        <v>4.4117647058823497</v>
      </c>
      <c r="AK366" s="3">
        <v>17.009049773755599</v>
      </c>
      <c r="AL366" s="3">
        <v>21.420814479638</v>
      </c>
      <c r="AM366" s="3">
        <v>106.230769230769</v>
      </c>
      <c r="AN366" s="1">
        <v>0.04</v>
      </c>
      <c r="AO366" s="1">
        <v>0</v>
      </c>
      <c r="AP366" s="1">
        <v>100</v>
      </c>
      <c r="AQ366" s="1">
        <v>0</v>
      </c>
      <c r="AR366" s="1">
        <v>165</v>
      </c>
      <c r="AS366" s="1">
        <v>147</v>
      </c>
      <c r="AT366"/>
      <c r="AX366"/>
      <c r="AY366"/>
      <c r="AZ366"/>
    </row>
    <row r="367" spans="1:52" hidden="1" x14ac:dyDescent="0.3">
      <c r="A367" s="1" t="s">
        <v>1085</v>
      </c>
      <c r="B367" s="1">
        <v>8481656</v>
      </c>
      <c r="C367" s="1">
        <v>24</v>
      </c>
      <c r="D367" s="1" t="s">
        <v>1032</v>
      </c>
      <c r="E367" s="1" t="str">
        <f>IF(AND(ISERR(FIND("C",Table1[[#This Row],[positions]])), Table1[[#This Row],[AVG_faceoffWins]]&gt;200), "*", "")</f>
        <v/>
      </c>
      <c r="F367" s="1" t="str">
        <f>IF(AND(AND(NOT(ISERR(FIND("C",Table1[[#This Row],[positions]]))), G367&lt;&gt;"C"), Table1[[#This Row],[z faceoffWins]]&gt;0.15), "*", "")</f>
        <v/>
      </c>
      <c r="G367" s="2" t="s">
        <v>56</v>
      </c>
      <c r="H367" s="1" t="s">
        <v>1045</v>
      </c>
      <c r="I367" s="1" t="s">
        <v>1046</v>
      </c>
      <c r="J367" s="7">
        <f>Table1[[#This Row],[z ppp]]+Table1[[#This Row],[z blocks]]+Table1[[#This Row],[z hits]]+Table1[[#This Row],[z goals]]+Table1[[#This Row],[z assists]]+Table1[[#This Row],[z points]]+Table1[[#This Row],[z faceoffWins]]+Table1[[#This Row],[z shots]]</f>
        <v>-3.0662543779651239</v>
      </c>
      <c r="K367" s="7">
        <f>Table1[[#This Row],[z goals]]+Table1[[#This Row],[z assists]]+Table1[[#This Row],[z points]]+Table1[[#This Row],[z ppp]]+Table1[[#This Row],[z hits]]+Table1[[#This Row],[z shots]]</f>
        <v>-1.8773693912205702</v>
      </c>
      <c r="L367" s="7">
        <f>Table1[[#This Row],[z blocks]]+Table1[[#This Row],[z faceoffWins]]</f>
        <v>-1.1888849867445535</v>
      </c>
      <c r="M367" s="7">
        <f>Table1[[#This Row],[z goals]]+Table1[[#This Row],[z assists]]+Table1[[#This Row],[z points]]+Table1[[#This Row],[z ppp]]+Table1[[#This Row],[z hits]]+Table1[[#This Row],[z blocks]]+Table1[[#This Row],[z shots]]</f>
        <v>-2.5755054763440479</v>
      </c>
      <c r="N367" s="7">
        <f>Table1[[#This Row],[z goals]]+Table1[[#This Row],[z assists]]+Table1[[#This Row],[z points]]+Table1[[#This Row],[z ppp]]</f>
        <v>-0.62163988169606221</v>
      </c>
      <c r="O367" s="3">
        <f>(Table1[[#This Row],[AVG_goals]] - AT$519) / AT$516</f>
        <v>3.1396912271205328E-2</v>
      </c>
      <c r="P367" s="3">
        <f>(Table1[[#This Row],[AVG_assists]] - P$519) / P$516</f>
        <v>0.10772551048203247</v>
      </c>
      <c r="Q367" s="3">
        <f>(Table1[[#This Row],[AVG_points]] - AX$519) / AX$516</f>
        <v>8.1610958415602272E-2</v>
      </c>
      <c r="R367" s="3">
        <f>(Table1[[#This Row],[AVG_faceoffWins]] - AH$519) / AH$516</f>
        <v>-0.49074890162107576</v>
      </c>
      <c r="S367" s="3">
        <f>(Table1[[#This Row],[AVG_PPP]] - AB$519) / AB$516</f>
        <v>-0.84237326286490222</v>
      </c>
      <c r="T367" s="3">
        <f>(Table1[[#This Row],[AVG_hits]] - T$519) / T$516</f>
        <v>-1.043963585912747</v>
      </c>
      <c r="U367" s="3">
        <f>(Table1[[#This Row],[AVG_blocks]] - U$519) / U$516</f>
        <v>-0.6981360851234778</v>
      </c>
      <c r="V367" s="3">
        <f>(Table1[[#This Row],[AVG_shots]] - AO$519) / AO$516</f>
        <v>-0.21176592361176105</v>
      </c>
      <c r="W367" s="6">
        <v>23.349056603773501</v>
      </c>
      <c r="X367" s="7">
        <f>Table1[[#This Row],[r shp factor]]*Table1[[#This Row],[goals]]</f>
        <v>15.401028685375351</v>
      </c>
      <c r="Y367" s="4">
        <v>0.108458150943396</v>
      </c>
      <c r="Z367" s="3">
        <f>(Table1[[#This Row],[AVG_shp]] - Z$519) / Z$516</f>
        <v>3.2862299714685482E-2</v>
      </c>
      <c r="AA367" s="6">
        <v>0.35849056603773499</v>
      </c>
      <c r="AB367" s="6">
        <v>33.962264150943398</v>
      </c>
      <c r="AC367" s="6">
        <v>30.349056603773501</v>
      </c>
      <c r="AD367" s="1">
        <v>76</v>
      </c>
      <c r="AE367" s="1">
        <v>30</v>
      </c>
      <c r="AF367" s="1">
        <f>IF(ISERR(Table1[[#This Row],[AVG_shp]]/Table1[[#This Row],[shp]]), 0, Table1[[#This Row],[AVG_shp]]/Table1[[#This Row],[shp]])</f>
        <v>0.51336762284584503</v>
      </c>
      <c r="AG367" s="1">
        <v>36</v>
      </c>
      <c r="AH367" s="1">
        <v>66</v>
      </c>
      <c r="AI367" s="1">
        <v>162</v>
      </c>
      <c r="AJ367" s="3">
        <v>14.0566037735849</v>
      </c>
      <c r="AK367" s="3">
        <v>24.377358490565999</v>
      </c>
      <c r="AL367" s="3">
        <v>38.4339622641509</v>
      </c>
      <c r="AM367" s="3">
        <v>115.188679245283</v>
      </c>
      <c r="AN367" s="1">
        <v>0.21126800000000001</v>
      </c>
      <c r="AO367" s="1">
        <v>1</v>
      </c>
      <c r="AP367" s="1">
        <v>142</v>
      </c>
      <c r="AQ367" s="1">
        <v>6</v>
      </c>
      <c r="AR367" s="1">
        <v>33</v>
      </c>
      <c r="AS367" s="1">
        <v>20</v>
      </c>
      <c r="AT367"/>
      <c r="AX367"/>
      <c r="AY367"/>
      <c r="AZ367"/>
    </row>
    <row r="368" spans="1:52" x14ac:dyDescent="0.3">
      <c r="A368" s="1"/>
      <c r="B368" s="1">
        <v>8476878</v>
      </c>
      <c r="C368" s="1">
        <v>31</v>
      </c>
      <c r="D368" s="1" t="s">
        <v>826</v>
      </c>
      <c r="E368" s="1" t="str">
        <f>IF(AND(ISERR(FIND("C",Table1[[#This Row],[positions]])), Table1[[#This Row],[AVG_faceoffWins]]&gt;200), "*", "")</f>
        <v/>
      </c>
      <c r="F368" s="1" t="str">
        <f>IF(AND(AND(NOT(ISERR(FIND("C",Table1[[#This Row],[positions]]))), G368&lt;&gt;"C"), Table1[[#This Row],[z faceoffWins]]&gt;0.15), "*", "")</f>
        <v/>
      </c>
      <c r="G368" s="2" t="s">
        <v>56</v>
      </c>
      <c r="H368" s="1" t="s">
        <v>833</v>
      </c>
      <c r="I368" s="1" t="s">
        <v>834</v>
      </c>
      <c r="J368" s="7">
        <f>Table1[[#This Row],[z ppp]]+Table1[[#This Row],[z blocks]]+Table1[[#This Row],[z hits]]+Table1[[#This Row],[z goals]]+Table1[[#This Row],[z assists]]+Table1[[#This Row],[z points]]+Table1[[#This Row],[z faceoffWins]]+Table1[[#This Row],[z shots]]</f>
        <v>-4.1420429648808907</v>
      </c>
      <c r="K368" s="7">
        <f>Table1[[#This Row],[z goals]]+Table1[[#This Row],[z assists]]+Table1[[#This Row],[z points]]+Table1[[#This Row],[z ppp]]+Table1[[#This Row],[z hits]]+Table1[[#This Row],[z shots]]</f>
        <v>-3.5199809263346271</v>
      </c>
      <c r="L368" s="7">
        <f>Table1[[#This Row],[z blocks]]+Table1[[#This Row],[z faceoffWins]]</f>
        <v>-0.62206203854626307</v>
      </c>
      <c r="M368" s="7">
        <f>Table1[[#This Row],[z goals]]+Table1[[#This Row],[z assists]]+Table1[[#This Row],[z points]]+Table1[[#This Row],[z ppp]]+Table1[[#This Row],[z hits]]+Table1[[#This Row],[z blocks]]+Table1[[#This Row],[z shots]]</f>
        <v>-3.9287729663129829</v>
      </c>
      <c r="N368" s="7">
        <f>Table1[[#This Row],[z goals]]+Table1[[#This Row],[z assists]]+Table1[[#This Row],[z points]]+Table1[[#This Row],[z ppp]]</f>
        <v>-3.8547653231871086</v>
      </c>
      <c r="O368" s="3">
        <f>(Table1[[#This Row],[AVG_goals]] - AT$519) / AT$516</f>
        <v>-0.71591744461314044</v>
      </c>
      <c r="P368" s="3">
        <f>(Table1[[#This Row],[AVG_assists]] - P$519) / P$516</f>
        <v>-1.2130908964185791</v>
      </c>
      <c r="Q368" s="3">
        <f>(Table1[[#This Row],[AVG_points]] - AX$519) / AX$516</f>
        <v>-1.0830782299208317</v>
      </c>
      <c r="R368" s="3">
        <f>(Table1[[#This Row],[AVG_faceoffWins]] - AH$519) / AH$516</f>
        <v>-0.21326999856790735</v>
      </c>
      <c r="S368" s="3">
        <f>(Table1[[#This Row],[AVG_PPP]] - AB$519) / AB$516</f>
        <v>-0.84267875223455768</v>
      </c>
      <c r="T368" s="3">
        <f>(Table1[[#This Row],[AVG_hits]] - T$519) / T$516</f>
        <v>0.94019867508802513</v>
      </c>
      <c r="U368" s="3">
        <f>(Table1[[#This Row],[AVG_blocks]] - U$519) / U$516</f>
        <v>-0.40879203997835573</v>
      </c>
      <c r="V368" s="3">
        <f>(Table1[[#This Row],[AVG_shots]] - AO$519) / AO$516</f>
        <v>-0.60541427823554361</v>
      </c>
      <c r="W368" s="6">
        <v>81.973333333333301</v>
      </c>
      <c r="X368" s="7">
        <f>Table1[[#This Row],[r shp factor]]*Table1[[#This Row],[goals]]</f>
        <v>5.8645045742954105</v>
      </c>
      <c r="Y368" s="4">
        <v>7.0655551111111103E-2</v>
      </c>
      <c r="Z368" s="3">
        <f>(Table1[[#This Row],[AVG_shp]] - Z$519) / Z$516</f>
        <v>-0.6891129023075806</v>
      </c>
      <c r="AA368" s="6">
        <v>0.35555555555555501</v>
      </c>
      <c r="AB368" s="6">
        <v>45.724444444444401</v>
      </c>
      <c r="AC368" s="6">
        <v>137.02666666666599</v>
      </c>
      <c r="AD368" s="1">
        <v>82</v>
      </c>
      <c r="AE368" s="1">
        <v>2</v>
      </c>
      <c r="AF368" s="1">
        <f>IF(ISERR(Table1[[#This Row],[AVG_shp]]/Table1[[#This Row],[shp]]), 0, Table1[[#This Row],[AVG_shp]]/Table1[[#This Row],[shp]])</f>
        <v>2.9322522871477052</v>
      </c>
      <c r="AG368" s="1">
        <v>4</v>
      </c>
      <c r="AH368" s="1">
        <v>6</v>
      </c>
      <c r="AI368" s="1">
        <v>14</v>
      </c>
      <c r="AJ368" s="3">
        <v>6.5244444444444403</v>
      </c>
      <c r="AK368" s="3">
        <v>5.9822222222222203</v>
      </c>
      <c r="AL368" s="3">
        <v>12.5066666666666</v>
      </c>
      <c r="AM368" s="3">
        <v>91.2222222222222</v>
      </c>
      <c r="AN368" s="1">
        <v>2.4095999999999999E-2</v>
      </c>
      <c r="AO368" s="1">
        <v>0</v>
      </c>
      <c r="AP368" s="1">
        <v>83</v>
      </c>
      <c r="AQ368" s="1">
        <v>61</v>
      </c>
      <c r="AR368" s="1">
        <v>50</v>
      </c>
      <c r="AS368" s="1">
        <v>174</v>
      </c>
      <c r="AT368"/>
      <c r="AX368"/>
      <c r="AY368"/>
      <c r="AZ368"/>
    </row>
    <row r="369" spans="1:52" x14ac:dyDescent="0.3">
      <c r="A369" s="1"/>
      <c r="B369" s="1">
        <v>8478472</v>
      </c>
      <c r="C369" s="1">
        <v>28</v>
      </c>
      <c r="D369" s="1" t="s">
        <v>792</v>
      </c>
      <c r="E369" s="1" t="str">
        <f>IF(AND(ISERR(FIND("C",Table1[[#This Row],[positions]])), Table1[[#This Row],[AVG_faceoffWins]]&gt;200), "*", "")</f>
        <v/>
      </c>
      <c r="F369" s="1" t="str">
        <f>IF(AND(AND(NOT(ISERR(FIND("C",Table1[[#This Row],[positions]]))), G369&lt;&gt;"C"), Table1[[#This Row],[z faceoffWins]]&gt;0.15), "*", "")</f>
        <v/>
      </c>
      <c r="G369" s="2" t="s">
        <v>42</v>
      </c>
      <c r="H369" s="1" t="s">
        <v>799</v>
      </c>
      <c r="I369" s="1" t="s">
        <v>800</v>
      </c>
      <c r="J369" s="7">
        <f>Table1[[#This Row],[z ppp]]+Table1[[#This Row],[z blocks]]+Table1[[#This Row],[z hits]]+Table1[[#This Row],[z goals]]+Table1[[#This Row],[z assists]]+Table1[[#This Row],[z points]]+Table1[[#This Row],[z faceoffWins]]+Table1[[#This Row],[z shots]]</f>
        <v>-3.9800937161289291</v>
      </c>
      <c r="K369" s="7">
        <f>Table1[[#This Row],[z goals]]+Table1[[#This Row],[z assists]]+Table1[[#This Row],[z points]]+Table1[[#This Row],[z ppp]]+Table1[[#This Row],[z hits]]+Table1[[#This Row],[z shots]]</f>
        <v>-2.8886335398296747</v>
      </c>
      <c r="L369" s="7">
        <f>Table1[[#This Row],[z blocks]]+Table1[[#This Row],[z faceoffWins]]</f>
        <v>-1.0914601762992546</v>
      </c>
      <c r="M369" s="7">
        <f>Table1[[#This Row],[z goals]]+Table1[[#This Row],[z assists]]+Table1[[#This Row],[z points]]+Table1[[#This Row],[z ppp]]+Table1[[#This Row],[z hits]]+Table1[[#This Row],[z blocks]]+Table1[[#This Row],[z shots]]</f>
        <v>-3.4727882060179751</v>
      </c>
      <c r="N369" s="7">
        <f>Table1[[#This Row],[z goals]]+Table1[[#This Row],[z assists]]+Table1[[#This Row],[z points]]+Table1[[#This Row],[z ppp]]</f>
        <v>-2.5504991272606827</v>
      </c>
      <c r="O369" s="3">
        <f>(Table1[[#This Row],[AVG_goals]] - AT$519) / AT$516</f>
        <v>-0.72995317589823461</v>
      </c>
      <c r="P369" s="3">
        <f>(Table1[[#This Row],[AVG_assists]] - P$519) / P$516</f>
        <v>-0.43268111255735986</v>
      </c>
      <c r="Q369" s="3">
        <f>(Table1[[#This Row],[AVG_points]] - AX$519) / AX$516</f>
        <v>-0.60118999490303493</v>
      </c>
      <c r="R369" s="3">
        <f>(Table1[[#This Row],[AVG_faceoffWins]] - AH$519) / AH$516</f>
        <v>-0.50730551011095448</v>
      </c>
      <c r="S369" s="3">
        <f>(Table1[[#This Row],[AVG_PPP]] - AB$519) / AB$516</f>
        <v>-0.78667484390205311</v>
      </c>
      <c r="T369" s="3">
        <f>(Table1[[#This Row],[AVG_hits]] - T$519) / T$516</f>
        <v>0.30098406088213264</v>
      </c>
      <c r="U369" s="3">
        <f>(Table1[[#This Row],[AVG_blocks]] - U$519) / U$516</f>
        <v>-0.58415466618830014</v>
      </c>
      <c r="V369" s="3">
        <f>(Table1[[#This Row],[AVG_shots]] - AO$519) / AO$516</f>
        <v>-0.63911847345112494</v>
      </c>
      <c r="W369" s="6">
        <v>19.851063829787201</v>
      </c>
      <c r="X369" s="7">
        <f>Table1[[#This Row],[r shp factor]]*Table1[[#This Row],[goals]]</f>
        <v>4.5550508196137649</v>
      </c>
      <c r="Y369" s="4">
        <v>6.6015212765957398E-2</v>
      </c>
      <c r="Z369" s="3">
        <f>(Table1[[#This Row],[AVG_shp]] - Z$519) / Z$516</f>
        <v>-0.77773668027675624</v>
      </c>
      <c r="AA369" s="6">
        <v>0.89361702127659504</v>
      </c>
      <c r="AB369" s="6">
        <v>38.595744680850999</v>
      </c>
      <c r="AC369" s="6">
        <v>102.659574468085</v>
      </c>
      <c r="AD369" s="1">
        <v>60</v>
      </c>
      <c r="AE369" s="1">
        <v>4</v>
      </c>
      <c r="AF369" s="1">
        <f>IF(ISERR(Table1[[#This Row],[AVG_shp]]/Table1[[#This Row],[shp]]), 0, Table1[[#This Row],[AVG_shp]]/Table1[[#This Row],[shp]])</f>
        <v>1.1387627049034412</v>
      </c>
      <c r="AG369" s="1">
        <v>10</v>
      </c>
      <c r="AH369" s="1">
        <v>14</v>
      </c>
      <c r="AI369" s="1">
        <v>32</v>
      </c>
      <c r="AJ369" s="3">
        <v>6.3829787234042499</v>
      </c>
      <c r="AK369" s="3">
        <v>16.851063829787201</v>
      </c>
      <c r="AL369" s="3">
        <v>23.234042553191401</v>
      </c>
      <c r="AM369" s="3">
        <v>89.170212765957402</v>
      </c>
      <c r="AN369" s="1">
        <v>5.7971000000000002E-2</v>
      </c>
      <c r="AO369" s="1">
        <v>0</v>
      </c>
      <c r="AP369" s="1">
        <v>69</v>
      </c>
      <c r="AQ369" s="1">
        <v>33</v>
      </c>
      <c r="AR369" s="1">
        <v>36</v>
      </c>
      <c r="AS369" s="1">
        <v>121</v>
      </c>
      <c r="AT369"/>
      <c r="AX369"/>
      <c r="AY369"/>
      <c r="AZ369"/>
    </row>
    <row r="370" spans="1:52" x14ac:dyDescent="0.3">
      <c r="A370" s="1"/>
      <c r="B370" s="1">
        <v>8476457</v>
      </c>
      <c r="C370" s="1">
        <v>33</v>
      </c>
      <c r="D370" s="1" t="s">
        <v>734</v>
      </c>
      <c r="E370" s="1" t="str">
        <f>IF(AND(ISERR(FIND("C",Table1[[#This Row],[positions]])), Table1[[#This Row],[AVG_faceoffWins]]&gt;200), "*", "")</f>
        <v/>
      </c>
      <c r="F370" s="1" t="str">
        <f>IF(AND(AND(NOT(ISERR(FIND("C",Table1[[#This Row],[positions]]))), G370&lt;&gt;"C"), Table1[[#This Row],[z faceoffWins]]&gt;0.15), "*", "")</f>
        <v/>
      </c>
      <c r="G370" s="2" t="s">
        <v>48</v>
      </c>
      <c r="H370" s="1" t="s">
        <v>757</v>
      </c>
      <c r="I370" s="1" t="s">
        <v>758</v>
      </c>
      <c r="J370" s="7">
        <f>Table1[[#This Row],[z ppp]]+Table1[[#This Row],[z blocks]]+Table1[[#This Row],[z hits]]+Table1[[#This Row],[z goals]]+Table1[[#This Row],[z assists]]+Table1[[#This Row],[z points]]+Table1[[#This Row],[z faceoffWins]]+Table1[[#This Row],[z shots]]</f>
        <v>0.87839221700097991</v>
      </c>
      <c r="K370" s="7">
        <f>Table1[[#This Row],[z goals]]+Table1[[#This Row],[z assists]]+Table1[[#This Row],[z points]]+Table1[[#This Row],[z ppp]]+Table1[[#This Row],[z hits]]+Table1[[#This Row],[z shots]]</f>
        <v>-0.85771322317832799</v>
      </c>
      <c r="L370" s="7">
        <f>Table1[[#This Row],[z blocks]]+Table1[[#This Row],[z faceoffWins]]</f>
        <v>1.7361054401793077</v>
      </c>
      <c r="M370" s="7">
        <f>Table1[[#This Row],[z goals]]+Table1[[#This Row],[z assists]]+Table1[[#This Row],[z points]]+Table1[[#This Row],[z ppp]]+Table1[[#This Row],[z hits]]+Table1[[#This Row],[z blocks]]+Table1[[#This Row],[z shots]]</f>
        <v>1.479656266529622</v>
      </c>
      <c r="N370" s="7">
        <f>Table1[[#This Row],[z goals]]+Table1[[#This Row],[z assists]]+Table1[[#This Row],[z points]]+Table1[[#This Row],[z ppp]]</f>
        <v>-2.2788794865948865</v>
      </c>
      <c r="O370" s="3">
        <f>(Table1[[#This Row],[AVG_goals]] - AT$519) / AT$516</f>
        <v>-0.73393389800640174</v>
      </c>
      <c r="P370" s="3">
        <f>(Table1[[#This Row],[AVG_assists]] - P$519) / P$516</f>
        <v>-0.20482125759322123</v>
      </c>
      <c r="Q370" s="3">
        <f>(Table1[[#This Row],[AVG_points]] - AX$519) / AX$516</f>
        <v>-0.46043772369388397</v>
      </c>
      <c r="R370" s="3">
        <f>(Table1[[#This Row],[AVG_faceoffWins]] - AH$519) / AH$516</f>
        <v>-0.60126404952864232</v>
      </c>
      <c r="S370" s="3">
        <f>(Table1[[#This Row],[AVG_PPP]] - AB$519) / AB$516</f>
        <v>-0.87968660730137949</v>
      </c>
      <c r="T370" s="3">
        <f>(Table1[[#This Row],[AVG_hits]] - T$519) / T$516</f>
        <v>1.4171433631350028</v>
      </c>
      <c r="U370" s="3">
        <f>(Table1[[#This Row],[AVG_blocks]] - U$519) / U$516</f>
        <v>2.33736948970795</v>
      </c>
      <c r="V370" s="3">
        <f>(Table1[[#This Row],[AVG_shots]] - AO$519) / AO$516</f>
        <v>4.0229002815556662E-3</v>
      </c>
      <c r="W370" s="6">
        <v>0</v>
      </c>
      <c r="X370" s="7">
        <f>Table1[[#This Row],[r shp factor]]*Table1[[#This Row],[goals]]</f>
        <v>5.5792900571428499</v>
      </c>
      <c r="Y370" s="4">
        <v>4.9815089795918303E-2</v>
      </c>
      <c r="Z370" s="3">
        <f>(Table1[[#This Row],[AVG_shp]] - Z$519) / Z$516</f>
        <v>-1.0871356926719464</v>
      </c>
      <c r="AA370" s="6">
        <v>0</v>
      </c>
      <c r="AB370" s="6">
        <v>157.359183673469</v>
      </c>
      <c r="AC370" s="6">
        <v>162.66938775510201</v>
      </c>
      <c r="AD370" s="1">
        <v>82</v>
      </c>
      <c r="AE370" s="1">
        <v>7</v>
      </c>
      <c r="AF370" s="1">
        <f>IF(ISERR(Table1[[#This Row],[AVG_shp]]/Table1[[#This Row],[shp]]), 0, Table1[[#This Row],[AVG_shp]]/Table1[[#This Row],[shp]])</f>
        <v>0.79704143673469285</v>
      </c>
      <c r="AG370" s="1">
        <v>21</v>
      </c>
      <c r="AH370" s="1">
        <v>28</v>
      </c>
      <c r="AI370" s="1">
        <v>63</v>
      </c>
      <c r="AJ370" s="3">
        <v>6.3428571428571399</v>
      </c>
      <c r="AK370" s="3">
        <v>20.024489795918299</v>
      </c>
      <c r="AL370" s="3">
        <v>26.367346938775501</v>
      </c>
      <c r="AM370" s="3">
        <v>128.326530612244</v>
      </c>
      <c r="AN370" s="1">
        <v>6.25E-2</v>
      </c>
      <c r="AO370" s="1">
        <v>0</v>
      </c>
      <c r="AP370" s="1">
        <v>112</v>
      </c>
      <c r="AQ370" s="1">
        <v>0</v>
      </c>
      <c r="AR370" s="1">
        <v>148</v>
      </c>
      <c r="AS370" s="1">
        <v>104</v>
      </c>
      <c r="AT370"/>
      <c r="AX370"/>
      <c r="AY370"/>
      <c r="AZ370"/>
    </row>
    <row r="371" spans="1:52" x14ac:dyDescent="0.3">
      <c r="A371" s="1"/>
      <c r="B371" s="1">
        <v>8476958</v>
      </c>
      <c r="C371" s="1">
        <v>31</v>
      </c>
      <c r="D371" s="1" t="s">
        <v>119</v>
      </c>
      <c r="E371" s="1" t="str">
        <f>IF(AND(ISERR(FIND("C",Table1[[#This Row],[positions]])), Table1[[#This Row],[AVG_faceoffWins]]&gt;200), "*", "")</f>
        <v/>
      </c>
      <c r="F371" s="1" t="str">
        <f>IF(AND(AND(NOT(ISERR(FIND("C",Table1[[#This Row],[positions]]))), G371&lt;&gt;"C"), Table1[[#This Row],[z faceoffWins]]&gt;0.15), "*", "")</f>
        <v/>
      </c>
      <c r="G371" s="2" t="s">
        <v>48</v>
      </c>
      <c r="H371" s="1" t="s">
        <v>151</v>
      </c>
      <c r="I371" s="1" t="s">
        <v>152</v>
      </c>
      <c r="J371" s="7">
        <f>Table1[[#This Row],[z ppp]]+Table1[[#This Row],[z blocks]]+Table1[[#This Row],[z hits]]+Table1[[#This Row],[z goals]]+Table1[[#This Row],[z assists]]+Table1[[#This Row],[z points]]+Table1[[#This Row],[z faceoffWins]]+Table1[[#This Row],[z shots]]</f>
        <v>-1.8593479880852841</v>
      </c>
      <c r="K371" s="7">
        <f>Table1[[#This Row],[z goals]]+Table1[[#This Row],[z assists]]+Table1[[#This Row],[z points]]+Table1[[#This Row],[z ppp]]+Table1[[#This Row],[z hits]]+Table1[[#This Row],[z shots]]</f>
        <v>-2.6751897196066103</v>
      </c>
      <c r="L371" s="7">
        <f>Table1[[#This Row],[z blocks]]+Table1[[#This Row],[z faceoffWins]]</f>
        <v>0.81584173152132666</v>
      </c>
      <c r="M371" s="7">
        <f>Table1[[#This Row],[z goals]]+Table1[[#This Row],[z assists]]+Table1[[#This Row],[z points]]+Table1[[#This Row],[z ppp]]+Table1[[#This Row],[z hits]]+Table1[[#This Row],[z blocks]]+Table1[[#This Row],[z shots]]</f>
        <v>-1.2580839385566416</v>
      </c>
      <c r="N371" s="7">
        <f>Table1[[#This Row],[z goals]]+Table1[[#This Row],[z assists]]+Table1[[#This Row],[z points]]+Table1[[#This Row],[z ppp]]</f>
        <v>-1.8067123397907365</v>
      </c>
      <c r="O371" s="3">
        <f>(Table1[[#This Row],[AVG_goals]] - AT$519) / AT$516</f>
        <v>-0.73613472173683459</v>
      </c>
      <c r="P371" s="3">
        <f>(Table1[[#This Row],[AVG_assists]] - P$519) / P$516</f>
        <v>8.7598408130769301E-2</v>
      </c>
      <c r="Q371" s="3">
        <f>(Table1[[#This Row],[AVG_points]] - AX$519) / AX$516</f>
        <v>-0.27848941888329154</v>
      </c>
      <c r="R371" s="3">
        <f>(Table1[[#This Row],[AVG_faceoffWins]] - AH$519) / AH$516</f>
        <v>-0.60126404952864232</v>
      </c>
      <c r="S371" s="3">
        <f>(Table1[[#This Row],[AVG_PPP]] - AB$519) / AB$516</f>
        <v>-0.87968660730137949</v>
      </c>
      <c r="T371" s="3">
        <f>(Table1[[#This Row],[AVG_hits]] - T$519) / T$516</f>
        <v>-0.91225371605222771</v>
      </c>
      <c r="U371" s="3">
        <f>(Table1[[#This Row],[AVG_blocks]] - U$519) / U$516</f>
        <v>1.417105781049969</v>
      </c>
      <c r="V371" s="3">
        <f>(Table1[[#This Row],[AVG_shots]] - AO$519) / AO$516</f>
        <v>4.3776336236353519E-2</v>
      </c>
      <c r="W371" s="6">
        <v>0</v>
      </c>
      <c r="X371" s="7">
        <f>Table1[[#This Row],[r shp factor]]*Table1[[#This Row],[goals]]</f>
        <v>5.4040595907919435</v>
      </c>
      <c r="Y371" s="4">
        <v>4.9127405063291101E-2</v>
      </c>
      <c r="Z371" s="3">
        <f>(Table1[[#This Row],[AVG_shp]] - Z$519) / Z$516</f>
        <v>-1.1002694804529161</v>
      </c>
      <c r="AA371" s="6">
        <v>0</v>
      </c>
      <c r="AB371" s="6">
        <v>119.949367088607</v>
      </c>
      <c r="AC371" s="6">
        <v>37.430379746835399</v>
      </c>
      <c r="AD371" s="1">
        <v>80</v>
      </c>
      <c r="AE371" s="1">
        <v>6</v>
      </c>
      <c r="AF371" s="1">
        <f>IF(ISERR(Table1[[#This Row],[AVG_shp]]/Table1[[#This Row],[shp]]), 0, Table1[[#This Row],[AVG_shp]]/Table1[[#This Row],[shp]])</f>
        <v>0.900676598465324</v>
      </c>
      <c r="AG371" s="1">
        <v>21</v>
      </c>
      <c r="AH371" s="1">
        <v>27</v>
      </c>
      <c r="AI371" s="1">
        <v>60</v>
      </c>
      <c r="AJ371" s="3">
        <v>6.3206751054852299</v>
      </c>
      <c r="AK371" s="3">
        <v>24.097046413502099</v>
      </c>
      <c r="AL371" s="3">
        <v>30.4177215189873</v>
      </c>
      <c r="AM371" s="3">
        <v>130.74683544303701</v>
      </c>
      <c r="AN371" s="1">
        <v>5.4545000000000003E-2</v>
      </c>
      <c r="AO371" s="1">
        <v>0</v>
      </c>
      <c r="AP371" s="1">
        <v>110</v>
      </c>
      <c r="AQ371" s="1">
        <v>0</v>
      </c>
      <c r="AR371" s="1">
        <v>136</v>
      </c>
      <c r="AS371" s="1">
        <v>21</v>
      </c>
      <c r="AT371"/>
      <c r="AX371"/>
      <c r="AY371"/>
      <c r="AZ371"/>
    </row>
    <row r="372" spans="1:52" x14ac:dyDescent="0.3">
      <c r="A372" s="1"/>
      <c r="B372" s="1">
        <v>8475200</v>
      </c>
      <c r="C372" s="1">
        <v>34</v>
      </c>
      <c r="D372" s="1" t="s">
        <v>765</v>
      </c>
      <c r="E372" s="1" t="str">
        <f>IF(AND(ISERR(FIND("C",Table1[[#This Row],[positions]])), Table1[[#This Row],[AVG_faceoffWins]]&gt;200), "*", "")</f>
        <v/>
      </c>
      <c r="F372" s="1" t="str">
        <f>IF(AND(AND(NOT(ISERR(FIND("C",Table1[[#This Row],[positions]]))), G372&lt;&gt;"C"), Table1[[#This Row],[z faceoffWins]]&gt;0.15), "*", "")</f>
        <v/>
      </c>
      <c r="G372" s="2" t="s">
        <v>48</v>
      </c>
      <c r="H372" s="1" t="s">
        <v>790</v>
      </c>
      <c r="I372" s="1" t="s">
        <v>791</v>
      </c>
      <c r="J372" s="7">
        <f>Table1[[#This Row],[z ppp]]+Table1[[#This Row],[z blocks]]+Table1[[#This Row],[z hits]]+Table1[[#This Row],[z goals]]+Table1[[#This Row],[z assists]]+Table1[[#This Row],[z points]]+Table1[[#This Row],[z faceoffWins]]+Table1[[#This Row],[z shots]]</f>
        <v>-1.4197267818644914</v>
      </c>
      <c r="K372" s="7">
        <f>Table1[[#This Row],[z goals]]+Table1[[#This Row],[z assists]]+Table1[[#This Row],[z points]]+Table1[[#This Row],[z ppp]]+Table1[[#This Row],[z hits]]+Table1[[#This Row],[z shots]]</f>
        <v>-0.94204443080197475</v>
      </c>
      <c r="L372" s="7">
        <f>Table1[[#This Row],[z blocks]]+Table1[[#This Row],[z faceoffWins]]</f>
        <v>-0.47768235106251666</v>
      </c>
      <c r="M372" s="7">
        <f>Table1[[#This Row],[z goals]]+Table1[[#This Row],[z assists]]+Table1[[#This Row],[z points]]+Table1[[#This Row],[z ppp]]+Table1[[#This Row],[z hits]]+Table1[[#This Row],[z blocks]]+Table1[[#This Row],[z shots]]</f>
        <v>-0.8184627323358491</v>
      </c>
      <c r="N372" s="7">
        <f>Table1[[#This Row],[z goals]]+Table1[[#This Row],[z assists]]+Table1[[#This Row],[z points]]+Table1[[#This Row],[z ppp]]</f>
        <v>-1.4287868361055287</v>
      </c>
      <c r="O372" s="3">
        <f>(Table1[[#This Row],[AVG_goals]] - AT$519) / AT$516</f>
        <v>-0.73871754985797833</v>
      </c>
      <c r="P372" s="3">
        <f>(Table1[[#This Row],[AVG_assists]] - P$519) / P$516</f>
        <v>3.2548216988382415E-2</v>
      </c>
      <c r="Q372" s="3">
        <f>(Table1[[#This Row],[AVG_points]] - AX$519) / AX$516</f>
        <v>-0.31409954177693139</v>
      </c>
      <c r="R372" s="3">
        <f>(Table1[[#This Row],[AVG_faceoffWins]] - AH$519) / AH$516</f>
        <v>-0.60126404952864232</v>
      </c>
      <c r="S372" s="3">
        <f>(Table1[[#This Row],[AVG_PPP]] - AB$519) / AB$516</f>
        <v>-0.40851796145900127</v>
      </c>
      <c r="T372" s="3">
        <f>(Table1[[#This Row],[AVG_hits]] - T$519) / T$516</f>
        <v>0.56272838657950786</v>
      </c>
      <c r="U372" s="3">
        <f>(Table1[[#This Row],[AVG_blocks]] - U$519) / U$516</f>
        <v>0.12358169846612567</v>
      </c>
      <c r="V372" s="3">
        <f>(Table1[[#This Row],[AVG_shots]] - AO$519) / AO$516</f>
        <v>-7.5985981275953948E-2</v>
      </c>
      <c r="W372" s="6">
        <v>0</v>
      </c>
      <c r="X372" s="7">
        <f>Table1[[#This Row],[r shp factor]]*Table1[[#This Row],[goals]]</f>
        <v>8.3048344030486838</v>
      </c>
      <c r="Y372" s="4">
        <v>7.0981419642857105E-2</v>
      </c>
      <c r="Z372" s="3">
        <f>(Table1[[#This Row],[AVG_shp]] - Z$519) / Z$516</f>
        <v>-0.68288928276596672</v>
      </c>
      <c r="AA372" s="6">
        <v>4.52678571428571</v>
      </c>
      <c r="AB372" s="6">
        <v>67.366071428571402</v>
      </c>
      <c r="AC372" s="6">
        <v>116.73214285714199</v>
      </c>
      <c r="AD372" s="1">
        <v>76</v>
      </c>
      <c r="AE372" s="1">
        <v>6</v>
      </c>
      <c r="AF372" s="1">
        <f>IF(ISERR(Table1[[#This Row],[AVG_shp]]/Table1[[#This Row],[shp]]), 0, Table1[[#This Row],[AVG_shp]]/Table1[[#This Row],[shp]])</f>
        <v>1.3841390671747806</v>
      </c>
      <c r="AG372" s="1">
        <v>22</v>
      </c>
      <c r="AH372" s="1">
        <v>28</v>
      </c>
      <c r="AI372" s="1">
        <v>62</v>
      </c>
      <c r="AJ372" s="3">
        <v>6.2946428571428497</v>
      </c>
      <c r="AK372" s="3">
        <v>23.3303571428571</v>
      </c>
      <c r="AL372" s="3">
        <v>29.625</v>
      </c>
      <c r="AM372" s="3">
        <v>123.455357142857</v>
      </c>
      <c r="AN372" s="1">
        <v>5.1282000000000001E-2</v>
      </c>
      <c r="AO372" s="1">
        <v>1</v>
      </c>
      <c r="AP372" s="1">
        <v>117</v>
      </c>
      <c r="AQ372" s="1">
        <v>0</v>
      </c>
      <c r="AR372" s="1">
        <v>60</v>
      </c>
      <c r="AS372" s="1">
        <v>101</v>
      </c>
      <c r="AT372"/>
      <c r="AX372"/>
      <c r="AY372"/>
      <c r="AZ372"/>
    </row>
    <row r="373" spans="1:52" x14ac:dyDescent="0.3">
      <c r="A373" s="1"/>
      <c r="B373" s="1">
        <v>8479425</v>
      </c>
      <c r="C373" s="1">
        <v>28</v>
      </c>
      <c r="D373" s="1" t="s">
        <v>934</v>
      </c>
      <c r="E373" s="1" t="str">
        <f>IF(AND(ISERR(FIND("C",Table1[[#This Row],[positions]])), Table1[[#This Row],[AVG_faceoffWins]]&gt;200), "*", "")</f>
        <v/>
      </c>
      <c r="F373" s="1" t="str">
        <f>IF(AND(AND(NOT(ISERR(FIND("C",Table1[[#This Row],[positions]]))), G373&lt;&gt;"C"), Table1[[#This Row],[z faceoffWins]]&gt;0.15), "*", "")</f>
        <v/>
      </c>
      <c r="G373" s="2" t="s">
        <v>48</v>
      </c>
      <c r="H373" s="1" t="s">
        <v>955</v>
      </c>
      <c r="I373" s="1" t="s">
        <v>956</v>
      </c>
      <c r="J373" s="7">
        <f>Table1[[#This Row],[z ppp]]+Table1[[#This Row],[z blocks]]+Table1[[#This Row],[z hits]]+Table1[[#This Row],[z goals]]+Table1[[#This Row],[z assists]]+Table1[[#This Row],[z points]]+Table1[[#This Row],[z faceoffWins]]+Table1[[#This Row],[z shots]]</f>
        <v>0.39987116997250732</v>
      </c>
      <c r="K373" s="7">
        <f>Table1[[#This Row],[z goals]]+Table1[[#This Row],[z assists]]+Table1[[#This Row],[z points]]+Table1[[#This Row],[z ppp]]+Table1[[#This Row],[z hits]]+Table1[[#This Row],[z shots]]</f>
        <v>0.70221309488467765</v>
      </c>
      <c r="L373" s="7">
        <f>Table1[[#This Row],[z blocks]]+Table1[[#This Row],[z faceoffWins]]</f>
        <v>-0.30234192491217032</v>
      </c>
      <c r="M373" s="7">
        <f>Table1[[#This Row],[z goals]]+Table1[[#This Row],[z assists]]+Table1[[#This Row],[z points]]+Table1[[#This Row],[z ppp]]+Table1[[#This Row],[z hits]]+Table1[[#This Row],[z blocks]]+Table1[[#This Row],[z shots]]</f>
        <v>0.99973364855602775</v>
      </c>
      <c r="N373" s="7">
        <f>Table1[[#This Row],[z goals]]+Table1[[#This Row],[z assists]]+Table1[[#This Row],[z points]]+Table1[[#This Row],[z ppp]]</f>
        <v>0.58192091028232884</v>
      </c>
      <c r="O373" s="3">
        <f>(Table1[[#This Row],[AVG_goals]] - AT$519) / AT$516</f>
        <v>-0.74386930724577738</v>
      </c>
      <c r="P373" s="3">
        <f>(Table1[[#This Row],[AVG_assists]] - P$519) / P$516</f>
        <v>0.83595049951941824</v>
      </c>
      <c r="Q373" s="3">
        <f>(Table1[[#This Row],[AVG_points]] - AX$519) / AX$516</f>
        <v>0.18619566830389431</v>
      </c>
      <c r="R373" s="3">
        <f>(Table1[[#This Row],[AVG_faceoffWins]] - AH$519) / AH$516</f>
        <v>-0.59986247858352049</v>
      </c>
      <c r="S373" s="3">
        <f>(Table1[[#This Row],[AVG_PPP]] - AB$519) / AB$516</f>
        <v>0.30364404970479364</v>
      </c>
      <c r="T373" s="3">
        <f>(Table1[[#This Row],[AVG_hits]] - T$519) / T$516</f>
        <v>0.23174363011312166</v>
      </c>
      <c r="U373" s="3">
        <f>(Table1[[#This Row],[AVG_blocks]] - U$519) / U$516</f>
        <v>0.29752055367135016</v>
      </c>
      <c r="V373" s="3">
        <f>(Table1[[#This Row],[AVG_shots]] - AO$519) / AO$516</f>
        <v>-0.11145144551077285</v>
      </c>
      <c r="W373" s="6">
        <v>0.29611650485436802</v>
      </c>
      <c r="X373" s="7">
        <f>Table1[[#This Row],[r shp factor]]*Table1[[#This Row],[goals]]</f>
        <v>4.4854160223426156</v>
      </c>
      <c r="Y373" s="4">
        <v>5.4041189320388303E-2</v>
      </c>
      <c r="Z373" s="3">
        <f>(Table1[[#This Row],[AVG_shp]] - Z$519) / Z$516</f>
        <v>-1.0064232794653913</v>
      </c>
      <c r="AA373" s="6">
        <v>11.368932038834901</v>
      </c>
      <c r="AB373" s="6">
        <v>74.4368932038835</v>
      </c>
      <c r="AC373" s="6">
        <v>98.9368932038835</v>
      </c>
      <c r="AD373" s="1">
        <v>61</v>
      </c>
      <c r="AE373" s="1">
        <v>5</v>
      </c>
      <c r="AF373" s="1">
        <f>IF(ISERR(Table1[[#This Row],[AVG_shp]]/Table1[[#This Row],[shp]]), 0, Table1[[#This Row],[AVG_shp]]/Table1[[#This Row],[shp]])</f>
        <v>0.89708320446852308</v>
      </c>
      <c r="AG373" s="1">
        <v>28</v>
      </c>
      <c r="AH373" s="1">
        <v>33</v>
      </c>
      <c r="AI373" s="1">
        <v>71</v>
      </c>
      <c r="AJ373" s="3">
        <v>6.2427184466019403</v>
      </c>
      <c r="AK373" s="3">
        <v>34.519417475728098</v>
      </c>
      <c r="AL373" s="3">
        <v>40.762135922330003</v>
      </c>
      <c r="AM373" s="3">
        <v>121.296116504854</v>
      </c>
      <c r="AN373" s="1">
        <v>6.0241000000000003E-2</v>
      </c>
      <c r="AO373" s="1">
        <v>7</v>
      </c>
      <c r="AP373" s="1">
        <v>83</v>
      </c>
      <c r="AQ373" s="1">
        <v>1</v>
      </c>
      <c r="AR373" s="1">
        <v>75</v>
      </c>
      <c r="AS373" s="1">
        <v>89</v>
      </c>
      <c r="AT373"/>
      <c r="AX373"/>
      <c r="AY373"/>
      <c r="AZ373"/>
    </row>
    <row r="374" spans="1:52" hidden="1" x14ac:dyDescent="0.3">
      <c r="A374" s="1" t="s">
        <v>1085</v>
      </c>
      <c r="B374" s="1">
        <v>8479983</v>
      </c>
      <c r="C374" s="1">
        <v>27</v>
      </c>
      <c r="D374" s="1" t="s">
        <v>765</v>
      </c>
      <c r="E374" s="1" t="str">
        <f>IF(AND(ISERR(FIND("C",Table1[[#This Row],[positions]])), Table1[[#This Row],[AVG_faceoffWins]]&gt;200), "*", "")</f>
        <v/>
      </c>
      <c r="F374" s="1" t="str">
        <f>IF(AND(AND(NOT(ISERR(FIND("C",Table1[[#This Row],[positions]]))), G374&lt;&gt;"C"), Table1[[#This Row],[z faceoffWins]]&gt;0.15), "*", "")</f>
        <v/>
      </c>
      <c r="G374" s="2" t="s">
        <v>48</v>
      </c>
      <c r="H374" s="1" t="s">
        <v>786</v>
      </c>
      <c r="I374" s="1" t="s">
        <v>787</v>
      </c>
      <c r="J374" s="7">
        <f>Table1[[#This Row],[z ppp]]+Table1[[#This Row],[z blocks]]+Table1[[#This Row],[z hits]]+Table1[[#This Row],[z goals]]+Table1[[#This Row],[z assists]]+Table1[[#This Row],[z points]]+Table1[[#This Row],[z faceoffWins]]+Table1[[#This Row],[z shots]]</f>
        <v>-1.5085402479581709</v>
      </c>
      <c r="K374" s="7">
        <f>Table1[[#This Row],[z goals]]+Table1[[#This Row],[z assists]]+Table1[[#This Row],[z points]]+Table1[[#This Row],[z ppp]]+Table1[[#This Row],[z hits]]+Table1[[#This Row],[z shots]]</f>
        <v>-3.1930844501345081</v>
      </c>
      <c r="L374" s="7">
        <f>Table1[[#This Row],[z blocks]]+Table1[[#This Row],[z faceoffWins]]</f>
        <v>1.6845442021763362</v>
      </c>
      <c r="M374" s="7">
        <f>Table1[[#This Row],[z goals]]+Table1[[#This Row],[z assists]]+Table1[[#This Row],[z points]]+Table1[[#This Row],[z ppp]]+Table1[[#This Row],[z hits]]+Table1[[#This Row],[z blocks]]+Table1[[#This Row],[z shots]]</f>
        <v>-0.90727619842952945</v>
      </c>
      <c r="N374" s="7">
        <f>Table1[[#This Row],[z goals]]+Table1[[#This Row],[z assists]]+Table1[[#This Row],[z points]]+Table1[[#This Row],[z ppp]]</f>
        <v>-3.4650639939367367</v>
      </c>
      <c r="O374" s="3">
        <f>(Table1[[#This Row],[AVG_goals]] - AT$519) / AT$516</f>
        <v>-0.9663839435348438</v>
      </c>
      <c r="P374" s="3">
        <f>(Table1[[#This Row],[AVG_assists]] - P$519) / P$516</f>
        <v>-0.74698782581079259</v>
      </c>
      <c r="Q374" s="3">
        <f>(Table1[[#This Row],[AVG_points]] - AX$519) / AX$516</f>
        <v>-0.90487443593459527</v>
      </c>
      <c r="R374" s="3">
        <f>(Table1[[#This Row],[AVG_faceoffWins]] - AH$519) / AH$516</f>
        <v>-0.60126404952864232</v>
      </c>
      <c r="S374" s="3">
        <f>(Table1[[#This Row],[AVG_PPP]] - AB$519) / AB$516</f>
        <v>-0.8468177886565047</v>
      </c>
      <c r="T374" s="3">
        <f>(Table1[[#This Row],[AVG_hits]] - T$519) / T$516</f>
        <v>0.89271418945431402</v>
      </c>
      <c r="U374" s="3">
        <f>(Table1[[#This Row],[AVG_blocks]] - U$519) / U$516</f>
        <v>2.2858082517049785</v>
      </c>
      <c r="V374" s="3">
        <f>(Table1[[#This Row],[AVG_shots]] - AO$519) / AO$516</f>
        <v>-0.62073464565208503</v>
      </c>
      <c r="W374" s="6">
        <v>0</v>
      </c>
      <c r="X374" s="7">
        <f>Table1[[#This Row],[r shp factor]]*Table1[[#This Row],[goals]]</f>
        <v>3.8763659753735604</v>
      </c>
      <c r="Y374" s="4">
        <v>4.9067815789473598E-2</v>
      </c>
      <c r="Z374" s="3">
        <f>(Table1[[#This Row],[AVG_shp]] - Z$519) / Z$516</f>
        <v>-1.1014075497442777</v>
      </c>
      <c r="AA374" s="6">
        <v>0.31578947368421001</v>
      </c>
      <c r="AB374" s="6">
        <v>155.263157894736</v>
      </c>
      <c r="AC374" s="6">
        <v>134.47368421052599</v>
      </c>
      <c r="AD374" s="1">
        <v>78</v>
      </c>
      <c r="AE374" s="1">
        <v>5</v>
      </c>
      <c r="AF374" s="1">
        <f>IF(ISERR(Table1[[#This Row],[AVG_shp]]/Table1[[#This Row],[shp]]), 0, Table1[[#This Row],[AVG_shp]]/Table1[[#This Row],[shp]])</f>
        <v>0.77527319507471204</v>
      </c>
      <c r="AG374" s="1">
        <v>12</v>
      </c>
      <c r="AH374" s="1">
        <v>17</v>
      </c>
      <c r="AI374" s="1">
        <v>39</v>
      </c>
      <c r="AJ374" s="3">
        <v>4</v>
      </c>
      <c r="AK374" s="3">
        <v>12.473684210526301</v>
      </c>
      <c r="AL374" s="3">
        <v>16.473684210526301</v>
      </c>
      <c r="AM374" s="3">
        <v>90.289473684210506</v>
      </c>
      <c r="AN374" s="1">
        <v>6.3291E-2</v>
      </c>
      <c r="AO374" s="1">
        <v>0</v>
      </c>
      <c r="AP374" s="1">
        <v>79</v>
      </c>
      <c r="AQ374" s="1">
        <v>0</v>
      </c>
      <c r="AR374" s="1">
        <v>125</v>
      </c>
      <c r="AS374" s="1">
        <v>150</v>
      </c>
      <c r="AT374"/>
      <c r="AX374"/>
      <c r="AY374"/>
      <c r="AZ374"/>
    </row>
    <row r="375" spans="1:52" x14ac:dyDescent="0.3">
      <c r="A375" s="1"/>
      <c r="B375" s="1">
        <v>8480448</v>
      </c>
      <c r="C375" s="1">
        <v>26</v>
      </c>
      <c r="D375" s="1" t="s">
        <v>244</v>
      </c>
      <c r="E375" s="1" t="str">
        <f>IF(AND(ISERR(FIND("C",Table1[[#This Row],[positions]])), Table1[[#This Row],[AVG_faceoffWins]]&gt;200), "*", "")</f>
        <v/>
      </c>
      <c r="F375" s="1" t="str">
        <f>IF(AND(AND(NOT(ISERR(FIND("C",Table1[[#This Row],[positions]]))), G375&lt;&gt;"C"), Table1[[#This Row],[z faceoffWins]]&gt;0.15), "*", "")</f>
        <v/>
      </c>
      <c r="G375" s="2" t="s">
        <v>45</v>
      </c>
      <c r="H375" s="1" t="s">
        <v>249</v>
      </c>
      <c r="I375" s="1" t="s">
        <v>250</v>
      </c>
      <c r="J375" s="7">
        <f>Table1[[#This Row],[z ppp]]+Table1[[#This Row],[z blocks]]+Table1[[#This Row],[z hits]]+Table1[[#This Row],[z goals]]+Table1[[#This Row],[z assists]]+Table1[[#This Row],[z points]]+Table1[[#This Row],[z faceoffWins]]+Table1[[#This Row],[z shots]]</f>
        <v>-2.9992760471929585</v>
      </c>
      <c r="K375" s="7">
        <f>Table1[[#This Row],[z goals]]+Table1[[#This Row],[z assists]]+Table1[[#This Row],[z points]]+Table1[[#This Row],[z ppp]]+Table1[[#This Row],[z hits]]+Table1[[#This Row],[z shots]]</f>
        <v>-2.8513569215335708</v>
      </c>
      <c r="L375" s="7">
        <f>Table1[[#This Row],[z blocks]]+Table1[[#This Row],[z faceoffWins]]</f>
        <v>-0.14791912565938764</v>
      </c>
      <c r="M375" s="7">
        <f>Table1[[#This Row],[z goals]]+Table1[[#This Row],[z assists]]+Table1[[#This Row],[z points]]+Table1[[#This Row],[z ppp]]+Table1[[#This Row],[z hits]]+Table1[[#This Row],[z blocks]]+Table1[[#This Row],[z shots]]</f>
        <v>-2.9553157190524946</v>
      </c>
      <c r="N375" s="7">
        <f>Table1[[#This Row],[z goals]]+Table1[[#This Row],[z assists]]+Table1[[#This Row],[z points]]+Table1[[#This Row],[z ppp]]</f>
        <v>-3.633811631712855</v>
      </c>
      <c r="O375" s="3">
        <f>(Table1[[#This Row],[AVG_goals]] - AT$519) / AT$516</f>
        <v>-0.74718473724384293</v>
      </c>
      <c r="P375" s="3">
        <f>(Table1[[#This Row],[AVG_assists]] - P$519) / P$516</f>
        <v>-1.0264638195691331</v>
      </c>
      <c r="Q375" s="3">
        <f>(Table1[[#This Row],[AVG_points]] - AX$519) / AX$516</f>
        <v>-0.98047646759849982</v>
      </c>
      <c r="R375" s="3">
        <f>(Table1[[#This Row],[AVG_faceoffWins]] - AH$519) / AH$516</f>
        <v>-4.3960328140464036E-2</v>
      </c>
      <c r="S375" s="3">
        <f>(Table1[[#This Row],[AVG_PPP]] - AB$519) / AB$516</f>
        <v>-0.87968660730137949</v>
      </c>
      <c r="T375" s="3">
        <f>(Table1[[#This Row],[AVG_hits]] - T$519) / T$516</f>
        <v>1.5076397050642592</v>
      </c>
      <c r="U375" s="3">
        <f>(Table1[[#This Row],[AVG_blocks]] - U$519) / U$516</f>
        <v>-0.10395879751892359</v>
      </c>
      <c r="V375" s="3">
        <f>(Table1[[#This Row],[AVG_shots]] - AO$519) / AO$516</f>
        <v>-0.72518499488497479</v>
      </c>
      <c r="W375" s="6">
        <v>117.744186046511</v>
      </c>
      <c r="X375" s="7">
        <f>Table1[[#This Row],[r shp factor]]*Table1[[#This Row],[goals]]</f>
        <v>6.8326990420013658</v>
      </c>
      <c r="Y375" s="4">
        <v>6.9017093023255802E-2</v>
      </c>
      <c r="Z375" s="3">
        <f>(Table1[[#This Row],[AVG_shp]] - Z$519) / Z$516</f>
        <v>-0.72040509158113641</v>
      </c>
      <c r="AA375" s="6">
        <v>0</v>
      </c>
      <c r="AB375" s="6">
        <v>58.116279069767401</v>
      </c>
      <c r="AC375" s="6">
        <v>167.53488372093</v>
      </c>
      <c r="AD375" s="1">
        <v>80</v>
      </c>
      <c r="AE375" s="1">
        <v>8</v>
      </c>
      <c r="AF375" s="1">
        <f>IF(ISERR(Table1[[#This Row],[AVG_shp]]/Table1[[#This Row],[shp]]), 0, Table1[[#This Row],[AVG_shp]]/Table1[[#This Row],[shp]])</f>
        <v>0.85408738025017072</v>
      </c>
      <c r="AG375" s="1">
        <v>11</v>
      </c>
      <c r="AH375" s="1">
        <v>19</v>
      </c>
      <c r="AI375" s="1">
        <v>46</v>
      </c>
      <c r="AJ375" s="3">
        <v>6.2093023255813904</v>
      </c>
      <c r="AK375" s="3">
        <v>8.5813953488371997</v>
      </c>
      <c r="AL375" s="3">
        <v>14.790697674418601</v>
      </c>
      <c r="AM375" s="3">
        <v>83.930232558139494</v>
      </c>
      <c r="AN375" s="1">
        <v>8.0808000000000005E-2</v>
      </c>
      <c r="AO375" s="1">
        <v>0</v>
      </c>
      <c r="AP375" s="1">
        <v>99</v>
      </c>
      <c r="AQ375" s="1">
        <v>302</v>
      </c>
      <c r="AR375" s="1">
        <v>72</v>
      </c>
      <c r="AS375" s="1">
        <v>161</v>
      </c>
      <c r="AT375"/>
      <c r="AX375"/>
      <c r="AY375"/>
      <c r="AZ375"/>
    </row>
    <row r="376" spans="1:52" x14ac:dyDescent="0.3">
      <c r="A376" s="1"/>
      <c r="B376" s="1">
        <v>8476927</v>
      </c>
      <c r="C376" s="1">
        <v>31</v>
      </c>
      <c r="D376" s="1" t="s">
        <v>934</v>
      </c>
      <c r="E376" s="1" t="str">
        <f>IF(AND(ISERR(FIND("C",Table1[[#This Row],[positions]])), Table1[[#This Row],[AVG_faceoffWins]]&gt;200), "*", "")</f>
        <v/>
      </c>
      <c r="F376" s="1" t="str">
        <f>IF(AND(AND(NOT(ISERR(FIND("C",Table1[[#This Row],[positions]]))), G376&lt;&gt;"C"), Table1[[#This Row],[z faceoffWins]]&gt;0.15), "*", "")</f>
        <v/>
      </c>
      <c r="G376" s="2" t="s">
        <v>26</v>
      </c>
      <c r="H376" s="1" t="s">
        <v>935</v>
      </c>
      <c r="I376" s="1" t="s">
        <v>936</v>
      </c>
      <c r="J376" s="7">
        <f>Table1[[#This Row],[z ppp]]+Table1[[#This Row],[z blocks]]+Table1[[#This Row],[z hits]]+Table1[[#This Row],[z goals]]+Table1[[#This Row],[z assists]]+Table1[[#This Row],[z points]]+Table1[[#This Row],[z faceoffWins]]+Table1[[#This Row],[z shots]]</f>
        <v>-2.154945854422869</v>
      </c>
      <c r="K376" s="7">
        <f>Table1[[#This Row],[z goals]]+Table1[[#This Row],[z assists]]+Table1[[#This Row],[z points]]+Table1[[#This Row],[z ppp]]+Table1[[#This Row],[z hits]]+Table1[[#This Row],[z shots]]</f>
        <v>-3.0819513547808257</v>
      </c>
      <c r="L376" s="7">
        <f>Table1[[#This Row],[z blocks]]+Table1[[#This Row],[z faceoffWins]]</f>
        <v>0.92700550035795715</v>
      </c>
      <c r="M376" s="7">
        <f>Table1[[#This Row],[z goals]]+Table1[[#This Row],[z assists]]+Table1[[#This Row],[z points]]+Table1[[#This Row],[z ppp]]+Table1[[#This Row],[z hits]]+Table1[[#This Row],[z blocks]]+Table1[[#This Row],[z shots]]</f>
        <v>-3.5286597702028373</v>
      </c>
      <c r="N376" s="7">
        <f>Table1[[#This Row],[z goals]]+Table1[[#This Row],[z assists]]+Table1[[#This Row],[z points]]+Table1[[#This Row],[z ppp]]</f>
        <v>-2.5969775670433606</v>
      </c>
      <c r="O376" s="3">
        <f>(Table1[[#This Row],[AVG_goals]] - AT$519) / AT$516</f>
        <v>-0.75025038465577043</v>
      </c>
      <c r="P376" s="3">
        <f>(Table1[[#This Row],[AVG_assists]] - P$519) / P$516</f>
        <v>-0.38591733564933012</v>
      </c>
      <c r="Q376" s="3">
        <f>(Table1[[#This Row],[AVG_points]] - AX$519) / AX$516</f>
        <v>-0.58112323943688071</v>
      </c>
      <c r="R376" s="3">
        <f>(Table1[[#This Row],[AVG_faceoffWins]] - AH$519) / AH$516</f>
        <v>1.3737139157799689</v>
      </c>
      <c r="S376" s="3">
        <f>(Table1[[#This Row],[AVG_PPP]] - AB$519) / AB$516</f>
        <v>-0.87968660730137949</v>
      </c>
      <c r="T376" s="3">
        <f>(Table1[[#This Row],[AVG_hits]] - T$519) / T$516</f>
        <v>0.1028074233509902</v>
      </c>
      <c r="U376" s="3">
        <f>(Table1[[#This Row],[AVG_blocks]] - U$519) / U$516</f>
        <v>-0.44670841542201178</v>
      </c>
      <c r="V376" s="3">
        <f>(Table1[[#This Row],[AVG_shots]] - AO$519) / AO$516</f>
        <v>-0.58778121108845527</v>
      </c>
      <c r="W376" s="6">
        <v>417.26291079812199</v>
      </c>
      <c r="X376" s="7">
        <f>Table1[[#This Row],[r shp factor]]*Table1[[#This Row],[goals]]</f>
        <v>8.2506090995719319</v>
      </c>
      <c r="Y376" s="4">
        <v>8.7772042253521101E-2</v>
      </c>
      <c r="Z376" s="3">
        <f>(Table1[[#This Row],[AVG_shp]] - Z$519) / Z$516</f>
        <v>-0.36221257785159328</v>
      </c>
      <c r="AA376" s="6">
        <v>0</v>
      </c>
      <c r="AB376" s="6">
        <v>44.183098591549196</v>
      </c>
      <c r="AC376" s="6">
        <v>92.004694835680695</v>
      </c>
      <c r="AD376" s="1">
        <v>82</v>
      </c>
      <c r="AE376" s="1">
        <v>8</v>
      </c>
      <c r="AF376" s="1">
        <f>IF(ISERR(Table1[[#This Row],[AVG_shp]]/Table1[[#This Row],[shp]]), 0, Table1[[#This Row],[AVG_shp]]/Table1[[#This Row],[shp]])</f>
        <v>1.0313261374464915</v>
      </c>
      <c r="AG376" s="1">
        <v>18</v>
      </c>
      <c r="AH376" s="1">
        <v>26</v>
      </c>
      <c r="AI376" s="1">
        <v>60</v>
      </c>
      <c r="AJ376" s="3">
        <v>6.1784037558685396</v>
      </c>
      <c r="AK376" s="3">
        <v>17.502347417840301</v>
      </c>
      <c r="AL376" s="3">
        <v>23.680751173708899</v>
      </c>
      <c r="AM376" s="3">
        <v>92.295774647887299</v>
      </c>
      <c r="AN376" s="1">
        <v>8.5106000000000001E-2</v>
      </c>
      <c r="AO376" s="1">
        <v>0</v>
      </c>
      <c r="AP376" s="1">
        <v>94</v>
      </c>
      <c r="AQ376" s="1">
        <v>510</v>
      </c>
      <c r="AR376" s="1">
        <v>43</v>
      </c>
      <c r="AS376" s="1">
        <v>104</v>
      </c>
      <c r="AT376"/>
      <c r="AX376"/>
      <c r="AY376"/>
      <c r="AZ376"/>
    </row>
    <row r="377" spans="1:52" x14ac:dyDescent="0.3">
      <c r="A377" s="1"/>
      <c r="B377" s="1">
        <v>8480336</v>
      </c>
      <c r="C377" s="1">
        <v>31</v>
      </c>
      <c r="D377" s="1" t="s">
        <v>119</v>
      </c>
      <c r="E377" s="1" t="str">
        <f>IF(AND(ISERR(FIND("C",Table1[[#This Row],[positions]])), Table1[[#This Row],[AVG_faceoffWins]]&gt;200), "*", "")</f>
        <v/>
      </c>
      <c r="F377" s="1" t="str">
        <f>IF(AND(AND(NOT(ISERR(FIND("C",Table1[[#This Row],[positions]]))), G377&lt;&gt;"C"), Table1[[#This Row],[z faceoffWins]]&gt;0.15), "*", "")</f>
        <v/>
      </c>
      <c r="G377" s="2" t="s">
        <v>48</v>
      </c>
      <c r="H377" s="1" t="s">
        <v>153</v>
      </c>
      <c r="I377" s="1" t="s">
        <v>154</v>
      </c>
      <c r="J377" s="7">
        <f>Table1[[#This Row],[z ppp]]+Table1[[#This Row],[z blocks]]+Table1[[#This Row],[z hits]]+Table1[[#This Row],[z goals]]+Table1[[#This Row],[z assists]]+Table1[[#This Row],[z points]]+Table1[[#This Row],[z faceoffWins]]+Table1[[#This Row],[z shots]]</f>
        <v>-2.2764203099516962</v>
      </c>
      <c r="K377" s="7">
        <f>Table1[[#This Row],[z goals]]+Table1[[#This Row],[z assists]]+Table1[[#This Row],[z points]]+Table1[[#This Row],[z ppp]]+Table1[[#This Row],[z hits]]+Table1[[#This Row],[z shots]]</f>
        <v>-2.7754030031392878</v>
      </c>
      <c r="L377" s="7">
        <f>Table1[[#This Row],[z blocks]]+Table1[[#This Row],[z faceoffWins]]</f>
        <v>0.49898269318759136</v>
      </c>
      <c r="M377" s="7">
        <f>Table1[[#This Row],[z goals]]+Table1[[#This Row],[z assists]]+Table1[[#This Row],[z points]]+Table1[[#This Row],[z ppp]]+Table1[[#This Row],[z hits]]+Table1[[#This Row],[z blocks]]+Table1[[#This Row],[z shots]]</f>
        <v>-1.6751562604230541</v>
      </c>
      <c r="N377" s="7">
        <f>Table1[[#This Row],[z goals]]+Table1[[#This Row],[z assists]]+Table1[[#This Row],[z points]]+Table1[[#This Row],[z ppp]]</f>
        <v>-3.0048662344448296</v>
      </c>
      <c r="O377" s="3">
        <f>(Table1[[#This Row],[AVG_goals]] - AT$519) / AT$516</f>
        <v>-0.75432467976635498</v>
      </c>
      <c r="P377" s="3">
        <f>(Table1[[#This Row],[AVG_assists]] - P$519) / P$516</f>
        <v>-0.67468254988088128</v>
      </c>
      <c r="Q377" s="3">
        <f>(Table1[[#This Row],[AVG_points]] - AX$519) / AX$516</f>
        <v>-0.76362636079531665</v>
      </c>
      <c r="R377" s="3">
        <f>(Table1[[#This Row],[AVG_faceoffWins]] - AH$519) / AH$516</f>
        <v>-0.60126404952864232</v>
      </c>
      <c r="S377" s="3">
        <f>(Table1[[#This Row],[AVG_PPP]] - AB$519) / AB$516</f>
        <v>-0.81223264400227679</v>
      </c>
      <c r="T377" s="3">
        <f>(Table1[[#This Row],[AVG_hits]] - T$519) / T$516</f>
        <v>0.18047127308844685</v>
      </c>
      <c r="U377" s="3">
        <f>(Table1[[#This Row],[AVG_blocks]] - U$519) / U$516</f>
        <v>1.1002467427162337</v>
      </c>
      <c r="V377" s="3">
        <f>(Table1[[#This Row],[AVG_shots]] - AO$519) / AO$516</f>
        <v>4.899195821709508E-2</v>
      </c>
      <c r="W377" s="6">
        <v>0</v>
      </c>
      <c r="X377" s="7">
        <f>Table1[[#This Row],[r shp factor]]*Table1[[#This Row],[goals]]</f>
        <v>10.779934330635504</v>
      </c>
      <c r="Y377" s="4">
        <v>7.4860175965665202E-2</v>
      </c>
      <c r="Z377" s="3">
        <f>(Table1[[#This Row],[AVG_shp]] - Z$519) / Z$516</f>
        <v>-0.60881062436208366</v>
      </c>
      <c r="AA377" s="6">
        <v>0.64806866952789699</v>
      </c>
      <c r="AB377" s="6">
        <v>107.068669527897</v>
      </c>
      <c r="AC377" s="6">
        <v>96.180257510729604</v>
      </c>
      <c r="AD377" s="1">
        <v>82</v>
      </c>
      <c r="AE377" s="1">
        <v>5</v>
      </c>
      <c r="AF377" s="1">
        <f>IF(ISERR(Table1[[#This Row],[AVG_shp]]/Table1[[#This Row],[shp]]), 0, Table1[[#This Row],[AVG_shp]]/Table1[[#This Row],[shp]])</f>
        <v>2.1559868661271007</v>
      </c>
      <c r="AG377" s="1">
        <v>11</v>
      </c>
      <c r="AH377" s="1">
        <v>16</v>
      </c>
      <c r="AI377" s="1">
        <v>37</v>
      </c>
      <c r="AJ377" s="3">
        <v>6.1373390557939898</v>
      </c>
      <c r="AK377" s="3">
        <v>13.4806866952789</v>
      </c>
      <c r="AL377" s="3">
        <v>19.618025751072899</v>
      </c>
      <c r="AM377" s="3">
        <v>131.06437768240301</v>
      </c>
      <c r="AN377" s="1">
        <v>3.4722000000000003E-2</v>
      </c>
      <c r="AO377" s="1">
        <v>0</v>
      </c>
      <c r="AP377" s="1">
        <v>144</v>
      </c>
      <c r="AQ377" s="1">
        <v>0</v>
      </c>
      <c r="AR377" s="1">
        <v>90</v>
      </c>
      <c r="AS377" s="1">
        <v>91</v>
      </c>
      <c r="AT377"/>
      <c r="AX377"/>
      <c r="AY377"/>
      <c r="AZ377"/>
    </row>
    <row r="378" spans="1:52" x14ac:dyDescent="0.3">
      <c r="A378" s="1"/>
      <c r="B378" s="1">
        <v>8475753</v>
      </c>
      <c r="C378" s="1">
        <v>33</v>
      </c>
      <c r="D378" s="1" t="s">
        <v>792</v>
      </c>
      <c r="E378" s="1" t="str">
        <f>IF(AND(ISERR(FIND("C",Table1[[#This Row],[positions]])), Table1[[#This Row],[AVG_faceoffWins]]&gt;200), "*", "")</f>
        <v/>
      </c>
      <c r="F378" s="1" t="str">
        <f>IF(AND(AND(NOT(ISERR(FIND("C",Table1[[#This Row],[positions]]))), G378&lt;&gt;"C"), Table1[[#This Row],[z faceoffWins]]&gt;0.15), "*", "")</f>
        <v/>
      </c>
      <c r="G378" s="2" t="s">
        <v>48</v>
      </c>
      <c r="H378" s="1" t="s">
        <v>818</v>
      </c>
      <c r="I378" s="1" t="s">
        <v>819</v>
      </c>
      <c r="J378" s="7">
        <f>Table1[[#This Row],[z ppp]]+Table1[[#This Row],[z blocks]]+Table1[[#This Row],[z hits]]+Table1[[#This Row],[z goals]]+Table1[[#This Row],[z assists]]+Table1[[#This Row],[z points]]+Table1[[#This Row],[z faceoffWins]]+Table1[[#This Row],[z shots]]</f>
        <v>1.4476843169505029</v>
      </c>
      <c r="K378" s="7">
        <f>Table1[[#This Row],[z goals]]+Table1[[#This Row],[z assists]]+Table1[[#This Row],[z points]]+Table1[[#This Row],[z ppp]]+Table1[[#This Row],[z hits]]+Table1[[#This Row],[z shots]]</f>
        <v>0.65922194139013712</v>
      </c>
      <c r="L378" s="7">
        <f>Table1[[#This Row],[z blocks]]+Table1[[#This Row],[z faceoffWins]]</f>
        <v>0.78846237556036569</v>
      </c>
      <c r="M378" s="7">
        <f>Table1[[#This Row],[z goals]]+Table1[[#This Row],[z assists]]+Table1[[#This Row],[z points]]+Table1[[#This Row],[z ppp]]+Table1[[#This Row],[z hits]]+Table1[[#This Row],[z blocks]]+Table1[[#This Row],[z shots]]</f>
        <v>2.048948366479145</v>
      </c>
      <c r="N378" s="7">
        <f>Table1[[#This Row],[z goals]]+Table1[[#This Row],[z assists]]+Table1[[#This Row],[z points]]+Table1[[#This Row],[z ppp]]</f>
        <v>0.11986530952866926</v>
      </c>
      <c r="O378" s="3">
        <f>(Table1[[#This Row],[AVG_goals]] - AT$519) / AT$516</f>
        <v>-0.76163720165862747</v>
      </c>
      <c r="P378" s="3">
        <f>(Table1[[#This Row],[AVG_assists]] - P$519) / P$516</f>
        <v>0.66223032422596007</v>
      </c>
      <c r="Q378" s="3">
        <f>(Table1[[#This Row],[AVG_points]] - AX$519) / AX$516</f>
        <v>6.9467553312942285E-2</v>
      </c>
      <c r="R378" s="3">
        <f>(Table1[[#This Row],[AVG_faceoffWins]] - AH$519) / AH$516</f>
        <v>-0.60126404952864232</v>
      </c>
      <c r="S378" s="3">
        <f>(Table1[[#This Row],[AVG_PPP]] - AB$519) / AB$516</f>
        <v>0.14980463364839439</v>
      </c>
      <c r="T378" s="3">
        <f>(Table1[[#This Row],[AVG_hits]] - T$519) / T$516</f>
        <v>0.12977408374340013</v>
      </c>
      <c r="U378" s="3">
        <f>(Table1[[#This Row],[AVG_blocks]] - U$519) / U$516</f>
        <v>1.389726425089008</v>
      </c>
      <c r="V378" s="3">
        <f>(Table1[[#This Row],[AVG_shots]] - AO$519) / AO$516</f>
        <v>0.40958254811806771</v>
      </c>
      <c r="W378" s="6">
        <v>0</v>
      </c>
      <c r="X378" s="7">
        <f>Table1[[#This Row],[r shp factor]]*Table1[[#This Row],[goals]]</f>
        <v>4.5244579216431147</v>
      </c>
      <c r="Y378" s="4">
        <v>3.6487490909090897E-2</v>
      </c>
      <c r="Z378" s="3">
        <f>(Table1[[#This Row],[AVG_shp]] - Z$519) / Z$516</f>
        <v>-1.3416736329585617</v>
      </c>
      <c r="AA378" s="6">
        <v>9.8909090909090907</v>
      </c>
      <c r="AB378" s="6">
        <v>118.836363636363</v>
      </c>
      <c r="AC378" s="6">
        <v>93.454545454545396</v>
      </c>
      <c r="AD378" s="1">
        <v>78</v>
      </c>
      <c r="AE378" s="1">
        <v>4</v>
      </c>
      <c r="AF378" s="1">
        <f>IF(ISERR(Table1[[#This Row],[AVG_shp]]/Table1[[#This Row],[shp]]), 0, Table1[[#This Row],[AVG_shp]]/Table1[[#This Row],[shp]])</f>
        <v>1.1311144804107787</v>
      </c>
      <c r="AG378" s="1">
        <v>28</v>
      </c>
      <c r="AH378" s="1">
        <v>32</v>
      </c>
      <c r="AI378" s="1">
        <v>68</v>
      </c>
      <c r="AJ378" s="3">
        <v>6.0636363636363599</v>
      </c>
      <c r="AK378" s="3">
        <v>32.1</v>
      </c>
      <c r="AL378" s="3">
        <v>38.1636363636363</v>
      </c>
      <c r="AM378" s="3">
        <v>153.01818181818101</v>
      </c>
      <c r="AN378" s="1">
        <v>3.2258000000000002E-2</v>
      </c>
      <c r="AO378" s="1">
        <v>12</v>
      </c>
      <c r="AP378" s="1">
        <v>124</v>
      </c>
      <c r="AQ378" s="1">
        <v>0</v>
      </c>
      <c r="AR378" s="1">
        <v>108</v>
      </c>
      <c r="AS378" s="1">
        <v>82</v>
      </c>
      <c r="AT378"/>
      <c r="AX378"/>
      <c r="AY378"/>
      <c r="AZ378"/>
    </row>
    <row r="379" spans="1:52" x14ac:dyDescent="0.3">
      <c r="A379" s="1"/>
      <c r="B379" s="1">
        <v>8476902</v>
      </c>
      <c r="C379" s="1">
        <v>31</v>
      </c>
      <c r="D379" s="1" t="s">
        <v>275</v>
      </c>
      <c r="E379" s="1" t="str">
        <f>IF(AND(ISERR(FIND("C",Table1[[#This Row],[positions]])), Table1[[#This Row],[AVG_faceoffWins]]&gt;200), "*", "")</f>
        <v/>
      </c>
      <c r="F379" s="1" t="str">
        <f>IF(AND(AND(NOT(ISERR(FIND("C",Table1[[#This Row],[positions]]))), G379&lt;&gt;"C"), Table1[[#This Row],[z faceoffWins]]&gt;0.15), "*", "")</f>
        <v/>
      </c>
      <c r="G379" s="2" t="s">
        <v>48</v>
      </c>
      <c r="H379" s="1" t="s">
        <v>299</v>
      </c>
      <c r="I379" s="1" t="s">
        <v>300</v>
      </c>
      <c r="J379" s="7">
        <f>Table1[[#This Row],[z ppp]]+Table1[[#This Row],[z blocks]]+Table1[[#This Row],[z hits]]+Table1[[#This Row],[z goals]]+Table1[[#This Row],[z assists]]+Table1[[#This Row],[z points]]+Table1[[#This Row],[z faceoffWins]]+Table1[[#This Row],[z shots]]</f>
        <v>-1.182675113256616</v>
      </c>
      <c r="K379" s="7">
        <f>Table1[[#This Row],[z goals]]+Table1[[#This Row],[z assists]]+Table1[[#This Row],[z points]]+Table1[[#This Row],[z ppp]]+Table1[[#This Row],[z hits]]+Table1[[#This Row],[z shots]]</f>
        <v>-2.9734599721146391</v>
      </c>
      <c r="L379" s="7">
        <f>Table1[[#This Row],[z blocks]]+Table1[[#This Row],[z faceoffWins]]</f>
        <v>1.7907848588580231</v>
      </c>
      <c r="M379" s="7">
        <f>Table1[[#This Row],[z goals]]+Table1[[#This Row],[z assists]]+Table1[[#This Row],[z points]]+Table1[[#This Row],[z ppp]]+Table1[[#This Row],[z hits]]+Table1[[#This Row],[z blocks]]+Table1[[#This Row],[z shots]]</f>
        <v>-0.58141106372797369</v>
      </c>
      <c r="N379" s="7">
        <f>Table1[[#This Row],[z goals]]+Table1[[#This Row],[z assists]]+Table1[[#This Row],[z points]]+Table1[[#This Row],[z ppp]]</f>
        <v>-2.3752596387663805</v>
      </c>
      <c r="O379" s="3">
        <f>(Table1[[#This Row],[AVG_goals]] - AT$519) / AT$516</f>
        <v>-0.76713772798042679</v>
      </c>
      <c r="P379" s="3">
        <f>(Table1[[#This Row],[AVG_assists]] - P$519) / P$516</f>
        <v>-0.25542891398251882</v>
      </c>
      <c r="Q379" s="3">
        <f>(Table1[[#This Row],[AVG_points]] - AX$519) / AX$516</f>
        <v>-0.50713248536285427</v>
      </c>
      <c r="R379" s="3">
        <f>(Table1[[#This Row],[AVG_faceoffWins]] - AH$519) / AH$516</f>
        <v>-0.60126404952864232</v>
      </c>
      <c r="S379" s="3">
        <f>(Table1[[#This Row],[AVG_PPP]] - AB$519) / AB$516</f>
        <v>-0.84556051144058064</v>
      </c>
      <c r="T379" s="3">
        <f>(Table1[[#This Row],[AVG_hits]] - T$519) / T$516</f>
        <v>-0.29717157788591564</v>
      </c>
      <c r="U379" s="3">
        <f>(Table1[[#This Row],[AVG_blocks]] - U$519) / U$516</f>
        <v>2.3920489083866654</v>
      </c>
      <c r="V379" s="3">
        <f>(Table1[[#This Row],[AVG_shots]] - AO$519) / AO$516</f>
        <v>-0.30102875546234298</v>
      </c>
      <c r="W379" s="6">
        <v>0</v>
      </c>
      <c r="X379" s="7">
        <f>Table1[[#This Row],[r shp factor]]*Table1[[#This Row],[goals]]</f>
        <v>5.3931245242720625</v>
      </c>
      <c r="Y379" s="4">
        <v>5.4475950819672103E-2</v>
      </c>
      <c r="Z379" s="3">
        <f>(Table1[[#This Row],[AVG_shp]] - Z$519) / Z$516</f>
        <v>-0.99811996110449763</v>
      </c>
      <c r="AA379" s="6">
        <v>0.32786885245901598</v>
      </c>
      <c r="AB379" s="6">
        <v>159.58196721311401</v>
      </c>
      <c r="AC379" s="6">
        <v>70.5</v>
      </c>
      <c r="AD379" s="1">
        <v>80</v>
      </c>
      <c r="AE379" s="1">
        <v>5</v>
      </c>
      <c r="AF379" s="1">
        <f>IF(ISERR(Table1[[#This Row],[AVG_shp]]/Table1[[#This Row],[shp]]), 0, Table1[[#This Row],[AVG_shp]]/Table1[[#This Row],[shp]])</f>
        <v>1.0786249048544125</v>
      </c>
      <c r="AG379" s="1">
        <v>21</v>
      </c>
      <c r="AH379" s="1">
        <v>26</v>
      </c>
      <c r="AI379" s="1">
        <v>57</v>
      </c>
      <c r="AJ379" s="3">
        <v>6.00819672131147</v>
      </c>
      <c r="AK379" s="3">
        <v>19.319672131147499</v>
      </c>
      <c r="AL379" s="3">
        <v>25.327868852459002</v>
      </c>
      <c r="AM379" s="3">
        <v>109.75409836065499</v>
      </c>
      <c r="AN379" s="1">
        <v>5.0505000000000001E-2</v>
      </c>
      <c r="AO379" s="1">
        <v>1</v>
      </c>
      <c r="AP379" s="1">
        <v>99</v>
      </c>
      <c r="AQ379" s="1">
        <v>0</v>
      </c>
      <c r="AR379" s="1">
        <v>170</v>
      </c>
      <c r="AS379" s="1">
        <v>50</v>
      </c>
      <c r="AT379"/>
      <c r="AX379"/>
      <c r="AY379"/>
      <c r="AZ379"/>
    </row>
    <row r="380" spans="1:52" x14ac:dyDescent="0.3">
      <c r="A380" s="1"/>
      <c r="B380" s="1">
        <v>8478500</v>
      </c>
      <c r="C380" s="1">
        <v>28</v>
      </c>
      <c r="D380" s="1" t="s">
        <v>155</v>
      </c>
      <c r="E380" s="1" t="str">
        <f>IF(AND(ISERR(FIND("C",Table1[[#This Row],[positions]])), Table1[[#This Row],[AVG_faceoffWins]]&gt;200), "*", "")</f>
        <v/>
      </c>
      <c r="F380" s="1" t="str">
        <f>IF(AND(AND(NOT(ISERR(FIND("C",Table1[[#This Row],[positions]]))), G380&lt;&gt;"C"), Table1[[#This Row],[z faceoffWins]]&gt;0.15), "*", "")</f>
        <v/>
      </c>
      <c r="G380" s="2" t="s">
        <v>48</v>
      </c>
      <c r="H380" s="1" t="s">
        <v>180</v>
      </c>
      <c r="I380" s="1" t="s">
        <v>181</v>
      </c>
      <c r="J380" s="7">
        <f>Table1[[#This Row],[z ppp]]+Table1[[#This Row],[z blocks]]+Table1[[#This Row],[z hits]]+Table1[[#This Row],[z goals]]+Table1[[#This Row],[z assists]]+Table1[[#This Row],[z points]]+Table1[[#This Row],[z faceoffWins]]+Table1[[#This Row],[z shots]]</f>
        <v>-0.62929184025292906</v>
      </c>
      <c r="K380" s="7">
        <f>Table1[[#This Row],[z goals]]+Table1[[#This Row],[z assists]]+Table1[[#This Row],[z points]]+Table1[[#This Row],[z ppp]]+Table1[[#This Row],[z hits]]+Table1[[#This Row],[z shots]]</f>
        <v>-2.1351658100955695</v>
      </c>
      <c r="L380" s="7">
        <f>Table1[[#This Row],[z blocks]]+Table1[[#This Row],[z faceoffWins]]</f>
        <v>1.5058739698426404</v>
      </c>
      <c r="M380" s="7">
        <f>Table1[[#This Row],[z goals]]+Table1[[#This Row],[z assists]]+Table1[[#This Row],[z points]]+Table1[[#This Row],[z ppp]]+Table1[[#This Row],[z hits]]+Table1[[#This Row],[z blocks]]+Table1[[#This Row],[z shots]]</f>
        <v>-2.8027790724286683E-2</v>
      </c>
      <c r="N380" s="7">
        <f>Table1[[#This Row],[z goals]]+Table1[[#This Row],[z assists]]+Table1[[#This Row],[z points]]+Table1[[#This Row],[z ppp]]</f>
        <v>-1.3701071267018823</v>
      </c>
      <c r="O380" s="3">
        <f>(Table1[[#This Row],[AVG_goals]] - AT$519) / AT$516</f>
        <v>-0.76795097783983202</v>
      </c>
      <c r="P380" s="3">
        <f>(Table1[[#This Row],[AVG_assists]] - P$519) / P$516</f>
        <v>0.1284985550558724</v>
      </c>
      <c r="Q380" s="3">
        <f>(Table1[[#This Row],[AVG_points]] - AX$519) / AX$516</f>
        <v>-0.26730646611829001</v>
      </c>
      <c r="R380" s="3">
        <f>(Table1[[#This Row],[AVG_faceoffWins]] - AH$519) / AH$516</f>
        <v>-0.60126404952864232</v>
      </c>
      <c r="S380" s="3">
        <f>(Table1[[#This Row],[AVG_PPP]] - AB$519) / AB$516</f>
        <v>-0.46334823779963269</v>
      </c>
      <c r="T380" s="3">
        <f>(Table1[[#This Row],[AVG_hits]] - T$519) / T$516</f>
        <v>-0.42426893326203696</v>
      </c>
      <c r="U380" s="3">
        <f>(Table1[[#This Row],[AVG_blocks]] - U$519) / U$516</f>
        <v>2.1071380193712828</v>
      </c>
      <c r="V380" s="3">
        <f>(Table1[[#This Row],[AVG_shots]] - AO$519) / AO$516</f>
        <v>-0.34078975013165008</v>
      </c>
      <c r="W380" s="6">
        <v>0</v>
      </c>
      <c r="X380" s="7">
        <f>Table1[[#This Row],[r shp factor]]*Table1[[#This Row],[goals]]</f>
        <v>5.6300999999999997</v>
      </c>
      <c r="Y380" s="4">
        <v>5.6300999999999997E-2</v>
      </c>
      <c r="Z380" s="3">
        <f>(Table1[[#This Row],[AVG_shp]] - Z$519) / Z$516</f>
        <v>-0.96326415074982241</v>
      </c>
      <c r="AA380" s="6">
        <v>4</v>
      </c>
      <c r="AB380" s="6">
        <v>148</v>
      </c>
      <c r="AC380" s="6">
        <v>63.6666666666666</v>
      </c>
      <c r="AD380" s="1">
        <v>82</v>
      </c>
      <c r="AE380" s="1">
        <v>7</v>
      </c>
      <c r="AF380" s="1">
        <f>IF(ISERR(Table1[[#This Row],[AVG_shp]]/Table1[[#This Row],[shp]]), 0, Table1[[#This Row],[AVG_shp]]/Table1[[#This Row],[shp]])</f>
        <v>0.8042999999999999</v>
      </c>
      <c r="AG380" s="1">
        <v>26</v>
      </c>
      <c r="AH380" s="1">
        <v>33</v>
      </c>
      <c r="AI380" s="1">
        <v>73</v>
      </c>
      <c r="AJ380" s="3">
        <v>6</v>
      </c>
      <c r="AK380" s="3">
        <v>24.6666666666666</v>
      </c>
      <c r="AL380" s="3">
        <v>30.6666666666666</v>
      </c>
      <c r="AM380" s="3">
        <v>107.333333333333</v>
      </c>
      <c r="AN380" s="1">
        <v>7.0000000000000007E-2</v>
      </c>
      <c r="AO380" s="1">
        <v>3</v>
      </c>
      <c r="AP380" s="1">
        <v>100</v>
      </c>
      <c r="AQ380" s="1">
        <v>0</v>
      </c>
      <c r="AR380" s="1">
        <v>127</v>
      </c>
      <c r="AS380" s="1">
        <v>28</v>
      </c>
      <c r="AT380"/>
      <c r="AX380"/>
      <c r="AY380"/>
      <c r="AZ380"/>
    </row>
    <row r="381" spans="1:52" x14ac:dyDescent="0.3">
      <c r="A381" s="1"/>
      <c r="B381" s="1">
        <v>8481546</v>
      </c>
      <c r="C381" s="1">
        <v>24</v>
      </c>
      <c r="D381" s="1" t="s">
        <v>670</v>
      </c>
      <c r="E381" s="1" t="str">
        <f>IF(AND(ISERR(FIND("C",Table1[[#This Row],[positions]])), Table1[[#This Row],[AVG_faceoffWins]]&gt;200), "*", "")</f>
        <v/>
      </c>
      <c r="F381" s="1" t="str">
        <f>IF(AND(AND(NOT(ISERR(FIND("C",Table1[[#This Row],[positions]]))), G381&lt;&gt;"C"), Table1[[#This Row],[z faceoffWins]]&gt;0.15), "*", "")</f>
        <v/>
      </c>
      <c r="G381" s="2" t="s">
        <v>48</v>
      </c>
      <c r="H381" s="1" t="s">
        <v>697</v>
      </c>
      <c r="I381" s="1" t="s">
        <v>698</v>
      </c>
      <c r="J381" s="7">
        <f>Table1[[#This Row],[z ppp]]+Table1[[#This Row],[z blocks]]+Table1[[#This Row],[z hits]]+Table1[[#This Row],[z goals]]+Table1[[#This Row],[z assists]]+Table1[[#This Row],[z points]]+Table1[[#This Row],[z faceoffWins]]+Table1[[#This Row],[z shots]]</f>
        <v>-2.3968965250732688</v>
      </c>
      <c r="K381" s="7">
        <f>Table1[[#This Row],[z goals]]+Table1[[#This Row],[z assists]]+Table1[[#This Row],[z points]]+Table1[[#This Row],[z ppp]]+Table1[[#This Row],[z hits]]+Table1[[#This Row],[z shots]]</f>
        <v>-3.4660680408398004</v>
      </c>
      <c r="L381" s="7">
        <f>Table1[[#This Row],[z blocks]]+Table1[[#This Row],[z faceoffWins]]</f>
        <v>1.0691715157665311</v>
      </c>
      <c r="M381" s="7">
        <f>Table1[[#This Row],[z goals]]+Table1[[#This Row],[z assists]]+Table1[[#This Row],[z points]]+Table1[[#This Row],[z ppp]]+Table1[[#This Row],[z hits]]+Table1[[#This Row],[z blocks]]+Table1[[#This Row],[z shots]]</f>
        <v>-1.7956324755446267</v>
      </c>
      <c r="N381" s="7">
        <f>Table1[[#This Row],[z goals]]+Table1[[#This Row],[z assists]]+Table1[[#This Row],[z points]]+Table1[[#This Row],[z ppp]]</f>
        <v>-2.3378102702760408</v>
      </c>
      <c r="O381" s="3">
        <f>(Table1[[#This Row],[AVG_goals]] - AT$519) / AT$516</f>
        <v>-0.77777439198314957</v>
      </c>
      <c r="P381" s="3">
        <f>(Table1[[#This Row],[AVG_assists]] - P$519) / P$516</f>
        <v>-0.40919064453872867</v>
      </c>
      <c r="Q381" s="3">
        <f>(Table1[[#This Row],[AVG_points]] - AX$519) / AX$516</f>
        <v>-0.60814537602474061</v>
      </c>
      <c r="R381" s="3">
        <f>(Table1[[#This Row],[AVG_faceoffWins]] - AH$519) / AH$516</f>
        <v>-0.60126404952864232</v>
      </c>
      <c r="S381" s="3">
        <f>(Table1[[#This Row],[AVG_PPP]] - AB$519) / AB$516</f>
        <v>-0.54269985772942186</v>
      </c>
      <c r="T381" s="3">
        <f>(Table1[[#This Row],[AVG_hits]] - T$519) / T$516</f>
        <v>-0.45121688738428517</v>
      </c>
      <c r="U381" s="3">
        <f>(Table1[[#This Row],[AVG_blocks]] - U$519) / U$516</f>
        <v>1.6704355652951735</v>
      </c>
      <c r="V381" s="3">
        <f>(Table1[[#This Row],[AVG_shots]] - AO$519) / AO$516</f>
        <v>-0.6770408831794742</v>
      </c>
      <c r="W381" s="6">
        <v>0</v>
      </c>
      <c r="X381" s="7">
        <f>Table1[[#This Row],[r shp factor]]*Table1[[#This Row],[goals]]</f>
        <v>4.1035090931498779</v>
      </c>
      <c r="Y381" s="4">
        <v>6.3130435643564298E-2</v>
      </c>
      <c r="Z381" s="3">
        <f>(Table1[[#This Row],[AVG_shp]] - Z$519) / Z$516</f>
        <v>-0.83283176778315127</v>
      </c>
      <c r="AA381" s="6">
        <v>3.2376237623762298</v>
      </c>
      <c r="AB381" s="6">
        <v>130.24752475247499</v>
      </c>
      <c r="AC381" s="6">
        <v>62.217821782178198</v>
      </c>
      <c r="AD381" s="1">
        <v>66</v>
      </c>
      <c r="AE381" s="1">
        <v>4</v>
      </c>
      <c r="AF381" s="1">
        <f>IF(ISERR(Table1[[#This Row],[AVG_shp]]/Table1[[#This Row],[shp]]), 0, Table1[[#This Row],[AVG_shp]]/Table1[[#This Row],[shp]])</f>
        <v>1.0258772732874695</v>
      </c>
      <c r="AG381" s="1">
        <v>13</v>
      </c>
      <c r="AH381" s="1">
        <v>17</v>
      </c>
      <c r="AI381" s="1">
        <v>38</v>
      </c>
      <c r="AJ381" s="3">
        <v>5.9009900990099</v>
      </c>
      <c r="AK381" s="3">
        <v>17.178217821782098</v>
      </c>
      <c r="AL381" s="3">
        <v>23.079207920792001</v>
      </c>
      <c r="AM381" s="3">
        <v>86.861386138613796</v>
      </c>
      <c r="AN381" s="1">
        <v>6.1538000000000002E-2</v>
      </c>
      <c r="AO381" s="1">
        <v>0</v>
      </c>
      <c r="AP381" s="1">
        <v>65</v>
      </c>
      <c r="AQ381" s="1">
        <v>0</v>
      </c>
      <c r="AR381" s="1">
        <v>126</v>
      </c>
      <c r="AS381" s="1">
        <v>60</v>
      </c>
      <c r="AT381"/>
      <c r="AX381"/>
      <c r="AY381"/>
      <c r="AZ381"/>
    </row>
    <row r="382" spans="1:52" x14ac:dyDescent="0.3">
      <c r="A382" s="1"/>
      <c r="B382" s="1">
        <v>8478136</v>
      </c>
      <c r="C382" s="1">
        <v>29</v>
      </c>
      <c r="D382" s="1" t="s">
        <v>449</v>
      </c>
      <c r="E382" s="1" t="str">
        <f>IF(AND(ISERR(FIND("C",Table1[[#This Row],[positions]])), Table1[[#This Row],[AVG_faceoffWins]]&gt;200), "*", "")</f>
        <v/>
      </c>
      <c r="F382" s="1" t="str">
        <f>IF(AND(AND(NOT(ISERR(FIND("C",Table1[[#This Row],[positions]]))), G382&lt;&gt;"C"), Table1[[#This Row],[z faceoffWins]]&gt;0.15), "*", "")</f>
        <v/>
      </c>
      <c r="G382" s="2" t="s">
        <v>48</v>
      </c>
      <c r="H382" s="1" t="s">
        <v>477</v>
      </c>
      <c r="I382" s="1" t="s">
        <v>478</v>
      </c>
      <c r="J382" s="7">
        <f>Table1[[#This Row],[z ppp]]+Table1[[#This Row],[z blocks]]+Table1[[#This Row],[z hits]]+Table1[[#This Row],[z goals]]+Table1[[#This Row],[z assists]]+Table1[[#This Row],[z points]]+Table1[[#This Row],[z faceoffWins]]+Table1[[#This Row],[z shots]]</f>
        <v>-1.2828586624905256</v>
      </c>
      <c r="K382" s="7">
        <f>Table1[[#This Row],[z goals]]+Table1[[#This Row],[z assists]]+Table1[[#This Row],[z points]]+Table1[[#This Row],[z ppp]]+Table1[[#This Row],[z hits]]+Table1[[#This Row],[z shots]]</f>
        <v>-3.0277616426541858</v>
      </c>
      <c r="L382" s="7">
        <f>Table1[[#This Row],[z blocks]]+Table1[[#This Row],[z faceoffWins]]</f>
        <v>1.7449029801636604</v>
      </c>
      <c r="M382" s="7">
        <f>Table1[[#This Row],[z goals]]+Table1[[#This Row],[z assists]]+Table1[[#This Row],[z points]]+Table1[[#This Row],[z ppp]]+Table1[[#This Row],[z hits]]+Table1[[#This Row],[z blocks]]+Table1[[#This Row],[z shots]]</f>
        <v>-0.68159461296188317</v>
      </c>
      <c r="N382" s="7">
        <f>Table1[[#This Row],[z goals]]+Table1[[#This Row],[z assists]]+Table1[[#This Row],[z points]]+Table1[[#This Row],[z ppp]]</f>
        <v>-2.9971032794458332</v>
      </c>
      <c r="O382" s="3">
        <f>(Table1[[#This Row],[AVG_goals]] - AT$519) / AT$516</f>
        <v>-0.77804823051900351</v>
      </c>
      <c r="P382" s="3">
        <f>(Table1[[#This Row],[AVG_assists]] - P$519) / P$516</f>
        <v>-0.60721210814992388</v>
      </c>
      <c r="Q382" s="3">
        <f>(Table1[[#This Row],[AVG_points]] - AX$519) / AX$516</f>
        <v>-0.73215633347552667</v>
      </c>
      <c r="R382" s="3">
        <f>(Table1[[#This Row],[AVG_faceoffWins]] - AH$519) / AH$516</f>
        <v>-0.60126404952864232</v>
      </c>
      <c r="S382" s="3">
        <f>(Table1[[#This Row],[AVG_PPP]] - AB$519) / AB$516</f>
        <v>-0.87968660730137949</v>
      </c>
      <c r="T382" s="3">
        <f>(Table1[[#This Row],[AVG_hits]] - T$519) / T$516</f>
        <v>0.65297236846675066</v>
      </c>
      <c r="U382" s="3">
        <f>(Table1[[#This Row],[AVG_blocks]] - U$519) / U$516</f>
        <v>2.3461670296923027</v>
      </c>
      <c r="V382" s="3">
        <f>(Table1[[#This Row],[AVG_shots]] - AO$519) / AO$516</f>
        <v>-0.68363073167510324</v>
      </c>
      <c r="W382" s="6">
        <v>0</v>
      </c>
      <c r="X382" s="7">
        <f>Table1[[#This Row],[r shp factor]]*Table1[[#This Row],[goals]]</f>
        <v>6.4870100118438971</v>
      </c>
      <c r="Y382" s="4">
        <v>6.6876207964601697E-2</v>
      </c>
      <c r="Z382" s="3">
        <f>(Table1[[#This Row],[AVG_shp]] - Z$519) / Z$516</f>
        <v>-0.76129291224917917</v>
      </c>
      <c r="AA382" s="6">
        <v>0</v>
      </c>
      <c r="AB382" s="6">
        <v>157.716814159292</v>
      </c>
      <c r="AC382" s="6">
        <v>121.58407079646</v>
      </c>
      <c r="AD382" s="1">
        <v>67</v>
      </c>
      <c r="AE382" s="1">
        <v>8</v>
      </c>
      <c r="AF382" s="1">
        <f>IF(ISERR(Table1[[#This Row],[AVG_shp]]/Table1[[#This Row],[shp]]), 0, Table1[[#This Row],[AVG_shp]]/Table1[[#This Row],[shp]])</f>
        <v>0.81087625148048714</v>
      </c>
      <c r="AG382" s="1">
        <v>13</v>
      </c>
      <c r="AH382" s="1">
        <v>21</v>
      </c>
      <c r="AI382" s="1">
        <v>50</v>
      </c>
      <c r="AJ382" s="3">
        <v>5.8982300884955698</v>
      </c>
      <c r="AK382" s="3">
        <v>14.420353982300799</v>
      </c>
      <c r="AL382" s="3">
        <v>20.318584070796401</v>
      </c>
      <c r="AM382" s="3">
        <v>86.460176991150405</v>
      </c>
      <c r="AN382" s="1">
        <v>8.2474000000000006E-2</v>
      </c>
      <c r="AO382" s="1">
        <v>0</v>
      </c>
      <c r="AP382" s="1">
        <v>97</v>
      </c>
      <c r="AQ382" s="1">
        <v>0</v>
      </c>
      <c r="AR382" s="1">
        <v>157</v>
      </c>
      <c r="AS382" s="1">
        <v>99</v>
      </c>
      <c r="AT382"/>
      <c r="AX382"/>
      <c r="AY382"/>
      <c r="AZ382"/>
    </row>
    <row r="383" spans="1:52" x14ac:dyDescent="0.3">
      <c r="A383" s="1"/>
      <c r="B383" s="1">
        <v>8478911</v>
      </c>
      <c r="C383" s="1">
        <v>30</v>
      </c>
      <c r="D383" s="1" t="s">
        <v>1032</v>
      </c>
      <c r="E383" s="1" t="str">
        <f>IF(AND(ISERR(FIND("C",Table1[[#This Row],[positions]])), Table1[[#This Row],[AVG_faceoffWins]]&gt;200), "*", "")</f>
        <v/>
      </c>
      <c r="F383" s="1" t="str">
        <f>IF(AND(AND(NOT(ISERR(FIND("C",Table1[[#This Row],[positions]]))), G383&lt;&gt;"C"), Table1[[#This Row],[z faceoffWins]]&gt;0.15), "*", "")</f>
        <v/>
      </c>
      <c r="G383" s="2" t="s">
        <v>48</v>
      </c>
      <c r="H383" s="1" t="s">
        <v>1058</v>
      </c>
      <c r="I383" s="1" t="s">
        <v>883</v>
      </c>
      <c r="J383" s="7">
        <f>Table1[[#This Row],[z ppp]]+Table1[[#This Row],[z blocks]]+Table1[[#This Row],[z hits]]+Table1[[#This Row],[z goals]]+Table1[[#This Row],[z assists]]+Table1[[#This Row],[z points]]+Table1[[#This Row],[z faceoffWins]]+Table1[[#This Row],[z shots]]</f>
        <v>-3.979538680846198E-2</v>
      </c>
      <c r="K383" s="7">
        <f>Table1[[#This Row],[z goals]]+Table1[[#This Row],[z assists]]+Table1[[#This Row],[z points]]+Table1[[#This Row],[z ppp]]+Table1[[#This Row],[z hits]]+Table1[[#This Row],[z shots]]</f>
        <v>-1.7539170574808345</v>
      </c>
      <c r="L383" s="7">
        <f>Table1[[#This Row],[z blocks]]+Table1[[#This Row],[z faceoffWins]]</f>
        <v>1.714121670672373</v>
      </c>
      <c r="M383" s="7">
        <f>Table1[[#This Row],[z goals]]+Table1[[#This Row],[z assists]]+Table1[[#This Row],[z points]]+Table1[[#This Row],[z ppp]]+Table1[[#This Row],[z hits]]+Table1[[#This Row],[z blocks]]+Table1[[#This Row],[z shots]]</f>
        <v>0.56146866272018081</v>
      </c>
      <c r="N383" s="7">
        <f>Table1[[#This Row],[z goals]]+Table1[[#This Row],[z assists]]+Table1[[#This Row],[z points]]+Table1[[#This Row],[z ppp]]</f>
        <v>-2.4099629896454848</v>
      </c>
      <c r="O383" s="3">
        <f>(Table1[[#This Row],[AVG_goals]] - AT$519) / AT$516</f>
        <v>-0.78591258249326079</v>
      </c>
      <c r="P383" s="3">
        <f>(Table1[[#This Row],[AVG_assists]] - P$519) / P$516</f>
        <v>-0.26136002614362769</v>
      </c>
      <c r="Q383" s="3">
        <f>(Table1[[#This Row],[AVG_points]] - AX$519) / AX$516</f>
        <v>-0.51934365294174456</v>
      </c>
      <c r="R383" s="3">
        <f>(Table1[[#This Row],[AVG_faceoffWins]] - AH$519) / AH$516</f>
        <v>-0.60126404952864232</v>
      </c>
      <c r="S383" s="3">
        <f>(Table1[[#This Row],[AVG_PPP]] - AB$519) / AB$516</f>
        <v>-0.84334672806685207</v>
      </c>
      <c r="T383" s="3">
        <f>(Table1[[#This Row],[AVG_hits]] - T$519) / T$516</f>
        <v>0.79154714751843036</v>
      </c>
      <c r="U383" s="3">
        <f>(Table1[[#This Row],[AVG_blocks]] - U$519) / U$516</f>
        <v>2.3153857202010153</v>
      </c>
      <c r="V383" s="3">
        <f>(Table1[[#This Row],[AVG_shots]] - AO$519) / AO$516</f>
        <v>-0.13550121535378004</v>
      </c>
      <c r="W383" s="6">
        <v>0</v>
      </c>
      <c r="X383" s="7">
        <f>Table1[[#This Row],[r shp factor]]*Table1[[#This Row],[goals]]</f>
        <v>3.9577919554390881</v>
      </c>
      <c r="Y383" s="4">
        <v>4.7116193965517202E-2</v>
      </c>
      <c r="Z383" s="3">
        <f>(Table1[[#This Row],[AVG_shp]] - Z$519) / Z$516</f>
        <v>-1.1386807152639313</v>
      </c>
      <c r="AA383" s="6">
        <v>0.34913793103448199</v>
      </c>
      <c r="AB383" s="6">
        <v>156.46551724137899</v>
      </c>
      <c r="AC383" s="6">
        <v>129.03448275861999</v>
      </c>
      <c r="AD383" s="1">
        <v>69</v>
      </c>
      <c r="AE383" s="1">
        <v>3</v>
      </c>
      <c r="AF383" s="1">
        <f>IF(ISERR(Table1[[#This Row],[AVG_shp]]/Table1[[#This Row],[shp]]), 0, Table1[[#This Row],[AVG_shp]]/Table1[[#This Row],[shp]])</f>
        <v>1.3192639851463628</v>
      </c>
      <c r="AG383" s="1">
        <v>21</v>
      </c>
      <c r="AH383" s="1">
        <v>24</v>
      </c>
      <c r="AI383" s="1">
        <v>51</v>
      </c>
      <c r="AJ383" s="3">
        <v>5.8189655172413701</v>
      </c>
      <c r="AK383" s="3">
        <v>19.237068965517199</v>
      </c>
      <c r="AL383" s="3">
        <v>25.056034482758601</v>
      </c>
      <c r="AM383" s="3">
        <v>119.831896551724</v>
      </c>
      <c r="AN383" s="1">
        <v>3.5714000000000003E-2</v>
      </c>
      <c r="AO383" s="1">
        <v>0</v>
      </c>
      <c r="AP383" s="1">
        <v>84</v>
      </c>
      <c r="AQ383" s="1">
        <v>0</v>
      </c>
      <c r="AR383" s="1">
        <v>113</v>
      </c>
      <c r="AS383" s="1">
        <v>114</v>
      </c>
      <c r="AT383"/>
      <c r="AX383"/>
      <c r="AY383"/>
      <c r="AZ383"/>
    </row>
    <row r="384" spans="1:52" x14ac:dyDescent="0.3">
      <c r="A384" s="1"/>
      <c r="B384" s="1">
        <v>8482062</v>
      </c>
      <c r="C384" s="1">
        <v>30</v>
      </c>
      <c r="D384" s="1" t="s">
        <v>132</v>
      </c>
      <c r="E384" s="1" t="str">
        <f>IF(AND(ISERR(FIND("C",Table1[[#This Row],[positions]])), Table1[[#This Row],[AVG_faceoffWins]]&gt;200), "*", "")</f>
        <v/>
      </c>
      <c r="F384" s="1" t="str">
        <f>IF(AND(AND(NOT(ISERR(FIND("C",Table1[[#This Row],[positions]]))), G384&lt;&gt;"C"), Table1[[#This Row],[z faceoffWins]]&gt;0.15), "*", "")</f>
        <v/>
      </c>
      <c r="G384" s="2" t="s">
        <v>29</v>
      </c>
      <c r="H384" s="1" t="s">
        <v>555</v>
      </c>
      <c r="I384" s="1" t="s">
        <v>556</v>
      </c>
      <c r="J384" s="7">
        <f>Table1[[#This Row],[z ppp]]+Table1[[#This Row],[z blocks]]+Table1[[#This Row],[z hits]]+Table1[[#This Row],[z goals]]+Table1[[#This Row],[z assists]]+Table1[[#This Row],[z points]]+Table1[[#This Row],[z faceoffWins]]+Table1[[#This Row],[z shots]]</f>
        <v>-3.3483833972103043</v>
      </c>
      <c r="K384" s="7">
        <f>Table1[[#This Row],[z goals]]+Table1[[#This Row],[z assists]]+Table1[[#This Row],[z points]]+Table1[[#This Row],[z ppp]]+Table1[[#This Row],[z hits]]+Table1[[#This Row],[z shots]]</f>
        <v>-1.9452420360169831</v>
      </c>
      <c r="L384" s="7">
        <f>Table1[[#This Row],[z blocks]]+Table1[[#This Row],[z faceoffWins]]</f>
        <v>-1.4031413611933212</v>
      </c>
      <c r="M384" s="7">
        <f>Table1[[#This Row],[z goals]]+Table1[[#This Row],[z assists]]+Table1[[#This Row],[z points]]+Table1[[#This Row],[z ppp]]+Table1[[#This Row],[z hits]]+Table1[[#This Row],[z blocks]]+Table1[[#This Row],[z shots]]</f>
        <v>-2.7694728376718398</v>
      </c>
      <c r="N384" s="7">
        <f>Table1[[#This Row],[z goals]]+Table1[[#This Row],[z assists]]+Table1[[#This Row],[z points]]+Table1[[#This Row],[z ppp]]</f>
        <v>-3.3203352155821744</v>
      </c>
      <c r="O384" s="3">
        <f>(Table1[[#This Row],[AVG_goals]] - AT$519) / AT$516</f>
        <v>-0.78599033835756116</v>
      </c>
      <c r="P384" s="3">
        <f>(Table1[[#This Row],[AVG_assists]] - P$519) / P$516</f>
        <v>-0.79895014697733835</v>
      </c>
      <c r="Q384" s="3">
        <f>(Table1[[#This Row],[AVG_points]] - AX$519) / AX$516</f>
        <v>-0.85570812294589549</v>
      </c>
      <c r="R384" s="3">
        <f>(Table1[[#This Row],[AVG_faceoffWins]] - AH$519) / AH$516</f>
        <v>-0.57891055953846426</v>
      </c>
      <c r="S384" s="3">
        <f>(Table1[[#This Row],[AVG_PPP]] - AB$519) / AB$516</f>
        <v>-0.87968660730137949</v>
      </c>
      <c r="T384" s="3">
        <f>(Table1[[#This Row],[AVG_hits]] - T$519) / T$516</f>
        <v>2.1144373326044166</v>
      </c>
      <c r="U384" s="3">
        <f>(Table1[[#This Row],[AVG_blocks]] - U$519) / U$516</f>
        <v>-0.82423080165485685</v>
      </c>
      <c r="V384" s="3">
        <f>(Table1[[#This Row],[AVG_shots]] - AO$519) / AO$516</f>
        <v>-0.73934415303922518</v>
      </c>
      <c r="W384" s="6">
        <v>4.72272727272727</v>
      </c>
      <c r="X384" s="7">
        <f>Table1[[#This Row],[r shp factor]]*Table1[[#This Row],[goals]]</f>
        <v>4.6596969331060496</v>
      </c>
      <c r="Y384" s="4">
        <v>6.7531822727272706E-2</v>
      </c>
      <c r="Z384" s="3">
        <f>(Table1[[#This Row],[AVG_shp]] - Z$519) / Z$516</f>
        <v>-0.74877161469747122</v>
      </c>
      <c r="AA384" s="6">
        <v>0</v>
      </c>
      <c r="AB384" s="6">
        <v>28.8363636363636</v>
      </c>
      <c r="AC384" s="6">
        <v>200.15909090909</v>
      </c>
      <c r="AD384" s="1">
        <v>71</v>
      </c>
      <c r="AE384" s="1">
        <v>4</v>
      </c>
      <c r="AF384" s="1">
        <f>IF(ISERR(Table1[[#This Row],[AVG_shp]]/Table1[[#This Row],[shp]]), 0, Table1[[#This Row],[AVG_shp]]/Table1[[#This Row],[shp]])</f>
        <v>1.1649242332765124</v>
      </c>
      <c r="AG384" s="1">
        <v>8</v>
      </c>
      <c r="AH384" s="1">
        <v>12</v>
      </c>
      <c r="AI384" s="1">
        <v>28</v>
      </c>
      <c r="AJ384" s="3">
        <v>5.8181818181818103</v>
      </c>
      <c r="AK384" s="3">
        <v>11.75</v>
      </c>
      <c r="AL384" s="3">
        <v>17.568181818181799</v>
      </c>
      <c r="AM384" s="3">
        <v>83.068181818181799</v>
      </c>
      <c r="AN384" s="1">
        <v>5.7971000000000002E-2</v>
      </c>
      <c r="AO384" s="1">
        <v>0</v>
      </c>
      <c r="AP384" s="1">
        <v>69</v>
      </c>
      <c r="AQ384" s="1">
        <v>9</v>
      </c>
      <c r="AR384" s="1">
        <v>29</v>
      </c>
      <c r="AS384" s="1">
        <v>163</v>
      </c>
      <c r="AT384"/>
      <c r="AX384"/>
      <c r="AY384"/>
      <c r="AZ384"/>
    </row>
    <row r="385" spans="1:52" x14ac:dyDescent="0.3">
      <c r="A385" s="1"/>
      <c r="B385" s="1">
        <v>8477573</v>
      </c>
      <c r="C385" s="1">
        <v>31</v>
      </c>
      <c r="D385" s="1" t="s">
        <v>792</v>
      </c>
      <c r="E385" s="1" t="str">
        <f>IF(AND(ISERR(FIND("C",Table1[[#This Row],[positions]])), Table1[[#This Row],[AVG_faceoffWins]]&gt;200), "*", "")</f>
        <v/>
      </c>
      <c r="F385" s="1" t="str">
        <f>IF(AND(AND(NOT(ISERR(FIND("C",Table1[[#This Row],[positions]]))), G385&lt;&gt;"C"), Table1[[#This Row],[z faceoffWins]]&gt;0.15), "*", "")</f>
        <v/>
      </c>
      <c r="G385" s="2" t="s">
        <v>29</v>
      </c>
      <c r="H385" s="1" t="s">
        <v>815</v>
      </c>
      <c r="I385" s="1" t="s">
        <v>154</v>
      </c>
      <c r="J385" s="7">
        <f>Table1[[#This Row],[z ppp]]+Table1[[#This Row],[z blocks]]+Table1[[#This Row],[z hits]]+Table1[[#This Row],[z goals]]+Table1[[#This Row],[z assists]]+Table1[[#This Row],[z points]]+Table1[[#This Row],[z faceoffWins]]+Table1[[#This Row],[z shots]]</f>
        <v>-4.1585784079056323</v>
      </c>
      <c r="K385" s="7">
        <f>Table1[[#This Row],[z goals]]+Table1[[#This Row],[z assists]]+Table1[[#This Row],[z points]]+Table1[[#This Row],[z ppp]]+Table1[[#This Row],[z hits]]+Table1[[#This Row],[z shots]]</f>
        <v>-3.4850682655260088</v>
      </c>
      <c r="L385" s="7">
        <f>Table1[[#This Row],[z blocks]]+Table1[[#This Row],[z faceoffWins]]</f>
        <v>-0.67351014237962337</v>
      </c>
      <c r="M385" s="7">
        <f>Table1[[#This Row],[z goals]]+Table1[[#This Row],[z assists]]+Table1[[#This Row],[z points]]+Table1[[#This Row],[z ppp]]+Table1[[#This Row],[z hits]]+Table1[[#This Row],[z blocks]]+Table1[[#This Row],[z shots]]</f>
        <v>-3.8893437950613849</v>
      </c>
      <c r="N385" s="7">
        <f>Table1[[#This Row],[z goals]]+Table1[[#This Row],[z assists]]+Table1[[#This Row],[z points]]+Table1[[#This Row],[z ppp]]</f>
        <v>-3.8195535916752505</v>
      </c>
      <c r="O385" s="3">
        <f>(Table1[[#This Row],[AVG_goals]] - AT$519) / AT$516</f>
        <v>-0.7867678970005666</v>
      </c>
      <c r="P385" s="3">
        <f>(Table1[[#This Row],[AVG_assists]] - P$519) / P$516</f>
        <v>-1.1053486614421495</v>
      </c>
      <c r="Q385" s="3">
        <f>(Table1[[#This Row],[AVG_points]] - AX$519) / AX$516</f>
        <v>-1.047750425931155</v>
      </c>
      <c r="R385" s="3">
        <f>(Table1[[#This Row],[AVG_faceoffWins]] - AH$519) / AH$516</f>
        <v>-0.26923461284424738</v>
      </c>
      <c r="S385" s="3">
        <f>(Table1[[#This Row],[AVG_PPP]] - AB$519) / AB$516</f>
        <v>-0.87968660730137949</v>
      </c>
      <c r="T385" s="3">
        <f>(Table1[[#This Row],[AVG_hits]] - T$519) / T$516</f>
        <v>1.5321110483138556</v>
      </c>
      <c r="U385" s="3">
        <f>(Table1[[#This Row],[AVG_blocks]] - U$519) / U$516</f>
        <v>-0.40427552953537599</v>
      </c>
      <c r="V385" s="3">
        <f>(Table1[[#This Row],[AVG_shots]] - AO$519) / AO$516</f>
        <v>-1.1976257221646138</v>
      </c>
      <c r="W385" s="6">
        <v>70.149425287356294</v>
      </c>
      <c r="X385" s="7">
        <f>Table1[[#This Row],[r shp factor]]*Table1[[#This Row],[goals]]</f>
        <v>7.4654019481605234</v>
      </c>
      <c r="Y385" s="4">
        <v>0.103686034482758</v>
      </c>
      <c r="Z385" s="3">
        <f>(Table1[[#This Row],[AVG_shp]] - Z$519) / Z$516</f>
        <v>-5.827825043341419E-2</v>
      </c>
      <c r="AA385" s="6">
        <v>0</v>
      </c>
      <c r="AB385" s="6">
        <v>45.908045977011497</v>
      </c>
      <c r="AC385" s="6">
        <v>168.85057471264301</v>
      </c>
      <c r="AD385" s="1">
        <v>73</v>
      </c>
      <c r="AE385" s="1">
        <v>8</v>
      </c>
      <c r="AF385" s="1">
        <f>IF(ISERR(Table1[[#This Row],[AVG_shp]]/Table1[[#This Row],[shp]]), 0, Table1[[#This Row],[AVG_shp]]/Table1[[#This Row],[shp]])</f>
        <v>0.93317524352006542</v>
      </c>
      <c r="AG385" s="1">
        <v>8</v>
      </c>
      <c r="AH385" s="1">
        <v>16</v>
      </c>
      <c r="AI385" s="1">
        <v>40</v>
      </c>
      <c r="AJ385" s="3">
        <v>5.8103448275862002</v>
      </c>
      <c r="AK385" s="3">
        <v>7.4827586206896504</v>
      </c>
      <c r="AL385" s="3">
        <v>13.293103448275801</v>
      </c>
      <c r="AM385" s="3">
        <v>55.1666666666666</v>
      </c>
      <c r="AN385" s="1">
        <v>0.111111</v>
      </c>
      <c r="AO385" s="1">
        <v>0</v>
      </c>
      <c r="AP385" s="1">
        <v>72</v>
      </c>
      <c r="AQ385" s="1">
        <v>82</v>
      </c>
      <c r="AR385" s="1">
        <v>61</v>
      </c>
      <c r="AS385" s="1">
        <v>281</v>
      </c>
      <c r="AT385"/>
      <c r="AX385"/>
      <c r="AY385"/>
      <c r="AZ385"/>
    </row>
    <row r="386" spans="1:52" x14ac:dyDescent="0.3">
      <c r="A386" s="1"/>
      <c r="B386" s="1">
        <v>8481617</v>
      </c>
      <c r="C386" s="1">
        <v>24</v>
      </c>
      <c r="D386" s="1" t="s">
        <v>340</v>
      </c>
      <c r="E386" s="1" t="str">
        <f>IF(AND(ISERR(FIND("C",Table1[[#This Row],[positions]])), Table1[[#This Row],[AVG_faceoffWins]]&gt;200), "*", "")</f>
        <v/>
      </c>
      <c r="F386" s="1" t="str">
        <f>IF(AND(AND(NOT(ISERR(FIND("C",Table1[[#This Row],[positions]]))), G386&lt;&gt;"C"), Table1[[#This Row],[z faceoffWins]]&gt;0.15), "*", "")</f>
        <v/>
      </c>
      <c r="G386" s="2" t="s">
        <v>56</v>
      </c>
      <c r="H386" s="1" t="s">
        <v>361</v>
      </c>
      <c r="I386" s="1" t="s">
        <v>362</v>
      </c>
      <c r="J386" s="7">
        <f>Table1[[#This Row],[z ppp]]+Table1[[#This Row],[z blocks]]+Table1[[#This Row],[z hits]]+Table1[[#This Row],[z goals]]+Table1[[#This Row],[z assists]]+Table1[[#This Row],[z points]]+Table1[[#This Row],[z faceoffWins]]+Table1[[#This Row],[z shots]]</f>
        <v>-4.318314881993131</v>
      </c>
      <c r="K386" s="7">
        <f>Table1[[#This Row],[z goals]]+Table1[[#This Row],[z assists]]+Table1[[#This Row],[z points]]+Table1[[#This Row],[z ppp]]+Table1[[#This Row],[z hits]]+Table1[[#This Row],[z shots]]</f>
        <v>-3.1098739086501372</v>
      </c>
      <c r="L386" s="7">
        <f>Table1[[#This Row],[z blocks]]+Table1[[#This Row],[z faceoffWins]]</f>
        <v>-1.2084409733429937</v>
      </c>
      <c r="M386" s="7">
        <f>Table1[[#This Row],[z goals]]+Table1[[#This Row],[z assists]]+Table1[[#This Row],[z points]]+Table1[[#This Row],[z ppp]]+Table1[[#This Row],[z hits]]+Table1[[#This Row],[z blocks]]+Table1[[#This Row],[z shots]]</f>
        <v>-3.7670196266704989</v>
      </c>
      <c r="N386" s="7">
        <f>Table1[[#This Row],[z goals]]+Table1[[#This Row],[z assists]]+Table1[[#This Row],[z points]]+Table1[[#This Row],[z ppp]]</f>
        <v>-3.4713619194754775</v>
      </c>
      <c r="O386" s="3">
        <f>(Table1[[#This Row],[AVG_goals]] - AT$519) / AT$516</f>
        <v>-0.78779427440933325</v>
      </c>
      <c r="P386" s="3">
        <f>(Table1[[#This Row],[AVG_assists]] - P$519) / P$516</f>
        <v>-0.8902418717489049</v>
      </c>
      <c r="Q386" s="3">
        <f>(Table1[[#This Row],[AVG_points]] - AX$519) / AX$516</f>
        <v>-0.91363916601586015</v>
      </c>
      <c r="R386" s="3">
        <f>(Table1[[#This Row],[AVG_faceoffWins]] - AH$519) / AH$516</f>
        <v>-0.55129525532263191</v>
      </c>
      <c r="S386" s="3">
        <f>(Table1[[#This Row],[AVG_PPP]] - AB$519) / AB$516</f>
        <v>-0.87968660730137949</v>
      </c>
      <c r="T386" s="3">
        <f>(Table1[[#This Row],[AVG_hits]] - T$519) / T$516</f>
        <v>1.1363271655025775</v>
      </c>
      <c r="U386" s="3">
        <f>(Table1[[#This Row],[AVG_blocks]] - U$519) / U$516</f>
        <v>-0.65714571802036192</v>
      </c>
      <c r="V386" s="3">
        <f>(Table1[[#This Row],[AVG_shots]] - AO$519) / AO$516</f>
        <v>-0.77483915467723719</v>
      </c>
      <c r="W386" s="6">
        <v>10.5571428571428</v>
      </c>
      <c r="X386" s="7">
        <f>Table1[[#This Row],[r shp factor]]*Table1[[#This Row],[goals]]</f>
        <v>7.7839922642373605</v>
      </c>
      <c r="Y386" s="4">
        <v>6.8280207142857097E-2</v>
      </c>
      <c r="Z386" s="3">
        <f>(Table1[[#This Row],[AVG_shp]] - Z$519) / Z$516</f>
        <v>-0.73447855041012011</v>
      </c>
      <c r="AA386" s="6">
        <v>0</v>
      </c>
      <c r="AB386" s="6">
        <v>35.628571428571398</v>
      </c>
      <c r="AC386" s="6">
        <v>147.57142857142799</v>
      </c>
      <c r="AD386" s="1">
        <v>82</v>
      </c>
      <c r="AE386" s="1">
        <v>8</v>
      </c>
      <c r="AF386" s="1">
        <f>IF(ISERR(Table1[[#This Row],[AVG_shp]]/Table1[[#This Row],[shp]]), 0, Table1[[#This Row],[AVG_shp]]/Table1[[#This Row],[shp]])</f>
        <v>0.97299903302967006</v>
      </c>
      <c r="AG386" s="1">
        <v>16</v>
      </c>
      <c r="AH386" s="1">
        <v>24</v>
      </c>
      <c r="AI386" s="1">
        <v>56</v>
      </c>
      <c r="AJ386" s="3">
        <v>5.8</v>
      </c>
      <c r="AK386" s="3">
        <v>10.478571428571399</v>
      </c>
      <c r="AL386" s="3">
        <v>16.2785714285714</v>
      </c>
      <c r="AM386" s="3">
        <v>80.907142857142802</v>
      </c>
      <c r="AN386" s="1">
        <v>7.0175000000000001E-2</v>
      </c>
      <c r="AO386" s="1">
        <v>0</v>
      </c>
      <c r="AP386" s="1">
        <v>114</v>
      </c>
      <c r="AQ386" s="1">
        <v>14</v>
      </c>
      <c r="AR386" s="1">
        <v>53</v>
      </c>
      <c r="AS386" s="1">
        <v>211</v>
      </c>
      <c r="AT386"/>
      <c r="AX386"/>
      <c r="AY386"/>
      <c r="AZ386"/>
    </row>
    <row r="387" spans="1:52" x14ac:dyDescent="0.3">
      <c r="A387" s="1"/>
      <c r="B387" s="1">
        <v>8482111</v>
      </c>
      <c r="C387" s="1">
        <v>24</v>
      </c>
      <c r="D387" s="1" t="s">
        <v>132</v>
      </c>
      <c r="E387" s="1" t="str">
        <f>IF(AND(ISERR(FIND("C",Table1[[#This Row],[positions]])), Table1[[#This Row],[AVG_faceoffWins]]&gt;200), "*", "")</f>
        <v/>
      </c>
      <c r="F387" s="1" t="str">
        <f>IF(AND(AND(NOT(ISERR(FIND("C",Table1[[#This Row],[positions]]))), G387&lt;&gt;"C"), Table1[[#This Row],[z faceoffWins]]&gt;0.15), "*", "")</f>
        <v/>
      </c>
      <c r="G387" s="2" t="s">
        <v>48</v>
      </c>
      <c r="H387" s="1" t="s">
        <v>559</v>
      </c>
      <c r="I387" s="1" t="s">
        <v>560</v>
      </c>
      <c r="J387" s="7">
        <f>Table1[[#This Row],[z ppp]]+Table1[[#This Row],[z blocks]]+Table1[[#This Row],[z hits]]+Table1[[#This Row],[z goals]]+Table1[[#This Row],[z assists]]+Table1[[#This Row],[z points]]+Table1[[#This Row],[z faceoffWins]]+Table1[[#This Row],[z shots]]</f>
        <v>-5.735298829522379</v>
      </c>
      <c r="K387" s="7">
        <f>Table1[[#This Row],[z goals]]+Table1[[#This Row],[z assists]]+Table1[[#This Row],[z points]]+Table1[[#This Row],[z ppp]]+Table1[[#This Row],[z hits]]+Table1[[#This Row],[z shots]]</f>
        <v>-5.1622653124777012</v>
      </c>
      <c r="L387" s="7">
        <f>Table1[[#This Row],[z blocks]]+Table1[[#This Row],[z faceoffWins]]</f>
        <v>-0.57303351704467842</v>
      </c>
      <c r="M387" s="7">
        <f>Table1[[#This Row],[z goals]]+Table1[[#This Row],[z assists]]+Table1[[#This Row],[z points]]+Table1[[#This Row],[z ppp]]+Table1[[#This Row],[z hits]]+Table1[[#This Row],[z blocks]]+Table1[[#This Row],[z shots]]</f>
        <v>-5.1340347799937369</v>
      </c>
      <c r="N387" s="7">
        <f>Table1[[#This Row],[z goals]]+Table1[[#This Row],[z assists]]+Table1[[#This Row],[z points]]+Table1[[#This Row],[z ppp]]</f>
        <v>-3.6616541781049667</v>
      </c>
      <c r="O387" s="3">
        <f>(Table1[[#This Row],[AVG_goals]] - AT$519) / AT$516</f>
        <v>-0.78792745089637739</v>
      </c>
      <c r="P387" s="3">
        <f>(Table1[[#This Row],[AVG_assists]] - P$519) / P$516</f>
        <v>-1.0879671770069141</v>
      </c>
      <c r="Q387" s="3">
        <f>(Table1[[#This Row],[AVG_points]] - AX$519) / AX$516</f>
        <v>-1.0374011534142689</v>
      </c>
      <c r="R387" s="3">
        <f>(Table1[[#This Row],[AVG_faceoffWins]] - AH$519) / AH$516</f>
        <v>-0.60126404952864232</v>
      </c>
      <c r="S387" s="3">
        <f>(Table1[[#This Row],[AVG_PPP]] - AB$519) / AB$516</f>
        <v>-0.74835839678740601</v>
      </c>
      <c r="T387" s="3">
        <f>(Table1[[#This Row],[AVG_hits]] - T$519) / T$516</f>
        <v>-0.38523887291081677</v>
      </c>
      <c r="U387" s="3">
        <f>(Table1[[#This Row],[AVG_blocks]] - U$519) / U$516</f>
        <v>2.8230532483963948E-2</v>
      </c>
      <c r="V387" s="3">
        <f>(Table1[[#This Row],[AVG_shots]] - AO$519) / AO$516</f>
        <v>-1.1153722614619175</v>
      </c>
      <c r="W387" s="6">
        <v>0</v>
      </c>
      <c r="X387" s="7">
        <f>Table1[[#This Row],[r shp factor]]*Table1[[#This Row],[goals]]</f>
        <v>5.0432660932488167</v>
      </c>
      <c r="Y387" s="4">
        <v>0.126265731543624</v>
      </c>
      <c r="Z387" s="3">
        <f>(Table1[[#This Row],[AVG_shp]] - Z$519) / Z$516</f>
        <v>0.37296143729826847</v>
      </c>
      <c r="AA387" s="6">
        <v>1.2617449664429501</v>
      </c>
      <c r="AB387" s="6">
        <v>63.489932885906001</v>
      </c>
      <c r="AC387" s="6">
        <v>65.7651006711409</v>
      </c>
      <c r="AD387" s="1">
        <v>62</v>
      </c>
      <c r="AE387" s="1">
        <v>6</v>
      </c>
      <c r="AF387" s="1">
        <f>IF(ISERR(Table1[[#This Row],[AVG_shp]]/Table1[[#This Row],[shp]]), 0, Table1[[#This Row],[AVG_shp]]/Table1[[#This Row],[shp]])</f>
        <v>0.84054434887480278</v>
      </c>
      <c r="AG387" s="1">
        <v>7</v>
      </c>
      <c r="AH387" s="1">
        <v>13</v>
      </c>
      <c r="AI387" s="1">
        <v>32</v>
      </c>
      <c r="AJ387" s="3">
        <v>5.7986577181207997</v>
      </c>
      <c r="AK387" s="3">
        <v>7.7248322147651001</v>
      </c>
      <c r="AL387" s="3">
        <v>13.5234899328859</v>
      </c>
      <c r="AM387" s="3">
        <v>60.174496644295303</v>
      </c>
      <c r="AN387" s="1">
        <v>0.15021899999999999</v>
      </c>
      <c r="AO387" s="1">
        <v>1</v>
      </c>
      <c r="AP387" s="1">
        <v>73</v>
      </c>
      <c r="AQ387" s="1">
        <v>0</v>
      </c>
      <c r="AR387" s="1">
        <v>83</v>
      </c>
      <c r="AS387" s="1">
        <v>80</v>
      </c>
      <c r="AT387"/>
      <c r="AX387"/>
      <c r="AY387"/>
      <c r="AZ387"/>
    </row>
    <row r="388" spans="1:52" x14ac:dyDescent="0.3">
      <c r="A388" s="1"/>
      <c r="B388" s="1">
        <v>8480891</v>
      </c>
      <c r="C388" s="1">
        <v>25</v>
      </c>
      <c r="D388" s="1" t="s">
        <v>86</v>
      </c>
      <c r="E388" s="1" t="str">
        <f>IF(AND(ISERR(FIND("C",Table1[[#This Row],[positions]])), Table1[[#This Row],[AVG_faceoffWins]]&gt;200), "*", "")</f>
        <v/>
      </c>
      <c r="F388" s="1" t="str">
        <f>IF(AND(AND(NOT(ISERR(FIND("C",Table1[[#This Row],[positions]]))), G388&lt;&gt;"C"), Table1[[#This Row],[z faceoffWins]]&gt;0.15), "*", "")</f>
        <v/>
      </c>
      <c r="G388" s="2" t="s">
        <v>48</v>
      </c>
      <c r="H388" s="1" t="s">
        <v>111</v>
      </c>
      <c r="I388" s="1" t="s">
        <v>112</v>
      </c>
      <c r="J388" s="7">
        <f>Table1[[#This Row],[z ppp]]+Table1[[#This Row],[z blocks]]+Table1[[#This Row],[z hits]]+Table1[[#This Row],[z goals]]+Table1[[#This Row],[z assists]]+Table1[[#This Row],[z points]]+Table1[[#This Row],[z faceoffWins]]+Table1[[#This Row],[z shots]]</f>
        <v>-3.2458533366636315</v>
      </c>
      <c r="K388" s="7">
        <f>Table1[[#This Row],[z goals]]+Table1[[#This Row],[z assists]]+Table1[[#This Row],[z points]]+Table1[[#This Row],[z ppp]]+Table1[[#This Row],[z hits]]+Table1[[#This Row],[z shots]]</f>
        <v>-2.5920151856028406</v>
      </c>
      <c r="L388" s="7">
        <f>Table1[[#This Row],[z blocks]]+Table1[[#This Row],[z faceoffWins]]</f>
        <v>-0.65383815106079102</v>
      </c>
      <c r="M388" s="7">
        <f>Table1[[#This Row],[z goals]]+Table1[[#This Row],[z assists]]+Table1[[#This Row],[z points]]+Table1[[#This Row],[z ppp]]+Table1[[#This Row],[z hits]]+Table1[[#This Row],[z blocks]]+Table1[[#This Row],[z shots]]</f>
        <v>-2.6445892871349894</v>
      </c>
      <c r="N388" s="7">
        <f>Table1[[#This Row],[z goals]]+Table1[[#This Row],[z assists]]+Table1[[#This Row],[z points]]+Table1[[#This Row],[z ppp]]</f>
        <v>-2.3875190527673524</v>
      </c>
      <c r="O388" s="3">
        <f>(Table1[[#This Row],[AVG_goals]] - AT$519) / AT$516</f>
        <v>-0.79148309236135617</v>
      </c>
      <c r="P388" s="3">
        <f>(Table1[[#This Row],[AVG_assists]] - P$519) / P$516</f>
        <v>-0.32118749054534335</v>
      </c>
      <c r="Q388" s="3">
        <f>(Table1[[#This Row],[AVG_points]] - AX$519) / AX$516</f>
        <v>-0.55929525822823067</v>
      </c>
      <c r="R388" s="3">
        <f>(Table1[[#This Row],[AVG_faceoffWins]] - AH$519) / AH$516</f>
        <v>-0.60126404952864232</v>
      </c>
      <c r="S388" s="3">
        <f>(Table1[[#This Row],[AVG_PPP]] - AB$519) / AB$516</f>
        <v>-0.71555321163242236</v>
      </c>
      <c r="T388" s="3">
        <f>(Table1[[#This Row],[AVG_hits]] - T$519) / T$516</f>
        <v>7.6489877788341987E-2</v>
      </c>
      <c r="U388" s="3">
        <f>(Table1[[#This Row],[AVG_blocks]] - U$519) / U$516</f>
        <v>-5.2574101532148719E-2</v>
      </c>
      <c r="V388" s="3">
        <f>(Table1[[#This Row],[AVG_shots]] - AO$519) / AO$516</f>
        <v>-0.28098601062383005</v>
      </c>
      <c r="W388" s="6">
        <v>0</v>
      </c>
      <c r="X388" s="7">
        <f>Table1[[#This Row],[r shp factor]]*Table1[[#This Row],[goals]]</f>
        <v>7.7912703096076665</v>
      </c>
      <c r="Y388" s="4">
        <v>5.1942173076922997E-2</v>
      </c>
      <c r="Z388" s="3">
        <f>(Table1[[#This Row],[AVG_shp]] - Z$519) / Z$516</f>
        <v>-1.0465114660754995</v>
      </c>
      <c r="AA388" s="6">
        <v>1.57692307692307</v>
      </c>
      <c r="AB388" s="6">
        <v>60.205128205128197</v>
      </c>
      <c r="AC388" s="6">
        <v>90.589743589743506</v>
      </c>
      <c r="AD388" s="1">
        <v>82</v>
      </c>
      <c r="AE388" s="1">
        <v>7</v>
      </c>
      <c r="AF388" s="1">
        <f>IF(ISERR(Table1[[#This Row],[AVG_shp]]/Table1[[#This Row],[shp]]), 0, Table1[[#This Row],[AVG_shp]]/Table1[[#This Row],[shp]])</f>
        <v>1.1130386156582381</v>
      </c>
      <c r="AG388" s="1">
        <v>22</v>
      </c>
      <c r="AH388" s="1">
        <v>29</v>
      </c>
      <c r="AI388" s="1">
        <v>65</v>
      </c>
      <c r="AJ388" s="3">
        <v>5.7628205128205101</v>
      </c>
      <c r="AK388" s="3">
        <v>18.4038461538461</v>
      </c>
      <c r="AL388" s="3">
        <v>24.1666666666666</v>
      </c>
      <c r="AM388" s="3">
        <v>110.974358974358</v>
      </c>
      <c r="AN388" s="1">
        <v>4.6667E-2</v>
      </c>
      <c r="AO388" s="1">
        <v>3</v>
      </c>
      <c r="AP388" s="1">
        <v>150</v>
      </c>
      <c r="AQ388" s="1">
        <v>0</v>
      </c>
      <c r="AR388" s="1">
        <v>67</v>
      </c>
      <c r="AS388" s="1">
        <v>87</v>
      </c>
      <c r="AT388"/>
      <c r="AX388"/>
      <c r="AY388"/>
      <c r="AZ388"/>
    </row>
    <row r="389" spans="1:52" x14ac:dyDescent="0.3">
      <c r="A389" s="1"/>
      <c r="B389" s="1">
        <v>8478421</v>
      </c>
      <c r="C389" s="1">
        <v>29</v>
      </c>
      <c r="D389" s="1" t="s">
        <v>375</v>
      </c>
      <c r="E389" s="1" t="str">
        <f>IF(AND(ISERR(FIND("C",Table1[[#This Row],[positions]])), Table1[[#This Row],[AVG_faceoffWins]]&gt;200), "*", "")</f>
        <v/>
      </c>
      <c r="F389" s="1" t="str">
        <f>IF(AND(AND(NOT(ISERR(FIND("C",Table1[[#This Row],[positions]]))), G389&lt;&gt;"C"), Table1[[#This Row],[z faceoffWins]]&gt;0.15), "*", "")</f>
        <v/>
      </c>
      <c r="G389" s="2" t="s">
        <v>29</v>
      </c>
      <c r="H389" s="1" t="s">
        <v>384</v>
      </c>
      <c r="I389" s="1" t="s">
        <v>385</v>
      </c>
      <c r="J389" s="7">
        <f>Table1[[#This Row],[z ppp]]+Table1[[#This Row],[z blocks]]+Table1[[#This Row],[z hits]]+Table1[[#This Row],[z goals]]+Table1[[#This Row],[z assists]]+Table1[[#This Row],[z points]]+Table1[[#This Row],[z faceoffWins]]+Table1[[#This Row],[z shots]]</f>
        <v>-4.9055447094641265</v>
      </c>
      <c r="K389" s="7">
        <f>Table1[[#This Row],[z goals]]+Table1[[#This Row],[z assists]]+Table1[[#This Row],[z points]]+Table1[[#This Row],[z ppp]]+Table1[[#This Row],[z hits]]+Table1[[#This Row],[z shots]]</f>
        <v>-3.4669711926843592</v>
      </c>
      <c r="L389" s="7">
        <f>Table1[[#This Row],[z blocks]]+Table1[[#This Row],[z faceoffWins]]</f>
        <v>-1.4385735167797673</v>
      </c>
      <c r="M389" s="7">
        <f>Table1[[#This Row],[z goals]]+Table1[[#This Row],[z assists]]+Table1[[#This Row],[z points]]+Table1[[#This Row],[z ppp]]+Table1[[#This Row],[z hits]]+Table1[[#This Row],[z blocks]]+Table1[[#This Row],[z shots]]</f>
        <v>-4.3432292659794989</v>
      </c>
      <c r="N389" s="7">
        <f>Table1[[#This Row],[z goals]]+Table1[[#This Row],[z assists]]+Table1[[#This Row],[z points]]+Table1[[#This Row],[z ppp]]</f>
        <v>-3.7078680412837248</v>
      </c>
      <c r="O389" s="3">
        <f>(Table1[[#This Row],[AVG_goals]] - AT$519) / AT$516</f>
        <v>-0.79806145273385165</v>
      </c>
      <c r="P389" s="3">
        <f>(Table1[[#This Row],[AVG_assists]] - P$519) / P$516</f>
        <v>-1.0453469663234767</v>
      </c>
      <c r="Q389" s="3">
        <f>(Table1[[#This Row],[AVG_points]] - AX$519) / AX$516</f>
        <v>-1.0153252087068618</v>
      </c>
      <c r="R389" s="3">
        <f>(Table1[[#This Row],[AVG_faceoffWins]] - AH$519) / AH$516</f>
        <v>-0.56231544348462748</v>
      </c>
      <c r="S389" s="3">
        <f>(Table1[[#This Row],[AVG_PPP]] - AB$519) / AB$516</f>
        <v>-0.84913441351953489</v>
      </c>
      <c r="T389" s="3">
        <f>(Table1[[#This Row],[AVG_hits]] - T$519) / T$516</f>
        <v>1.1715963676601042</v>
      </c>
      <c r="U389" s="3">
        <f>(Table1[[#This Row],[AVG_blocks]] - U$519) / U$516</f>
        <v>-0.87625807329513972</v>
      </c>
      <c r="V389" s="3">
        <f>(Table1[[#This Row],[AVG_shots]] - AO$519) / AO$516</f>
        <v>-0.93069951906073844</v>
      </c>
      <c r="W389" s="6">
        <v>8.22885572139303</v>
      </c>
      <c r="X389" s="7">
        <f>Table1[[#This Row],[r shp factor]]*Table1[[#This Row],[goals]]</f>
        <v>7.0524220384738978</v>
      </c>
      <c r="Y389" s="4">
        <v>8.2004388059701394E-2</v>
      </c>
      <c r="Z389" s="3">
        <f>(Table1[[#This Row],[AVG_shp]] - Z$519) / Z$516</f>
        <v>-0.47236646462795318</v>
      </c>
      <c r="AA389" s="6">
        <v>0.29353233830845699</v>
      </c>
      <c r="AB389" s="6">
        <v>26.721393034825802</v>
      </c>
      <c r="AC389" s="6">
        <v>149.46766169154199</v>
      </c>
      <c r="AD389" s="1">
        <v>81</v>
      </c>
      <c r="AE389" s="1">
        <v>6</v>
      </c>
      <c r="AF389" s="1">
        <f>IF(ISERR(Table1[[#This Row],[AVG_shp]]/Table1[[#This Row],[shp]]), 0, Table1[[#This Row],[AVG_shp]]/Table1[[#This Row],[shp]])</f>
        <v>1.175403673078983</v>
      </c>
      <c r="AG389" s="1">
        <v>11</v>
      </c>
      <c r="AH389" s="1">
        <v>17</v>
      </c>
      <c r="AI389" s="1">
        <v>40</v>
      </c>
      <c r="AJ389" s="3">
        <v>5.6965174129353198</v>
      </c>
      <c r="AK389" s="3">
        <v>8.318407960199</v>
      </c>
      <c r="AL389" s="3">
        <v>14.0149253731343</v>
      </c>
      <c r="AM389" s="3">
        <v>71.417910447761102</v>
      </c>
      <c r="AN389" s="1">
        <v>6.9766999999999996E-2</v>
      </c>
      <c r="AO389" s="1">
        <v>0</v>
      </c>
      <c r="AP389" s="1">
        <v>86</v>
      </c>
      <c r="AQ389" s="1">
        <v>16</v>
      </c>
      <c r="AR389" s="1">
        <v>30</v>
      </c>
      <c r="AS389" s="1">
        <v>222</v>
      </c>
      <c r="AT389"/>
      <c r="AX389"/>
      <c r="AY389"/>
      <c r="AZ389"/>
    </row>
    <row r="390" spans="1:52" x14ac:dyDescent="0.3">
      <c r="A390" s="1"/>
      <c r="B390" s="1">
        <v>8480355</v>
      </c>
      <c r="C390" s="1">
        <v>26</v>
      </c>
      <c r="D390" s="1" t="s">
        <v>55</v>
      </c>
      <c r="E390" s="1" t="str">
        <f>IF(AND(ISERR(FIND("C",Table1[[#This Row],[positions]])), Table1[[#This Row],[AVG_faceoffWins]]&gt;200), "*", "")</f>
        <v/>
      </c>
      <c r="F390" s="1" t="str">
        <f>IF(AND(AND(NOT(ISERR(FIND("C",Table1[[#This Row],[positions]]))), G390&lt;&gt;"C"), Table1[[#This Row],[z faceoffWins]]&gt;0.15), "*", "")</f>
        <v>*</v>
      </c>
      <c r="G390" s="2" t="s">
        <v>65</v>
      </c>
      <c r="H390" s="1" t="s">
        <v>66</v>
      </c>
      <c r="I390" s="1" t="s">
        <v>67</v>
      </c>
      <c r="J390" s="7">
        <f>Table1[[#This Row],[z ppp]]+Table1[[#This Row],[z blocks]]+Table1[[#This Row],[z hits]]+Table1[[#This Row],[z goals]]+Table1[[#This Row],[z assists]]+Table1[[#This Row],[z points]]+Table1[[#This Row],[z faceoffWins]]+Table1[[#This Row],[z shots]]</f>
        <v>-3.664943484615125</v>
      </c>
      <c r="K390" s="7">
        <f>Table1[[#This Row],[z goals]]+Table1[[#This Row],[z assists]]+Table1[[#This Row],[z points]]+Table1[[#This Row],[z ppp]]+Table1[[#This Row],[z hits]]+Table1[[#This Row],[z shots]]</f>
        <v>-3.5576624531970831</v>
      </c>
      <c r="L390" s="7">
        <f>Table1[[#This Row],[z blocks]]+Table1[[#This Row],[z faceoffWins]]</f>
        <v>-0.10728103141804179</v>
      </c>
      <c r="M390" s="7">
        <f>Table1[[#This Row],[z goals]]+Table1[[#This Row],[z assists]]+Table1[[#This Row],[z points]]+Table1[[#This Row],[z ppp]]+Table1[[#This Row],[z hits]]+Table1[[#This Row],[z blocks]]+Table1[[#This Row],[z shots]]</f>
        <v>-4.2143916713276406</v>
      </c>
      <c r="N390" s="7">
        <f>Table1[[#This Row],[z goals]]+Table1[[#This Row],[z assists]]+Table1[[#This Row],[z points]]+Table1[[#This Row],[z ppp]]</f>
        <v>-4.0164616480729265</v>
      </c>
      <c r="O390" s="3">
        <f>(Table1[[#This Row],[AVG_goals]] - AT$519) / AT$516</f>
        <v>-0.79892331904619696</v>
      </c>
      <c r="P390" s="3">
        <f>(Table1[[#This Row],[AVG_assists]] - P$519) / P$516</f>
        <v>-1.2156134809066494</v>
      </c>
      <c r="Q390" s="3">
        <f>(Table1[[#This Row],[AVG_points]] - AX$519) / AX$516</f>
        <v>-1.1222382408187008</v>
      </c>
      <c r="R390" s="3">
        <f>(Table1[[#This Row],[AVG_faceoffWins]] - AH$519) / AH$516</f>
        <v>0.54944818671251561</v>
      </c>
      <c r="S390" s="3">
        <f>(Table1[[#This Row],[AVG_PPP]] - AB$519) / AB$516</f>
        <v>-0.87968660730137949</v>
      </c>
      <c r="T390" s="3">
        <f>(Table1[[#This Row],[AVG_hits]] - T$519) / T$516</f>
        <v>1.4664948985934712</v>
      </c>
      <c r="U390" s="3">
        <f>(Table1[[#This Row],[AVG_blocks]] - U$519) / U$516</f>
        <v>-0.6567292181305574</v>
      </c>
      <c r="V390" s="3">
        <f>(Table1[[#This Row],[AVG_shots]] - AO$519) / AO$516</f>
        <v>-1.007695703717628</v>
      </c>
      <c r="W390" s="6">
        <v>243.11640211640201</v>
      </c>
      <c r="X390" s="7">
        <f>Table1[[#This Row],[r shp factor]]*Table1[[#This Row],[goals]]</f>
        <v>5.6843817892767969</v>
      </c>
      <c r="Y390" s="4">
        <v>8.4841671957671894E-2</v>
      </c>
      <c r="Z390" s="3">
        <f>(Table1[[#This Row],[AVG_shp]] - Z$519) / Z$516</f>
        <v>-0.41817842929387761</v>
      </c>
      <c r="AA390" s="6">
        <v>0</v>
      </c>
      <c r="AB390" s="6">
        <v>35.645502645502603</v>
      </c>
      <c r="AC390" s="6">
        <v>165.322751322751</v>
      </c>
      <c r="AD390" s="1">
        <v>61</v>
      </c>
      <c r="AE390" s="1">
        <v>5</v>
      </c>
      <c r="AF390" s="1">
        <f>IF(ISERR(Table1[[#This Row],[AVG_shp]]/Table1[[#This Row],[shp]]), 0, Table1[[#This Row],[AVG_shp]]/Table1[[#This Row],[shp]])</f>
        <v>1.1368763578553593</v>
      </c>
      <c r="AG390" s="1">
        <v>9</v>
      </c>
      <c r="AH390" s="1">
        <v>14</v>
      </c>
      <c r="AI390" s="1">
        <v>33</v>
      </c>
      <c r="AJ390" s="3">
        <v>5.6878306878306804</v>
      </c>
      <c r="AK390" s="3">
        <v>5.9470899470899399</v>
      </c>
      <c r="AL390" s="3">
        <v>11.634920634920601</v>
      </c>
      <c r="AM390" s="3">
        <v>66.730158730158706</v>
      </c>
      <c r="AN390" s="1">
        <v>7.4626999999999999E-2</v>
      </c>
      <c r="AO390" s="1">
        <v>0</v>
      </c>
      <c r="AP390" s="1">
        <v>67</v>
      </c>
      <c r="AQ390" s="1">
        <v>199</v>
      </c>
      <c r="AR390" s="1">
        <v>39</v>
      </c>
      <c r="AS390" s="1">
        <v>218</v>
      </c>
      <c r="AT390"/>
      <c r="AX390"/>
      <c r="AY390"/>
      <c r="AZ390"/>
    </row>
    <row r="391" spans="1:52" x14ac:dyDescent="0.3">
      <c r="A391" s="1"/>
      <c r="B391" s="1">
        <v>8478882</v>
      </c>
      <c r="C391" s="1">
        <v>30</v>
      </c>
      <c r="D391" s="1" t="s">
        <v>600</v>
      </c>
      <c r="E391" s="1" t="str">
        <f>IF(AND(ISERR(FIND("C",Table1[[#This Row],[positions]])), Table1[[#This Row],[AVG_faceoffWins]]&gt;200), "*", "")</f>
        <v/>
      </c>
      <c r="F391" s="1" t="str">
        <f>IF(AND(AND(NOT(ISERR(FIND("C",Table1[[#This Row],[positions]]))), G391&lt;&gt;"C"), Table1[[#This Row],[z faceoffWins]]&gt;0.15), "*", "")</f>
        <v/>
      </c>
      <c r="G391" s="2" t="s">
        <v>48</v>
      </c>
      <c r="H391" s="1" t="s">
        <v>626</v>
      </c>
      <c r="I391" s="1" t="s">
        <v>627</v>
      </c>
      <c r="J391" s="7">
        <f>Table1[[#This Row],[z ppp]]+Table1[[#This Row],[z blocks]]+Table1[[#This Row],[z hits]]+Table1[[#This Row],[z goals]]+Table1[[#This Row],[z assists]]+Table1[[#This Row],[z points]]+Table1[[#This Row],[z faceoffWins]]+Table1[[#This Row],[z shots]]</f>
        <v>-2.5216143579685788</v>
      </c>
      <c r="K391" s="7">
        <f>Table1[[#This Row],[z goals]]+Table1[[#This Row],[z assists]]+Table1[[#This Row],[z points]]+Table1[[#This Row],[z ppp]]+Table1[[#This Row],[z hits]]+Table1[[#This Row],[z shots]]</f>
        <v>-3.4258116404084684</v>
      </c>
      <c r="L391" s="7">
        <f>Table1[[#This Row],[z blocks]]+Table1[[#This Row],[z faceoffWins]]</f>
        <v>0.90419728243988917</v>
      </c>
      <c r="M391" s="7">
        <f>Table1[[#This Row],[z goals]]+Table1[[#This Row],[z assists]]+Table1[[#This Row],[z points]]+Table1[[#This Row],[z ppp]]+Table1[[#This Row],[z hits]]+Table1[[#This Row],[z blocks]]+Table1[[#This Row],[z shots]]</f>
        <v>-1.9203503084399371</v>
      </c>
      <c r="N391" s="7">
        <f>Table1[[#This Row],[z goals]]+Table1[[#This Row],[z assists]]+Table1[[#This Row],[z points]]+Table1[[#This Row],[z ppp]]</f>
        <v>-2.5465443702872035</v>
      </c>
      <c r="O391" s="3">
        <f>(Table1[[#This Row],[AVG_goals]] - AT$519) / AT$516</f>
        <v>-0.80317068170777828</v>
      </c>
      <c r="P391" s="3">
        <f>(Table1[[#This Row],[AVG_assists]] - P$519) / P$516</f>
        <v>-0.30760049109498055</v>
      </c>
      <c r="Q391" s="3">
        <f>(Table1[[#This Row],[AVG_points]] - AX$519) / AX$516</f>
        <v>-0.55608659018306505</v>
      </c>
      <c r="R391" s="3">
        <f>(Table1[[#This Row],[AVG_faceoffWins]] - AH$519) / AH$516</f>
        <v>-0.60126404952864232</v>
      </c>
      <c r="S391" s="3">
        <f>(Table1[[#This Row],[AVG_PPP]] - AB$519) / AB$516</f>
        <v>-0.87968660730137949</v>
      </c>
      <c r="T391" s="3">
        <f>(Table1[[#This Row],[AVG_hits]] - T$519) / T$516</f>
        <v>-0.50832952180348068</v>
      </c>
      <c r="U391" s="3">
        <f>(Table1[[#This Row],[AVG_blocks]] - U$519) / U$516</f>
        <v>1.5054613319685315</v>
      </c>
      <c r="V391" s="3">
        <f>(Table1[[#This Row],[AVG_shots]] - AO$519) / AO$516</f>
        <v>-0.37093774831778442</v>
      </c>
      <c r="W391" s="6">
        <v>0</v>
      </c>
      <c r="X391" s="7">
        <f>Table1[[#This Row],[r shp factor]]*Table1[[#This Row],[goals]]</f>
        <v>9.1968898426797701</v>
      </c>
      <c r="Y391" s="4">
        <v>8.2115350649350605E-2</v>
      </c>
      <c r="Z391" s="3">
        <f>(Table1[[#This Row],[AVG_shp]] - Z$519) / Z$516</f>
        <v>-0.47024723900764326</v>
      </c>
      <c r="AA391" s="6">
        <v>0</v>
      </c>
      <c r="AB391" s="6">
        <v>123.541125541125</v>
      </c>
      <c r="AC391" s="6">
        <v>59.147186147186098</v>
      </c>
      <c r="AD391" s="1">
        <v>82</v>
      </c>
      <c r="AE391" s="1">
        <v>5</v>
      </c>
      <c r="AF391" s="1">
        <f>IF(ISERR(Table1[[#This Row],[AVG_shp]]/Table1[[#This Row],[shp]]), 0, Table1[[#This Row],[AVG_shp]]/Table1[[#This Row],[shp]])</f>
        <v>1.8393779685359541</v>
      </c>
      <c r="AG391" s="1">
        <v>25</v>
      </c>
      <c r="AH391" s="1">
        <v>30</v>
      </c>
      <c r="AI391" s="1">
        <v>65</v>
      </c>
      <c r="AJ391" s="3">
        <v>5.6450216450216404</v>
      </c>
      <c r="AK391" s="3">
        <v>18.593073593073498</v>
      </c>
      <c r="AL391" s="3">
        <v>24.238095238095202</v>
      </c>
      <c r="AM391" s="3">
        <v>105.497835497835</v>
      </c>
      <c r="AN391" s="1">
        <v>4.4643000000000002E-2</v>
      </c>
      <c r="AO391" s="1">
        <v>0</v>
      </c>
      <c r="AP391" s="1">
        <v>112</v>
      </c>
      <c r="AQ391" s="1">
        <v>0</v>
      </c>
      <c r="AR391" s="1">
        <v>140</v>
      </c>
      <c r="AS391" s="1">
        <v>50</v>
      </c>
      <c r="AT391"/>
      <c r="AX391"/>
      <c r="AY391"/>
      <c r="AZ391"/>
    </row>
    <row r="392" spans="1:52" x14ac:dyDescent="0.3">
      <c r="A392" s="1"/>
      <c r="B392" s="1">
        <v>8482762</v>
      </c>
      <c r="C392" s="1">
        <v>22</v>
      </c>
      <c r="D392" s="1" t="s">
        <v>305</v>
      </c>
      <c r="E392" s="1" t="str">
        <f>IF(AND(ISERR(FIND("C",Table1[[#This Row],[positions]])), Table1[[#This Row],[AVG_faceoffWins]]&gt;200), "*", "")</f>
        <v/>
      </c>
      <c r="F392" s="1" t="str">
        <f>IF(AND(AND(NOT(ISERR(FIND("C",Table1[[#This Row],[positions]]))), G392&lt;&gt;"C"), Table1[[#This Row],[z faceoffWins]]&gt;0.15), "*", "")</f>
        <v/>
      </c>
      <c r="G392" s="2" t="s">
        <v>48</v>
      </c>
      <c r="H392" s="1" t="s">
        <v>330</v>
      </c>
      <c r="I392" s="1" t="s">
        <v>331</v>
      </c>
      <c r="J392" s="7">
        <f>Table1[[#This Row],[z ppp]]+Table1[[#This Row],[z blocks]]+Table1[[#This Row],[z hits]]+Table1[[#This Row],[z goals]]+Table1[[#This Row],[z assists]]+Table1[[#This Row],[z points]]+Table1[[#This Row],[z faceoffWins]]+Table1[[#This Row],[z shots]]</f>
        <v>-3.2166561590122025</v>
      </c>
      <c r="K392" s="7">
        <f>Table1[[#This Row],[z goals]]+Table1[[#This Row],[z assists]]+Table1[[#This Row],[z points]]+Table1[[#This Row],[z ppp]]+Table1[[#This Row],[z hits]]+Table1[[#This Row],[z shots]]</f>
        <v>-3.8770707348231985</v>
      </c>
      <c r="L392" s="7">
        <f>Table1[[#This Row],[z blocks]]+Table1[[#This Row],[z faceoffWins]]</f>
        <v>0.66041457581099583</v>
      </c>
      <c r="M392" s="7">
        <f>Table1[[#This Row],[z goals]]+Table1[[#This Row],[z assists]]+Table1[[#This Row],[z points]]+Table1[[#This Row],[z ppp]]+Table1[[#This Row],[z hits]]+Table1[[#This Row],[z blocks]]+Table1[[#This Row],[z shots]]</f>
        <v>-2.6153921094835604</v>
      </c>
      <c r="N392" s="7">
        <f>Table1[[#This Row],[z goals]]+Table1[[#This Row],[z assists]]+Table1[[#This Row],[z points]]+Table1[[#This Row],[z ppp]]</f>
        <v>-2.5792512497536215</v>
      </c>
      <c r="O392" s="3">
        <f>(Table1[[#This Row],[AVG_goals]] - AT$519) / AT$516</f>
        <v>-0.80455511714279637</v>
      </c>
      <c r="P392" s="3">
        <f>(Table1[[#This Row],[AVG_assists]] - P$519) / P$516</f>
        <v>-0.32648285642700353</v>
      </c>
      <c r="Q392" s="3">
        <f>(Table1[[#This Row],[AVG_points]] - AX$519) / AX$516</f>
        <v>-0.56852666888244197</v>
      </c>
      <c r="R392" s="3">
        <f>(Table1[[#This Row],[AVG_faceoffWins]] - AH$519) / AH$516</f>
        <v>-0.60126404952864232</v>
      </c>
      <c r="S392" s="3">
        <f>(Table1[[#This Row],[AVG_PPP]] - AB$519) / AB$516</f>
        <v>-0.87968660730137949</v>
      </c>
      <c r="T392" s="3">
        <f>(Table1[[#This Row],[AVG_hits]] - T$519) / T$516</f>
        <v>-0.30412386040826572</v>
      </c>
      <c r="U392" s="3">
        <f>(Table1[[#This Row],[AVG_blocks]] - U$519) / U$516</f>
        <v>1.2616786253396381</v>
      </c>
      <c r="V392" s="3">
        <f>(Table1[[#This Row],[AVG_shots]] - AO$519) / AO$516</f>
        <v>-0.99369562466131134</v>
      </c>
      <c r="W392" s="6">
        <v>0</v>
      </c>
      <c r="X392" s="7">
        <f>Table1[[#This Row],[r shp factor]]*Table1[[#This Row],[goals]]</f>
        <v>9.3344449368027895</v>
      </c>
      <c r="Y392" s="4">
        <v>0.10853959223300901</v>
      </c>
      <c r="Z392" s="3">
        <f>(Table1[[#This Row],[AVG_shp]] - Z$519) / Z$516</f>
        <v>3.4417711029837532E-2</v>
      </c>
      <c r="AA392" s="6">
        <v>0</v>
      </c>
      <c r="AB392" s="6">
        <v>113.631067961165</v>
      </c>
      <c r="AC392" s="6">
        <v>70.126213592233</v>
      </c>
      <c r="AD392" s="1">
        <v>78</v>
      </c>
      <c r="AE392" s="1">
        <v>7</v>
      </c>
      <c r="AF392" s="1">
        <f>IF(ISERR(Table1[[#This Row],[AVG_shp]]/Table1[[#This Row],[shp]]), 0, Table1[[#This Row],[AVG_shp]]/Table1[[#This Row],[shp]])</f>
        <v>1.33349213382897</v>
      </c>
      <c r="AG392" s="1">
        <v>24</v>
      </c>
      <c r="AH392" s="1">
        <v>31</v>
      </c>
      <c r="AI392" s="1">
        <v>69</v>
      </c>
      <c r="AJ392" s="3">
        <v>5.6310679611650398</v>
      </c>
      <c r="AK392" s="3">
        <v>18.330097087378601</v>
      </c>
      <c r="AL392" s="3">
        <v>23.961165048543599</v>
      </c>
      <c r="AM392" s="3">
        <v>67.582524271844605</v>
      </c>
      <c r="AN392" s="1">
        <v>8.1394999999999995E-2</v>
      </c>
      <c r="AO392" s="1">
        <v>0</v>
      </c>
      <c r="AP392" s="1">
        <v>86</v>
      </c>
      <c r="AQ392" s="1">
        <v>0</v>
      </c>
      <c r="AR392" s="1">
        <v>144</v>
      </c>
      <c r="AS392" s="1">
        <v>86</v>
      </c>
      <c r="AT392"/>
      <c r="AX392"/>
      <c r="AY392"/>
      <c r="AZ392"/>
    </row>
    <row r="393" spans="1:52" x14ac:dyDescent="0.3">
      <c r="A393" s="1"/>
      <c r="B393" s="1">
        <v>8477392</v>
      </c>
      <c r="C393" s="1">
        <v>30</v>
      </c>
      <c r="D393" s="1" t="s">
        <v>155</v>
      </c>
      <c r="E393" s="1" t="str">
        <f>IF(AND(ISERR(FIND("C",Table1[[#This Row],[positions]])), Table1[[#This Row],[AVG_faceoffWins]]&gt;200), "*", "")</f>
        <v/>
      </c>
      <c r="F393" s="1" t="str">
        <f>IF(AND(AND(NOT(ISERR(FIND("C",Table1[[#This Row],[positions]]))), G393&lt;&gt;"C"), Table1[[#This Row],[z faceoffWins]]&gt;0.15), "*", "")</f>
        <v/>
      </c>
      <c r="G393" s="2" t="s">
        <v>42</v>
      </c>
      <c r="H393" s="1" t="s">
        <v>158</v>
      </c>
      <c r="I393" s="1" t="s">
        <v>159</v>
      </c>
      <c r="J393" s="7">
        <f>Table1[[#This Row],[z ppp]]+Table1[[#This Row],[z blocks]]+Table1[[#This Row],[z hits]]+Table1[[#This Row],[z goals]]+Table1[[#This Row],[z assists]]+Table1[[#This Row],[z points]]+Table1[[#This Row],[z faceoffWins]]+Table1[[#This Row],[z shots]]</f>
        <v>-7.5795994532367015</v>
      </c>
      <c r="K393" s="7">
        <f>Table1[[#This Row],[z goals]]+Table1[[#This Row],[z assists]]+Table1[[#This Row],[z points]]+Table1[[#This Row],[z ppp]]+Table1[[#This Row],[z hits]]+Table1[[#This Row],[z shots]]</f>
        <v>-6.0279610906708516</v>
      </c>
      <c r="L393" s="7">
        <f>Table1[[#This Row],[z blocks]]+Table1[[#This Row],[z faceoffWins]]</f>
        <v>-1.5516383625658485</v>
      </c>
      <c r="M393" s="7">
        <f>Table1[[#This Row],[z goals]]+Table1[[#This Row],[z assists]]+Table1[[#This Row],[z points]]+Table1[[#This Row],[z ppp]]+Table1[[#This Row],[z hits]]+Table1[[#This Row],[z blocks]]+Table1[[#This Row],[z shots]]</f>
        <v>-6.9862470595373249</v>
      </c>
      <c r="N393" s="7">
        <f>Table1[[#This Row],[z goals]]+Table1[[#This Row],[z assists]]+Table1[[#This Row],[z points]]+Table1[[#This Row],[z ppp]]</f>
        <v>-3.8654418934329269</v>
      </c>
      <c r="O393" s="3">
        <f>(Table1[[#This Row],[AVG_goals]] - AT$519) / AT$516</f>
        <v>-0.81574869950359419</v>
      </c>
      <c r="P393" s="3">
        <f>(Table1[[#This Row],[AVG_assists]] - P$519) / P$516</f>
        <v>-1.1305780252226041</v>
      </c>
      <c r="Q393" s="3">
        <f>(Table1[[#This Row],[AVG_points]] - AX$519) / AX$516</f>
        <v>-1.0766558973644469</v>
      </c>
      <c r="R393" s="3">
        <f>(Table1[[#This Row],[AVG_faceoffWins]] - AH$519) / AH$516</f>
        <v>-0.59335239369937653</v>
      </c>
      <c r="S393" s="3">
        <f>(Table1[[#This Row],[AVG_PPP]] - AB$519) / AB$516</f>
        <v>-0.84245927134228171</v>
      </c>
      <c r="T393" s="3">
        <f>(Table1[[#This Row],[AVG_hits]] - T$519) / T$516</f>
        <v>-0.90125170900150853</v>
      </c>
      <c r="U393" s="3">
        <f>(Table1[[#This Row],[AVG_blocks]] - U$519) / U$516</f>
        <v>-0.95828596886647199</v>
      </c>
      <c r="V393" s="3">
        <f>(Table1[[#This Row],[AVG_shots]] - AO$519) / AO$516</f>
        <v>-1.2612674882364163</v>
      </c>
      <c r="W393" s="6">
        <v>1.6715328467153201</v>
      </c>
      <c r="X393" s="7">
        <f>Table1[[#This Row],[r shp factor]]*Table1[[#This Row],[goals]]</f>
        <v>5.252324762423755</v>
      </c>
      <c r="Y393" s="4">
        <v>0.102987583941605</v>
      </c>
      <c r="Z393" s="3">
        <f>(Table1[[#This Row],[AVG_shp]] - Z$519) / Z$516</f>
        <v>-7.1617649649042672E-2</v>
      </c>
      <c r="AA393" s="6">
        <v>0.35766423357664201</v>
      </c>
      <c r="AB393" s="6">
        <v>23.3868613138686</v>
      </c>
      <c r="AC393" s="6">
        <v>38.021897810218903</v>
      </c>
      <c r="AD393" s="1">
        <v>43</v>
      </c>
      <c r="AE393" s="1">
        <v>2</v>
      </c>
      <c r="AF393" s="1">
        <f>IF(ISERR(Table1[[#This Row],[AVG_shp]]/Table1[[#This Row],[shp]]), 0, Table1[[#This Row],[AVG_shp]]/Table1[[#This Row],[shp]])</f>
        <v>2.6261623812118775</v>
      </c>
      <c r="AG393" s="1">
        <v>2</v>
      </c>
      <c r="AH393" s="1">
        <v>4</v>
      </c>
      <c r="AI393" s="1">
        <v>10</v>
      </c>
      <c r="AJ393" s="3">
        <v>5.5182481751824799</v>
      </c>
      <c r="AK393" s="3">
        <v>7.1313868613138602</v>
      </c>
      <c r="AL393" s="3">
        <v>12.649635036496299</v>
      </c>
      <c r="AM393" s="3">
        <v>51.2919708029197</v>
      </c>
      <c r="AN393" s="1">
        <v>3.9216000000000001E-2</v>
      </c>
      <c r="AO393" s="1">
        <v>0</v>
      </c>
      <c r="AP393" s="1">
        <v>51</v>
      </c>
      <c r="AQ393" s="1">
        <v>2</v>
      </c>
      <c r="AR393" s="1">
        <v>17</v>
      </c>
      <c r="AS393" s="1">
        <v>28</v>
      </c>
      <c r="AT393"/>
      <c r="AX393"/>
      <c r="AY393"/>
      <c r="AZ393"/>
    </row>
    <row r="394" spans="1:52" x14ac:dyDescent="0.3">
      <c r="A394" s="1"/>
      <c r="B394" s="1">
        <v>8478178</v>
      </c>
      <c r="C394" s="1">
        <v>29</v>
      </c>
      <c r="D394" s="1" t="s">
        <v>826</v>
      </c>
      <c r="E394" s="1" t="str">
        <f>IF(AND(ISERR(FIND("C",Table1[[#This Row],[positions]])), Table1[[#This Row],[AVG_faceoffWins]]&gt;200), "*", "")</f>
        <v/>
      </c>
      <c r="F394" s="1" t="str">
        <f>IF(AND(AND(NOT(ISERR(FIND("C",Table1[[#This Row],[positions]]))), G394&lt;&gt;"C"), Table1[[#This Row],[z faceoffWins]]&gt;0.15), "*", "")</f>
        <v/>
      </c>
      <c r="G394" s="2" t="s">
        <v>48</v>
      </c>
      <c r="H394" s="1" t="s">
        <v>859</v>
      </c>
      <c r="I394" s="1" t="s">
        <v>617</v>
      </c>
      <c r="J394" s="7">
        <f>Table1[[#This Row],[z ppp]]+Table1[[#This Row],[z blocks]]+Table1[[#This Row],[z hits]]+Table1[[#This Row],[z goals]]+Table1[[#This Row],[z assists]]+Table1[[#This Row],[z points]]+Table1[[#This Row],[z faceoffWins]]+Table1[[#This Row],[z shots]]</f>
        <v>-2.2021053275650431</v>
      </c>
      <c r="K394" s="7">
        <f>Table1[[#This Row],[z goals]]+Table1[[#This Row],[z assists]]+Table1[[#This Row],[z points]]+Table1[[#This Row],[z ppp]]+Table1[[#This Row],[z hits]]+Table1[[#This Row],[z shots]]</f>
        <v>-2.0475113773497737</v>
      </c>
      <c r="L394" s="7">
        <f>Table1[[#This Row],[z blocks]]+Table1[[#This Row],[z faceoffWins]]</f>
        <v>-0.15459395021526928</v>
      </c>
      <c r="M394" s="7">
        <f>Table1[[#This Row],[z goals]]+Table1[[#This Row],[z assists]]+Table1[[#This Row],[z points]]+Table1[[#This Row],[z ppp]]+Table1[[#This Row],[z hits]]+Table1[[#This Row],[z blocks]]+Table1[[#This Row],[z shots]]</f>
        <v>-1.600841278036401</v>
      </c>
      <c r="N394" s="7">
        <f>Table1[[#This Row],[z goals]]+Table1[[#This Row],[z assists]]+Table1[[#This Row],[z points]]+Table1[[#This Row],[z ppp]]</f>
        <v>-0.93064716870197361</v>
      </c>
      <c r="O394" s="3">
        <f>(Table1[[#This Row],[AVG_goals]] - AT$519) / AT$516</f>
        <v>-0.81698237924702999</v>
      </c>
      <c r="P394" s="3">
        <f>(Table1[[#This Row],[AVG_assists]] - P$519) / P$516</f>
        <v>0.24051599018516936</v>
      </c>
      <c r="Q394" s="3">
        <f>(Table1[[#This Row],[AVG_points]] - AX$519) / AX$516</f>
        <v>-0.21942517939781758</v>
      </c>
      <c r="R394" s="3">
        <f>(Table1[[#This Row],[AVG_faceoffWins]] - AH$519) / AH$516</f>
        <v>-0.60126404952864232</v>
      </c>
      <c r="S394" s="3">
        <f>(Table1[[#This Row],[AVG_PPP]] - AB$519) / AB$516</f>
        <v>-0.13475560024229538</v>
      </c>
      <c r="T394" s="3">
        <f>(Table1[[#This Row],[AVG_hits]] - T$519) / T$516</f>
        <v>-0.59746881771531513</v>
      </c>
      <c r="U394" s="3">
        <f>(Table1[[#This Row],[AVG_blocks]] - U$519) / U$516</f>
        <v>0.44667009931337304</v>
      </c>
      <c r="V394" s="3">
        <f>(Table1[[#This Row],[AVG_shots]] - AO$519) / AO$516</f>
        <v>-0.5193953909324851</v>
      </c>
      <c r="W394" s="6">
        <v>0</v>
      </c>
      <c r="X394" s="7">
        <f>Table1[[#This Row],[r shp factor]]*Table1[[#This Row],[goals]]</f>
        <v>6.0321787193144321</v>
      </c>
      <c r="Y394" s="4">
        <v>5.5853953488372098E-2</v>
      </c>
      <c r="Z394" s="3">
        <f>(Table1[[#This Row],[AVG_shp]] - Z$519) / Z$516</f>
        <v>-0.97180209514988602</v>
      </c>
      <c r="AA394" s="6">
        <v>7.1569767441860401</v>
      </c>
      <c r="AB394" s="6">
        <v>80.5</v>
      </c>
      <c r="AC394" s="6">
        <v>54.354651162790603</v>
      </c>
      <c r="AD394" s="1">
        <v>73</v>
      </c>
      <c r="AE394" s="1">
        <v>6</v>
      </c>
      <c r="AF394" s="1">
        <f>IF(ISERR(Table1[[#This Row],[AVG_shp]]/Table1[[#This Row],[shp]]), 0, Table1[[#This Row],[AVG_shp]]/Table1[[#This Row],[shp]])</f>
        <v>1.0053631198857387</v>
      </c>
      <c r="AG394" s="1">
        <v>31</v>
      </c>
      <c r="AH394" s="1">
        <v>37</v>
      </c>
      <c r="AI394" s="1">
        <v>80</v>
      </c>
      <c r="AJ394" s="3">
        <v>5.5058139534883699</v>
      </c>
      <c r="AK394" s="3">
        <v>26.226744186046499</v>
      </c>
      <c r="AL394" s="3">
        <v>31.732558139534799</v>
      </c>
      <c r="AM394" s="3">
        <v>96.459302325581305</v>
      </c>
      <c r="AN394" s="1">
        <v>5.5556000000000001E-2</v>
      </c>
      <c r="AO394" s="1">
        <v>9</v>
      </c>
      <c r="AP394" s="1">
        <v>108</v>
      </c>
      <c r="AQ394" s="1">
        <v>0</v>
      </c>
      <c r="AR394" s="1">
        <v>68</v>
      </c>
      <c r="AS394" s="1">
        <v>38</v>
      </c>
      <c r="AT394"/>
      <c r="AX394"/>
      <c r="AY394"/>
      <c r="AZ394"/>
    </row>
    <row r="395" spans="1:52" x14ac:dyDescent="0.3">
      <c r="A395" s="1"/>
      <c r="B395" s="1">
        <v>8482087</v>
      </c>
      <c r="C395" s="1">
        <v>23</v>
      </c>
      <c r="D395" s="1" t="s">
        <v>481</v>
      </c>
      <c r="E395" s="1" t="str">
        <f>IF(AND(ISERR(FIND("C",Table1[[#This Row],[positions]])), Table1[[#This Row],[AVG_faceoffWins]]&gt;200), "*", "")</f>
        <v/>
      </c>
      <c r="F395" s="1" t="str">
        <f>IF(AND(AND(NOT(ISERR(FIND("C",Table1[[#This Row],[positions]]))), G395&lt;&gt;"C"), Table1[[#This Row],[z faceoffWins]]&gt;0.15), "*", "")</f>
        <v/>
      </c>
      <c r="G395" s="2" t="s">
        <v>48</v>
      </c>
      <c r="H395" s="1" t="s">
        <v>504</v>
      </c>
      <c r="I395" s="1" t="s">
        <v>505</v>
      </c>
      <c r="J395" s="7">
        <f>Table1[[#This Row],[z ppp]]+Table1[[#This Row],[z blocks]]+Table1[[#This Row],[z hits]]+Table1[[#This Row],[z goals]]+Table1[[#This Row],[z assists]]+Table1[[#This Row],[z points]]+Table1[[#This Row],[z faceoffWins]]+Table1[[#This Row],[z shots]]</f>
        <v>-2.4722787327550551</v>
      </c>
      <c r="K395" s="7">
        <f>Table1[[#This Row],[z goals]]+Table1[[#This Row],[z assists]]+Table1[[#This Row],[z points]]+Table1[[#This Row],[z ppp]]+Table1[[#This Row],[z hits]]+Table1[[#This Row],[z shots]]</f>
        <v>-3.6369616612112399</v>
      </c>
      <c r="L395" s="7">
        <f>Table1[[#This Row],[z blocks]]+Table1[[#This Row],[z faceoffWins]]</f>
        <v>1.1646829284561848</v>
      </c>
      <c r="M395" s="7">
        <f>Table1[[#This Row],[z goals]]+Table1[[#This Row],[z assists]]+Table1[[#This Row],[z points]]+Table1[[#This Row],[z ppp]]+Table1[[#This Row],[z hits]]+Table1[[#This Row],[z blocks]]+Table1[[#This Row],[z shots]]</f>
        <v>-1.871014683226413</v>
      </c>
      <c r="N395" s="7">
        <f>Table1[[#This Row],[z goals]]+Table1[[#This Row],[z assists]]+Table1[[#This Row],[z points]]+Table1[[#This Row],[z ppp]]</f>
        <v>-3.0858335264646479</v>
      </c>
      <c r="O395" s="3">
        <f>(Table1[[#This Row],[AVG_goals]] - AT$519) / AT$516</f>
        <v>-0.81961399849415484</v>
      </c>
      <c r="P395" s="3">
        <f>(Table1[[#This Row],[AVG_assists]] - P$519) / P$516</f>
        <v>-0.62464856422835946</v>
      </c>
      <c r="Q395" s="3">
        <f>(Table1[[#This Row],[AVG_points]] - AX$519) / AX$516</f>
        <v>-0.76188435644075403</v>
      </c>
      <c r="R395" s="3">
        <f>(Table1[[#This Row],[AVG_faceoffWins]] - AH$519) / AH$516</f>
        <v>-0.60126404952864232</v>
      </c>
      <c r="S395" s="3">
        <f>(Table1[[#This Row],[AVG_PPP]] - AB$519) / AB$516</f>
        <v>-0.87968660730137949</v>
      </c>
      <c r="T395" s="3">
        <f>(Table1[[#This Row],[AVG_hits]] - T$519) / T$516</f>
        <v>0.32151318174478083</v>
      </c>
      <c r="U395" s="3">
        <f>(Table1[[#This Row],[AVG_blocks]] - U$519) / U$516</f>
        <v>1.7659469779848271</v>
      </c>
      <c r="V395" s="3">
        <f>(Table1[[#This Row],[AVG_shots]] - AO$519) / AO$516</f>
        <v>-0.872641316491373</v>
      </c>
      <c r="W395" s="6">
        <v>0</v>
      </c>
      <c r="X395" s="7">
        <f>Table1[[#This Row],[r shp factor]]*Table1[[#This Row],[goals]]</f>
        <v>5.3504605864728951</v>
      </c>
      <c r="Y395" s="4">
        <v>7.5358562130177498E-2</v>
      </c>
      <c r="Z395" s="3">
        <f>(Table1[[#This Row],[AVG_shp]] - Z$519) / Z$516</f>
        <v>-0.59929216654687378</v>
      </c>
      <c r="AA395" s="6">
        <v>0</v>
      </c>
      <c r="AB395" s="6">
        <v>134.130177514792</v>
      </c>
      <c r="AC395" s="6">
        <v>103.763313609467</v>
      </c>
      <c r="AD395" s="1">
        <v>55</v>
      </c>
      <c r="AE395" s="1">
        <v>6</v>
      </c>
      <c r="AF395" s="1">
        <f>IF(ISERR(Table1[[#This Row],[AVG_shp]]/Table1[[#This Row],[shp]]), 0, Table1[[#This Row],[AVG_shp]]/Table1[[#This Row],[shp]])</f>
        <v>0.89174343107881593</v>
      </c>
      <c r="AG395" s="1">
        <v>12</v>
      </c>
      <c r="AH395" s="1">
        <v>18</v>
      </c>
      <c r="AI395" s="1">
        <v>42</v>
      </c>
      <c r="AJ395" s="3">
        <v>5.4792899408283997</v>
      </c>
      <c r="AK395" s="3">
        <v>14.1775147928994</v>
      </c>
      <c r="AL395" s="3">
        <v>19.6568047337278</v>
      </c>
      <c r="AM395" s="3">
        <v>74.952662721893404</v>
      </c>
      <c r="AN395" s="1">
        <v>8.4506999999999999E-2</v>
      </c>
      <c r="AO395" s="1">
        <v>0</v>
      </c>
      <c r="AP395" s="1">
        <v>71</v>
      </c>
      <c r="AQ395" s="1">
        <v>0</v>
      </c>
      <c r="AR395" s="1">
        <v>124</v>
      </c>
      <c r="AS395" s="1">
        <v>104</v>
      </c>
      <c r="AT395"/>
      <c r="AX395"/>
      <c r="AY395"/>
      <c r="AZ395"/>
    </row>
    <row r="396" spans="1:52" x14ac:dyDescent="0.3">
      <c r="A396" s="1"/>
      <c r="B396" s="1">
        <v>8475171</v>
      </c>
      <c r="C396" s="1">
        <v>34</v>
      </c>
      <c r="D396" s="1" t="s">
        <v>860</v>
      </c>
      <c r="E396" s="1" t="str">
        <f>IF(AND(ISERR(FIND("C",Table1[[#This Row],[positions]])), Table1[[#This Row],[AVG_faceoffWins]]&gt;200), "*", "")</f>
        <v/>
      </c>
      <c r="F396" s="1" t="str">
        <f>IF(AND(AND(NOT(ISERR(FIND("C",Table1[[#This Row],[positions]]))), G396&lt;&gt;"C"), Table1[[#This Row],[z faceoffWins]]&gt;0.15), "*", "")</f>
        <v/>
      </c>
      <c r="G396" s="2" t="s">
        <v>48</v>
      </c>
      <c r="H396" s="1" t="s">
        <v>890</v>
      </c>
      <c r="I396" s="1" t="s">
        <v>891</v>
      </c>
      <c r="J396" s="7">
        <f>Table1[[#This Row],[z ppp]]+Table1[[#This Row],[z blocks]]+Table1[[#This Row],[z hits]]+Table1[[#This Row],[z goals]]+Table1[[#This Row],[z assists]]+Table1[[#This Row],[z points]]+Table1[[#This Row],[z faceoffWins]]+Table1[[#This Row],[z shots]]</f>
        <v>-1.9588012978891887</v>
      </c>
      <c r="K396" s="7">
        <f>Table1[[#This Row],[z goals]]+Table1[[#This Row],[z assists]]+Table1[[#This Row],[z points]]+Table1[[#This Row],[z ppp]]+Table1[[#This Row],[z hits]]+Table1[[#This Row],[z shots]]</f>
        <v>-1.4926327985178887</v>
      </c>
      <c r="L396" s="7">
        <f>Table1[[#This Row],[z blocks]]+Table1[[#This Row],[z faceoffWins]]</f>
        <v>-0.46616849937130012</v>
      </c>
      <c r="M396" s="7">
        <f>Table1[[#This Row],[z goals]]+Table1[[#This Row],[z assists]]+Table1[[#This Row],[z points]]+Table1[[#This Row],[z ppp]]+Table1[[#This Row],[z hits]]+Table1[[#This Row],[z blocks]]+Table1[[#This Row],[z shots]]</f>
        <v>-1.3575372483605466</v>
      </c>
      <c r="N396" s="7">
        <f>Table1[[#This Row],[z goals]]+Table1[[#This Row],[z assists]]+Table1[[#This Row],[z points]]+Table1[[#This Row],[z ppp]]</f>
        <v>-1.3816342297453041</v>
      </c>
      <c r="O396" s="3">
        <f>(Table1[[#This Row],[AVG_goals]] - AT$519) / AT$516</f>
        <v>-0.82907961656104434</v>
      </c>
      <c r="P396" s="3">
        <f>(Table1[[#This Row],[AVG_assists]] - P$519) / P$516</f>
        <v>6.105385877600812E-3</v>
      </c>
      <c r="Q396" s="3">
        <f>(Table1[[#This Row],[AVG_points]] - AX$519) / AX$516</f>
        <v>-0.37155522917807821</v>
      </c>
      <c r="R396" s="3">
        <f>(Table1[[#This Row],[AVG_faceoffWins]] - AH$519) / AH$516</f>
        <v>-0.60126404952864232</v>
      </c>
      <c r="S396" s="3">
        <f>(Table1[[#This Row],[AVG_PPP]] - AB$519) / AB$516</f>
        <v>-0.18710476988378247</v>
      </c>
      <c r="T396" s="3">
        <f>(Table1[[#This Row],[AVG_hits]] - T$519) / T$516</f>
        <v>0.14115342473187761</v>
      </c>
      <c r="U396" s="3">
        <f>(Table1[[#This Row],[AVG_blocks]] - U$519) / U$516</f>
        <v>0.13509555015734223</v>
      </c>
      <c r="V396" s="3">
        <f>(Table1[[#This Row],[AVG_shots]] - AO$519) / AO$516</f>
        <v>-0.25215199350446216</v>
      </c>
      <c r="W396" s="6">
        <v>0</v>
      </c>
      <c r="X396" s="7">
        <f>Table1[[#This Row],[r shp factor]]*Table1[[#This Row],[goals]]</f>
        <v>5.4044564694921116</v>
      </c>
      <c r="Y396" s="4">
        <v>4.5800066350710898E-2</v>
      </c>
      <c r="Z396" s="3">
        <f>(Table1[[#This Row],[AVG_shp]] - Z$519) / Z$516</f>
        <v>-1.1638168568204001</v>
      </c>
      <c r="AA396" s="6">
        <v>6.6540284360189501</v>
      </c>
      <c r="AB396" s="6">
        <v>67.834123222748801</v>
      </c>
      <c r="AC396" s="6">
        <v>94.066350710900394</v>
      </c>
      <c r="AD396" s="1">
        <v>77</v>
      </c>
      <c r="AE396" s="1">
        <v>4</v>
      </c>
      <c r="AF396" s="1">
        <f>IF(ISERR(Table1[[#This Row],[AVG_shp]]/Table1[[#This Row],[shp]]), 0, Table1[[#This Row],[AVG_shp]]/Table1[[#This Row],[shp]])</f>
        <v>1.3511141173730279</v>
      </c>
      <c r="AG396" s="1">
        <v>25</v>
      </c>
      <c r="AH396" s="1">
        <v>29</v>
      </c>
      <c r="AI396" s="1">
        <v>62</v>
      </c>
      <c r="AJ396" s="3">
        <v>5.3838862559241702</v>
      </c>
      <c r="AK396" s="3">
        <v>22.9620853080568</v>
      </c>
      <c r="AL396" s="3">
        <v>28.345971563980999</v>
      </c>
      <c r="AM396" s="3">
        <v>112.72985781990501</v>
      </c>
      <c r="AN396" s="1">
        <v>3.3897999999999998E-2</v>
      </c>
      <c r="AO396" s="1">
        <v>4</v>
      </c>
      <c r="AP396" s="1">
        <v>118</v>
      </c>
      <c r="AQ396" s="1">
        <v>0</v>
      </c>
      <c r="AR396" s="1">
        <v>83</v>
      </c>
      <c r="AS396" s="1">
        <v>108</v>
      </c>
      <c r="AT396"/>
      <c r="AX396"/>
      <c r="AY396"/>
      <c r="AZ396"/>
    </row>
    <row r="397" spans="1:52" x14ac:dyDescent="0.3">
      <c r="A397" s="1"/>
      <c r="B397" s="1">
        <v>8482073</v>
      </c>
      <c r="C397" s="1">
        <v>24</v>
      </c>
      <c r="D397" s="1" t="s">
        <v>600</v>
      </c>
      <c r="E397" s="1" t="str">
        <f>IF(AND(ISERR(FIND("C",Table1[[#This Row],[positions]])), Table1[[#This Row],[AVG_faceoffWins]]&gt;200), "*", "")</f>
        <v/>
      </c>
      <c r="F397" s="1" t="str">
        <f>IF(AND(AND(NOT(ISERR(FIND("C",Table1[[#This Row],[positions]]))), G397&lt;&gt;"C"), Table1[[#This Row],[z faceoffWins]]&gt;0.15), "*", "")</f>
        <v/>
      </c>
      <c r="G397" s="2" t="s">
        <v>48</v>
      </c>
      <c r="H397" s="1" t="s">
        <v>628</v>
      </c>
      <c r="I397" s="1" t="s">
        <v>629</v>
      </c>
      <c r="J397" s="7">
        <f>Table1[[#This Row],[z ppp]]+Table1[[#This Row],[z blocks]]+Table1[[#This Row],[z hits]]+Table1[[#This Row],[z goals]]+Table1[[#This Row],[z assists]]+Table1[[#This Row],[z points]]+Table1[[#This Row],[z faceoffWins]]+Table1[[#This Row],[z shots]]</f>
        <v>-1.3050607207559355</v>
      </c>
      <c r="K397" s="7">
        <f>Table1[[#This Row],[z goals]]+Table1[[#This Row],[z assists]]+Table1[[#This Row],[z points]]+Table1[[#This Row],[z ppp]]+Table1[[#This Row],[z hits]]+Table1[[#This Row],[z shots]]</f>
        <v>-2.5145256023541123</v>
      </c>
      <c r="L397" s="7">
        <f>Table1[[#This Row],[z blocks]]+Table1[[#This Row],[z faceoffWins]]</f>
        <v>1.2094648815981774</v>
      </c>
      <c r="M397" s="7">
        <f>Table1[[#This Row],[z goals]]+Table1[[#This Row],[z assists]]+Table1[[#This Row],[z points]]+Table1[[#This Row],[z ppp]]+Table1[[#This Row],[z hits]]+Table1[[#This Row],[z blocks]]+Table1[[#This Row],[z shots]]</f>
        <v>-0.70379667122729272</v>
      </c>
      <c r="N397" s="7">
        <f>Table1[[#This Row],[z goals]]+Table1[[#This Row],[z assists]]+Table1[[#This Row],[z points]]+Table1[[#This Row],[z ppp]]</f>
        <v>-3.1286651077547507</v>
      </c>
      <c r="O397" s="3">
        <f>(Table1[[#This Row],[AVG_goals]] - AT$519) / AT$516</f>
        <v>-0.83450359802149288</v>
      </c>
      <c r="P397" s="3">
        <f>(Table1[[#This Row],[AVG_assists]] - P$519) / P$516</f>
        <v>-0.63769005008060697</v>
      </c>
      <c r="Q397" s="3">
        <f>(Table1[[#This Row],[AVG_points]] - AX$519) / AX$516</f>
        <v>-0.77678485235127148</v>
      </c>
      <c r="R397" s="3">
        <f>(Table1[[#This Row],[AVG_faceoffWins]] - AH$519) / AH$516</f>
        <v>-0.60126404952864232</v>
      </c>
      <c r="S397" s="3">
        <f>(Table1[[#This Row],[AVG_PPP]] - AB$519) / AB$516</f>
        <v>-0.87968660730137949</v>
      </c>
      <c r="T397" s="3">
        <f>(Table1[[#This Row],[AVG_hits]] - T$519) / T$516</f>
        <v>1.2451037380738004</v>
      </c>
      <c r="U397" s="3">
        <f>(Table1[[#This Row],[AVG_blocks]] - U$519) / U$516</f>
        <v>1.8107289311268198</v>
      </c>
      <c r="V397" s="3">
        <f>(Table1[[#This Row],[AVG_shots]] - AO$519) / AO$516</f>
        <v>-0.63096423267316215</v>
      </c>
      <c r="W397" s="6">
        <v>0</v>
      </c>
      <c r="X397" s="7">
        <f>Table1[[#This Row],[r shp factor]]*Table1[[#This Row],[goals]]</f>
        <v>5.6667737858296894</v>
      </c>
      <c r="Y397" s="4">
        <v>5.9650349794238597E-2</v>
      </c>
      <c r="Z397" s="3">
        <f>(Table1[[#This Row],[AVG_shp]] - Z$519) / Z$516</f>
        <v>-0.89929639442970133</v>
      </c>
      <c r="AA397" s="6">
        <v>0</v>
      </c>
      <c r="AB397" s="6">
        <v>135.95061728395001</v>
      </c>
      <c r="AC397" s="6">
        <v>153.41975308641901</v>
      </c>
      <c r="AD397" s="1">
        <v>80</v>
      </c>
      <c r="AE397" s="1">
        <v>6</v>
      </c>
      <c r="AF397" s="1">
        <f>IF(ISERR(Table1[[#This Row],[AVG_shp]]/Table1[[#This Row],[shp]]), 0, Table1[[#This Row],[AVG_shp]]/Table1[[#This Row],[shp]])</f>
        <v>0.9444622976382816</v>
      </c>
      <c r="AG397" s="1">
        <v>15</v>
      </c>
      <c r="AH397" s="1">
        <v>21</v>
      </c>
      <c r="AI397" s="1">
        <v>48</v>
      </c>
      <c r="AJ397" s="3">
        <v>5.3292181069958797</v>
      </c>
      <c r="AK397" s="3">
        <v>13.9958847736625</v>
      </c>
      <c r="AL397" s="3">
        <v>19.325102880658399</v>
      </c>
      <c r="AM397" s="3">
        <v>89.6666666666666</v>
      </c>
      <c r="AN397" s="1">
        <v>6.3158000000000006E-2</v>
      </c>
      <c r="AO397" s="1">
        <v>0</v>
      </c>
      <c r="AP397" s="1">
        <v>95</v>
      </c>
      <c r="AQ397" s="1">
        <v>0</v>
      </c>
      <c r="AR397" s="1">
        <v>145</v>
      </c>
      <c r="AS397" s="1">
        <v>146</v>
      </c>
      <c r="AT397"/>
      <c r="AX397"/>
      <c r="AY397"/>
      <c r="AZ397"/>
    </row>
    <row r="398" spans="1:52" x14ac:dyDescent="0.3">
      <c r="A398" s="1"/>
      <c r="B398" s="1">
        <v>8482142</v>
      </c>
      <c r="C398" s="1">
        <v>23</v>
      </c>
      <c r="D398" s="1" t="s">
        <v>670</v>
      </c>
      <c r="E398" s="1" t="str">
        <f>IF(AND(ISERR(FIND("C",Table1[[#This Row],[positions]])), Table1[[#This Row],[AVG_faceoffWins]]&gt;200), "*", "")</f>
        <v/>
      </c>
      <c r="F398" s="1" t="str">
        <f>IF(AND(AND(NOT(ISERR(FIND("C",Table1[[#This Row],[positions]]))), G398&lt;&gt;"C"), Table1[[#This Row],[z faceoffWins]]&gt;0.15), "*", "")</f>
        <v/>
      </c>
      <c r="G398" s="2" t="s">
        <v>48</v>
      </c>
      <c r="H398" s="1" t="s">
        <v>689</v>
      </c>
      <c r="I398" s="1" t="s">
        <v>690</v>
      </c>
      <c r="J398" s="7">
        <f>Table1[[#This Row],[z ppp]]+Table1[[#This Row],[z blocks]]+Table1[[#This Row],[z hits]]+Table1[[#This Row],[z goals]]+Table1[[#This Row],[z assists]]+Table1[[#This Row],[z points]]+Table1[[#This Row],[z faceoffWins]]+Table1[[#This Row],[z shots]]</f>
        <v>-5.7050611459944376</v>
      </c>
      <c r="K398" s="7">
        <f>Table1[[#This Row],[z goals]]+Table1[[#This Row],[z assists]]+Table1[[#This Row],[z points]]+Table1[[#This Row],[z ppp]]+Table1[[#This Row],[z hits]]+Table1[[#This Row],[z shots]]</f>
        <v>-5.4700794631414427</v>
      </c>
      <c r="L398" s="7">
        <f>Table1[[#This Row],[z blocks]]+Table1[[#This Row],[z faceoffWins]]</f>
        <v>-0.23498168285299481</v>
      </c>
      <c r="M398" s="7">
        <f>Table1[[#This Row],[z goals]]+Table1[[#This Row],[z assists]]+Table1[[#This Row],[z points]]+Table1[[#This Row],[z ppp]]+Table1[[#This Row],[z hits]]+Table1[[#This Row],[z blocks]]+Table1[[#This Row],[z shots]]</f>
        <v>-5.1037970964657955</v>
      </c>
      <c r="N398" s="7">
        <f>Table1[[#This Row],[z goals]]+Table1[[#This Row],[z assists]]+Table1[[#This Row],[z points]]+Table1[[#This Row],[z ppp]]</f>
        <v>-3.0536053739179763</v>
      </c>
      <c r="O398" s="3">
        <f>(Table1[[#This Row],[AVG_goals]] - AT$519) / AT$516</f>
        <v>-0.83881989415947977</v>
      </c>
      <c r="P398" s="3">
        <f>(Table1[[#This Row],[AVG_assists]] - P$519) / P$516</f>
        <v>-0.90665386721345376</v>
      </c>
      <c r="Q398" s="3">
        <f>(Table1[[#This Row],[AVG_points]] - AX$519) / AX$516</f>
        <v>-0.94700931368557029</v>
      </c>
      <c r="R398" s="3">
        <f>(Table1[[#This Row],[AVG_faceoffWins]] - AH$519) / AH$516</f>
        <v>-0.60126404952864232</v>
      </c>
      <c r="S398" s="3">
        <f>(Table1[[#This Row],[AVG_PPP]] - AB$519) / AB$516</f>
        <v>-0.36112229885947239</v>
      </c>
      <c r="T398" s="3">
        <f>(Table1[[#This Row],[AVG_hits]] - T$519) / T$516</f>
        <v>-1.2430947523925104</v>
      </c>
      <c r="U398" s="3">
        <f>(Table1[[#This Row],[AVG_blocks]] - U$519) / U$516</f>
        <v>0.36628236667564751</v>
      </c>
      <c r="V398" s="3">
        <f>(Table1[[#This Row],[AVG_shots]] - AO$519) / AO$516</f>
        <v>-1.1733793368309557</v>
      </c>
      <c r="W398" s="6">
        <v>0</v>
      </c>
      <c r="X398" s="7">
        <f>Table1[[#This Row],[r shp factor]]*Table1[[#This Row],[goals]]</f>
        <v>6.4107244107243746</v>
      </c>
      <c r="Y398" s="4">
        <v>0.101757428571428</v>
      </c>
      <c r="Z398" s="3">
        <f>(Table1[[#This Row],[AVG_shp]] - Z$519) / Z$516</f>
        <v>-9.5111845176404392E-2</v>
      </c>
      <c r="AA398" s="6">
        <v>4.9821428571428497</v>
      </c>
      <c r="AB398" s="6">
        <v>77.232142857142804</v>
      </c>
      <c r="AC398" s="6">
        <v>19.6428571428571</v>
      </c>
      <c r="AD398" s="1">
        <v>70</v>
      </c>
      <c r="AE398" s="1">
        <v>7</v>
      </c>
      <c r="AF398" s="1">
        <f>IF(ISERR(Table1[[#This Row],[AVG_shp]]/Table1[[#This Row],[shp]]), 0, Table1[[#This Row],[AVG_shp]]/Table1[[#This Row],[shp]])</f>
        <v>0.91581777296062494</v>
      </c>
      <c r="AG398" s="1">
        <v>13</v>
      </c>
      <c r="AH398" s="1">
        <v>20</v>
      </c>
      <c r="AI398" s="1">
        <v>47</v>
      </c>
      <c r="AJ398" s="3">
        <v>5.2857142857142803</v>
      </c>
      <c r="AK398" s="3">
        <v>10.25</v>
      </c>
      <c r="AL398" s="3">
        <v>15.535714285714199</v>
      </c>
      <c r="AM398" s="3">
        <v>56.642857142857103</v>
      </c>
      <c r="AN398" s="1">
        <v>0.111111</v>
      </c>
      <c r="AO398" s="1">
        <v>7</v>
      </c>
      <c r="AP398" s="1">
        <v>63</v>
      </c>
      <c r="AQ398" s="1">
        <v>0</v>
      </c>
      <c r="AR398" s="1">
        <v>102</v>
      </c>
      <c r="AS398" s="1">
        <v>18</v>
      </c>
      <c r="AT398"/>
      <c r="AX398"/>
      <c r="AY398"/>
      <c r="AZ398"/>
    </row>
    <row r="399" spans="1:52" x14ac:dyDescent="0.3">
      <c r="A399" s="1"/>
      <c r="B399" s="1">
        <v>8476278</v>
      </c>
      <c r="C399" s="1">
        <v>32</v>
      </c>
      <c r="D399" s="1" t="s">
        <v>275</v>
      </c>
      <c r="E399" s="1" t="str">
        <f>IF(AND(ISERR(FIND("C",Table1[[#This Row],[positions]])), Table1[[#This Row],[AVG_faceoffWins]]&gt;200), "*", "")</f>
        <v/>
      </c>
      <c r="F399" s="1" t="str">
        <f>IF(AND(AND(NOT(ISERR(FIND("C",Table1[[#This Row],[positions]]))), G399&lt;&gt;"C"), Table1[[#This Row],[z faceoffWins]]&gt;0.15), "*", "")</f>
        <v/>
      </c>
      <c r="G399" s="2" t="s">
        <v>26</v>
      </c>
      <c r="H399" s="1" t="s">
        <v>280</v>
      </c>
      <c r="I399" s="1" t="s">
        <v>281</v>
      </c>
      <c r="J399" s="7">
        <f>Table1[[#This Row],[z ppp]]+Table1[[#This Row],[z blocks]]+Table1[[#This Row],[z hits]]+Table1[[#This Row],[z goals]]+Table1[[#This Row],[z assists]]+Table1[[#This Row],[z points]]+Table1[[#This Row],[z faceoffWins]]+Table1[[#This Row],[z shots]]</f>
        <v>-6.5095383465434349</v>
      </c>
      <c r="K399" s="7">
        <f>Table1[[#This Row],[z goals]]+Table1[[#This Row],[z assists]]+Table1[[#This Row],[z points]]+Table1[[#This Row],[z ppp]]+Table1[[#This Row],[z hits]]+Table1[[#This Row],[z shots]]</f>
        <v>-5.2361055576165807</v>
      </c>
      <c r="L399" s="7">
        <f>Table1[[#This Row],[z blocks]]+Table1[[#This Row],[z faceoffWins]]</f>
        <v>-1.2734327889268524</v>
      </c>
      <c r="M399" s="7">
        <f>Table1[[#This Row],[z goals]]+Table1[[#This Row],[z assists]]+Table1[[#This Row],[z points]]+Table1[[#This Row],[z ppp]]+Table1[[#This Row],[z hits]]+Table1[[#This Row],[z blocks]]+Table1[[#This Row],[z shots]]</f>
        <v>-6.2595645556729984</v>
      </c>
      <c r="N399" s="7">
        <f>Table1[[#This Row],[z goals]]+Table1[[#This Row],[z assists]]+Table1[[#This Row],[z points]]+Table1[[#This Row],[z ppp]]</f>
        <v>-3.7644591492970454</v>
      </c>
      <c r="O399" s="3">
        <f>(Table1[[#This Row],[AVG_goals]] - AT$519) / AT$516</f>
        <v>-0.84484375204664919</v>
      </c>
      <c r="P399" s="3">
        <f>(Table1[[#This Row],[AVG_assists]] - P$519) / P$516</f>
        <v>-1.0623754960548371</v>
      </c>
      <c r="Q399" s="3">
        <f>(Table1[[#This Row],[AVG_points]] - AX$519) / AX$516</f>
        <v>-1.0471598650452534</v>
      </c>
      <c r="R399" s="3">
        <f>(Table1[[#This Row],[AVG_faceoffWins]] - AH$519) / AH$516</f>
        <v>-0.24997379087043567</v>
      </c>
      <c r="S399" s="3">
        <f>(Table1[[#This Row],[AVG_PPP]] - AB$519) / AB$516</f>
        <v>-0.8100800361503061</v>
      </c>
      <c r="T399" s="3">
        <f>(Table1[[#This Row],[AVG_hits]] - T$519) / T$516</f>
        <v>-0.46119691486979258</v>
      </c>
      <c r="U399" s="3">
        <f>(Table1[[#This Row],[AVG_blocks]] - U$519) / U$516</f>
        <v>-1.0234589980564168</v>
      </c>
      <c r="V399" s="3">
        <f>(Table1[[#This Row],[AVG_shots]] - AO$519) / AO$516</f>
        <v>-1.0104494934497432</v>
      </c>
      <c r="W399" s="6">
        <v>74.21875</v>
      </c>
      <c r="X399" s="7">
        <f>Table1[[#This Row],[r shp factor]]*Table1[[#This Row],[goals]]</f>
        <v>4.7250039375039377</v>
      </c>
      <c r="Y399" s="4">
        <v>7.4999987500000004E-2</v>
      </c>
      <c r="Z399" s="3">
        <f>(Table1[[#This Row],[AVG_shp]] - Z$519) / Z$516</f>
        <v>-0.60614042545528246</v>
      </c>
      <c r="AA399" s="6">
        <v>0.66874999999999996</v>
      </c>
      <c r="AB399" s="6">
        <v>20.737500000000001</v>
      </c>
      <c r="AC399" s="6">
        <v>61.681249999999999</v>
      </c>
      <c r="AD399" s="1">
        <v>63</v>
      </c>
      <c r="AE399" s="1">
        <v>6</v>
      </c>
      <c r="AF399" s="1">
        <f>IF(ISERR(Table1[[#This Row],[AVG_shp]]/Table1[[#This Row],[shp]]), 0, Table1[[#This Row],[AVG_shp]]/Table1[[#This Row],[shp]])</f>
        <v>0.78750065625065624</v>
      </c>
      <c r="AG399" s="1">
        <v>11</v>
      </c>
      <c r="AH399" s="1">
        <v>17</v>
      </c>
      <c r="AI399" s="1">
        <v>40</v>
      </c>
      <c r="AJ399" s="3">
        <v>5.2249999999999996</v>
      </c>
      <c r="AK399" s="3">
        <v>8.0812500000000007</v>
      </c>
      <c r="AL399" s="3">
        <v>13.30625</v>
      </c>
      <c r="AM399" s="3">
        <v>66.5625</v>
      </c>
      <c r="AN399" s="1">
        <v>9.5238000000000003E-2</v>
      </c>
      <c r="AO399" s="1">
        <v>1</v>
      </c>
      <c r="AP399" s="1">
        <v>63</v>
      </c>
      <c r="AQ399" s="1">
        <v>151</v>
      </c>
      <c r="AR399" s="1">
        <v>23</v>
      </c>
      <c r="AS399" s="1">
        <v>84</v>
      </c>
      <c r="AT399"/>
      <c r="AX399"/>
      <c r="AY399"/>
      <c r="AZ399"/>
    </row>
    <row r="400" spans="1:52" x14ac:dyDescent="0.3">
      <c r="A400" s="1"/>
      <c r="B400" s="1">
        <v>8476979</v>
      </c>
      <c r="C400" s="1">
        <v>33</v>
      </c>
      <c r="D400" s="1" t="s">
        <v>305</v>
      </c>
      <c r="E400" s="1" t="str">
        <f>IF(AND(ISERR(FIND("C",Table1[[#This Row],[positions]])), Table1[[#This Row],[AVG_faceoffWins]]&gt;200), "*", "")</f>
        <v/>
      </c>
      <c r="F400" s="1" t="str">
        <f>IF(AND(AND(NOT(ISERR(FIND("C",Table1[[#This Row],[positions]]))), G400&lt;&gt;"C"), Table1[[#This Row],[z faceoffWins]]&gt;0.15), "*", "")</f>
        <v/>
      </c>
      <c r="G400" s="2" t="s">
        <v>48</v>
      </c>
      <c r="H400" s="1" t="s">
        <v>332</v>
      </c>
      <c r="I400" s="1" t="s">
        <v>333</v>
      </c>
      <c r="J400" s="7">
        <f>Table1[[#This Row],[z ppp]]+Table1[[#This Row],[z blocks]]+Table1[[#This Row],[z hits]]+Table1[[#This Row],[z goals]]+Table1[[#This Row],[z assists]]+Table1[[#This Row],[z points]]+Table1[[#This Row],[z faceoffWins]]+Table1[[#This Row],[z shots]]</f>
        <v>-2.5907542333040632</v>
      </c>
      <c r="K400" s="7">
        <f>Table1[[#This Row],[z goals]]+Table1[[#This Row],[z assists]]+Table1[[#This Row],[z points]]+Table1[[#This Row],[z ppp]]+Table1[[#This Row],[z hits]]+Table1[[#This Row],[z shots]]</f>
        <v>-1.8967619663033495</v>
      </c>
      <c r="L400" s="7">
        <f>Table1[[#This Row],[z blocks]]+Table1[[#This Row],[z faceoffWins]]</f>
        <v>-0.6939922670007137</v>
      </c>
      <c r="M400" s="7">
        <f>Table1[[#This Row],[z goals]]+Table1[[#This Row],[z assists]]+Table1[[#This Row],[z points]]+Table1[[#This Row],[z ppp]]+Table1[[#This Row],[z hits]]+Table1[[#This Row],[z blocks]]+Table1[[#This Row],[z shots]]</f>
        <v>-1.9894901837754209</v>
      </c>
      <c r="N400" s="7">
        <f>Table1[[#This Row],[z goals]]+Table1[[#This Row],[z assists]]+Table1[[#This Row],[z points]]+Table1[[#This Row],[z ppp]]</f>
        <v>-0.66222287810423641</v>
      </c>
      <c r="O400" s="3">
        <f>(Table1[[#This Row],[AVG_goals]] - AT$519) / AT$516</f>
        <v>-0.84982865785961925</v>
      </c>
      <c r="P400" s="3">
        <f>(Table1[[#This Row],[AVG_assists]] - P$519) / P$516</f>
        <v>0.20820163173546094</v>
      </c>
      <c r="Q400" s="3">
        <f>(Table1[[#This Row],[AVG_points]] - AX$519) / AX$516</f>
        <v>-0.25451333009355531</v>
      </c>
      <c r="R400" s="3">
        <f>(Table1[[#This Row],[AVG_faceoffWins]] - AH$519) / AH$516</f>
        <v>-0.60126404952864232</v>
      </c>
      <c r="S400" s="3">
        <f>(Table1[[#This Row],[AVG_PPP]] - AB$519) / AB$516</f>
        <v>0.23391747811347732</v>
      </c>
      <c r="T400" s="3">
        <f>(Table1[[#This Row],[AVG_hits]] - T$519) / T$516</f>
        <v>-0.69579920562844788</v>
      </c>
      <c r="U400" s="3">
        <f>(Table1[[#This Row],[AVG_blocks]] - U$519) / U$516</f>
        <v>-9.2728217472071425E-2</v>
      </c>
      <c r="V400" s="3">
        <f>(Table1[[#This Row],[AVG_shots]] - AO$519) / AO$516</f>
        <v>-0.53873988257066507</v>
      </c>
      <c r="W400" s="6">
        <v>0</v>
      </c>
      <c r="X400" s="7">
        <f>Table1[[#This Row],[r shp factor]]*Table1[[#This Row],[goals]]</f>
        <v>3.5752184067600417</v>
      </c>
      <c r="Y400" s="4">
        <v>5.3361922330096997E-2</v>
      </c>
      <c r="Z400" s="3">
        <f>(Table1[[#This Row],[AVG_shp]] - Z$519) / Z$516</f>
        <v>-1.019396300493532</v>
      </c>
      <c r="AA400" s="6">
        <v>10.6990291262135</v>
      </c>
      <c r="AB400" s="6">
        <v>58.572815533980503</v>
      </c>
      <c r="AC400" s="6">
        <v>49.067961165048501</v>
      </c>
      <c r="AD400" s="1">
        <v>60</v>
      </c>
      <c r="AE400" s="1">
        <v>2</v>
      </c>
      <c r="AF400" s="1">
        <f>IF(ISERR(Table1[[#This Row],[AVG_shp]]/Table1[[#This Row],[shp]]), 0, Table1[[#This Row],[AVG_shp]]/Table1[[#This Row],[shp]])</f>
        <v>1.7876092033800208</v>
      </c>
      <c r="AG400" s="1">
        <v>16</v>
      </c>
      <c r="AH400" s="1">
        <v>18</v>
      </c>
      <c r="AI400" s="1">
        <v>38</v>
      </c>
      <c r="AJ400" s="3">
        <v>5.17475728155339</v>
      </c>
      <c r="AK400" s="3">
        <v>25.776699029126199</v>
      </c>
      <c r="AL400" s="3">
        <v>30.9514563106796</v>
      </c>
      <c r="AM400" s="3">
        <v>95.281553398058193</v>
      </c>
      <c r="AN400" s="1">
        <v>2.9850999999999999E-2</v>
      </c>
      <c r="AO400" s="1">
        <v>9</v>
      </c>
      <c r="AP400" s="1">
        <v>67</v>
      </c>
      <c r="AQ400" s="1">
        <v>0</v>
      </c>
      <c r="AR400" s="1">
        <v>44</v>
      </c>
      <c r="AS400" s="1">
        <v>28</v>
      </c>
      <c r="AT400"/>
      <c r="AX400"/>
      <c r="AY400"/>
      <c r="AZ400"/>
    </row>
    <row r="401" spans="1:52" x14ac:dyDescent="0.3">
      <c r="A401" s="1"/>
      <c r="B401" s="1">
        <v>8480043</v>
      </c>
      <c r="C401" s="1">
        <v>26</v>
      </c>
      <c r="D401" s="1" t="s">
        <v>765</v>
      </c>
      <c r="E401" s="1" t="str">
        <f>IF(AND(ISERR(FIND("C",Table1[[#This Row],[positions]])), Table1[[#This Row],[AVG_faceoffWins]]&gt;200), "*", "")</f>
        <v/>
      </c>
      <c r="F401" s="1" t="str">
        <f>IF(AND(AND(NOT(ISERR(FIND("C",Table1[[#This Row],[positions]]))), G401&lt;&gt;"C"), Table1[[#This Row],[z faceoffWins]]&gt;0.15), "*", "")</f>
        <v/>
      </c>
      <c r="G401" s="2" t="s">
        <v>48</v>
      </c>
      <c r="H401" s="1" t="s">
        <v>788</v>
      </c>
      <c r="I401" s="1" t="s">
        <v>789</v>
      </c>
      <c r="J401" s="7">
        <f>Table1[[#This Row],[z ppp]]+Table1[[#This Row],[z blocks]]+Table1[[#This Row],[z hits]]+Table1[[#This Row],[z goals]]+Table1[[#This Row],[z assists]]+Table1[[#This Row],[z points]]+Table1[[#This Row],[z faceoffWins]]+Table1[[#This Row],[z shots]]</f>
        <v>-2.9979300113366669</v>
      </c>
      <c r="K401" s="7">
        <f>Table1[[#This Row],[z goals]]+Table1[[#This Row],[z assists]]+Table1[[#This Row],[z points]]+Table1[[#This Row],[z ppp]]+Table1[[#This Row],[z hits]]+Table1[[#This Row],[z shots]]</f>
        <v>-3.4730838945063232</v>
      </c>
      <c r="L401" s="7">
        <f>Table1[[#This Row],[z blocks]]+Table1[[#This Row],[z faceoffWins]]</f>
        <v>0.47515388316965623</v>
      </c>
      <c r="M401" s="7">
        <f>Table1[[#This Row],[z goals]]+Table1[[#This Row],[z assists]]+Table1[[#This Row],[z points]]+Table1[[#This Row],[z ppp]]+Table1[[#This Row],[z hits]]+Table1[[#This Row],[z blocks]]+Table1[[#This Row],[z shots]]</f>
        <v>-2.3966659618080248</v>
      </c>
      <c r="N401" s="7">
        <f>Table1[[#This Row],[z goals]]+Table1[[#This Row],[z assists]]+Table1[[#This Row],[z points]]+Table1[[#This Row],[z ppp]]</f>
        <v>-2.7649696528201799</v>
      </c>
      <c r="O401" s="3">
        <f>(Table1[[#This Row],[AVG_goals]] - AT$519) / AT$516</f>
        <v>-0.85411266031266631</v>
      </c>
      <c r="P401" s="3">
        <f>(Table1[[#This Row],[AVG_assists]] - P$519) / P$516</f>
        <v>-0.64041782894558297</v>
      </c>
      <c r="Q401" s="3">
        <f>(Table1[[#This Row],[AVG_points]] - AX$519) / AX$516</f>
        <v>-0.78736963457537268</v>
      </c>
      <c r="R401" s="3">
        <f>(Table1[[#This Row],[AVG_faceoffWins]] - AH$519) / AH$516</f>
        <v>-0.60126404952864232</v>
      </c>
      <c r="S401" s="3">
        <f>(Table1[[#This Row],[AVG_PPP]] - AB$519) / AB$516</f>
        <v>-0.48306952898655786</v>
      </c>
      <c r="T401" s="3">
        <f>(Table1[[#This Row],[AVG_hits]] - T$519) / T$516</f>
        <v>1.4714564010091954E-2</v>
      </c>
      <c r="U401" s="3">
        <f>(Table1[[#This Row],[AVG_blocks]] - U$519) / U$516</f>
        <v>1.0764179326982986</v>
      </c>
      <c r="V401" s="3">
        <f>(Table1[[#This Row],[AVG_shots]] - AO$519) / AO$516</f>
        <v>-0.72282880569623531</v>
      </c>
      <c r="W401" s="6">
        <v>0</v>
      </c>
      <c r="X401" s="7">
        <f>Table1[[#This Row],[r shp factor]]*Table1[[#This Row],[goals]]</f>
        <v>6.1452146277566602</v>
      </c>
      <c r="Y401" s="4">
        <v>6.0247684210526301E-2</v>
      </c>
      <c r="Z401" s="3">
        <f>(Table1[[#This Row],[AVG_shp]] - Z$519) / Z$516</f>
        <v>-0.88788816754087629</v>
      </c>
      <c r="AA401" s="6">
        <v>3.81052631578947</v>
      </c>
      <c r="AB401" s="6">
        <v>106.1</v>
      </c>
      <c r="AC401" s="6">
        <v>87.268421052631496</v>
      </c>
      <c r="AD401" s="1">
        <v>68</v>
      </c>
      <c r="AE401" s="1">
        <v>6</v>
      </c>
      <c r="AF401" s="1">
        <f>IF(ISERR(Table1[[#This Row],[AVG_shp]]/Table1[[#This Row],[shp]]), 0, Table1[[#This Row],[AVG_shp]]/Table1[[#This Row],[shp]])</f>
        <v>1.0242024379594434</v>
      </c>
      <c r="AG401" s="1">
        <v>11</v>
      </c>
      <c r="AH401" s="1">
        <v>17</v>
      </c>
      <c r="AI401" s="1">
        <v>40</v>
      </c>
      <c r="AJ401" s="3">
        <v>5.1315789473684204</v>
      </c>
      <c r="AK401" s="3">
        <v>13.9578947368421</v>
      </c>
      <c r="AL401" s="3">
        <v>19.0894736842105</v>
      </c>
      <c r="AM401" s="3">
        <v>84.073684210526295</v>
      </c>
      <c r="AN401" s="1">
        <v>5.8824000000000001E-2</v>
      </c>
      <c r="AO401" s="1">
        <v>4</v>
      </c>
      <c r="AP401" s="1">
        <v>102</v>
      </c>
      <c r="AQ401" s="1">
        <v>0</v>
      </c>
      <c r="AR401" s="1">
        <v>111</v>
      </c>
      <c r="AS401" s="1">
        <v>64</v>
      </c>
      <c r="AT401"/>
      <c r="AX401"/>
      <c r="AY401"/>
      <c r="AZ401"/>
    </row>
    <row r="402" spans="1:52" x14ac:dyDescent="0.3">
      <c r="A402" s="1"/>
      <c r="B402" s="1">
        <v>8479370</v>
      </c>
      <c r="C402" s="1">
        <v>27</v>
      </c>
      <c r="D402" s="1" t="s">
        <v>132</v>
      </c>
      <c r="E402" s="1" t="str">
        <f>IF(AND(ISERR(FIND("C",Table1[[#This Row],[positions]])), Table1[[#This Row],[AVG_faceoffWins]]&gt;200), "*", "")</f>
        <v/>
      </c>
      <c r="F402" s="1" t="str">
        <f>IF(AND(AND(NOT(ISERR(FIND("C",Table1[[#This Row],[positions]]))), G402&lt;&gt;"C"), Table1[[#This Row],[z faceoffWins]]&gt;0.15), "*", "")</f>
        <v/>
      </c>
      <c r="G402" s="2" t="s">
        <v>26</v>
      </c>
      <c r="H402" s="1" t="s">
        <v>133</v>
      </c>
      <c r="I402" s="1" t="s">
        <v>134</v>
      </c>
      <c r="J402" s="7">
        <f>Table1[[#This Row],[z ppp]]+Table1[[#This Row],[z blocks]]+Table1[[#This Row],[z hits]]+Table1[[#This Row],[z goals]]+Table1[[#This Row],[z assists]]+Table1[[#This Row],[z points]]+Table1[[#This Row],[z faceoffWins]]+Table1[[#This Row],[z shots]]</f>
        <v>-6.1135635965628161</v>
      </c>
      <c r="K402" s="7">
        <f>Table1[[#This Row],[z goals]]+Table1[[#This Row],[z assists]]+Table1[[#This Row],[z points]]+Table1[[#This Row],[z ppp]]+Table1[[#This Row],[z hits]]+Table1[[#This Row],[z shots]]</f>
        <v>-5.1564203674424185</v>
      </c>
      <c r="L402" s="7">
        <f>Table1[[#This Row],[z blocks]]+Table1[[#This Row],[z faceoffWins]]</f>
        <v>-0.95714322912039729</v>
      </c>
      <c r="M402" s="7">
        <f>Table1[[#This Row],[z goals]]+Table1[[#This Row],[z assists]]+Table1[[#This Row],[z points]]+Table1[[#This Row],[z ppp]]+Table1[[#This Row],[z hits]]+Table1[[#This Row],[z blocks]]+Table1[[#This Row],[z shots]]</f>
        <v>-6.0798473275116152</v>
      </c>
      <c r="N402" s="7">
        <f>Table1[[#This Row],[z goals]]+Table1[[#This Row],[z assists]]+Table1[[#This Row],[z points]]+Table1[[#This Row],[z ppp]]</f>
        <v>-3.5715887017232379</v>
      </c>
      <c r="O402" s="3">
        <f>(Table1[[#This Row],[AVG_goals]] - AT$519) / AT$516</f>
        <v>-0.85614340703761527</v>
      </c>
      <c r="P402" s="3">
        <f>(Table1[[#This Row],[AVG_assists]] - P$519) / P$516</f>
        <v>-0.89081508482579097</v>
      </c>
      <c r="Q402" s="3">
        <f>(Table1[[#This Row],[AVG_points]] - AX$519) / AX$516</f>
        <v>-0.94494360255845211</v>
      </c>
      <c r="R402" s="3">
        <f>(Table1[[#This Row],[AVG_faceoffWins]] - AH$519) / AH$516</f>
        <v>-3.3716269051200447E-2</v>
      </c>
      <c r="S402" s="3">
        <f>(Table1[[#This Row],[AVG_PPP]] - AB$519) / AB$516</f>
        <v>-0.87968660730137949</v>
      </c>
      <c r="T402" s="3">
        <f>(Table1[[#This Row],[AVG_hits]] - T$519) / T$516</f>
        <v>-0.63384888607736944</v>
      </c>
      <c r="U402" s="3">
        <f>(Table1[[#This Row],[AVG_blocks]] - U$519) / U$516</f>
        <v>-0.92342696006919689</v>
      </c>
      <c r="V402" s="3">
        <f>(Table1[[#This Row],[AVG_shots]] - AO$519) / AO$516</f>
        <v>-0.95098277964181099</v>
      </c>
      <c r="W402" s="6">
        <v>119.90849673202599</v>
      </c>
      <c r="X402" s="7">
        <f>Table1[[#This Row],[r shp factor]]*Table1[[#This Row],[goals]]</f>
        <v>3.4166597826728529</v>
      </c>
      <c r="Y402" s="4">
        <v>7.76512810457516E-2</v>
      </c>
      <c r="Z402" s="3">
        <f>(Table1[[#This Row],[AVG_shp]] - Z$519) / Z$516</f>
        <v>-0.55550453792884935</v>
      </c>
      <c r="AA402" s="6">
        <v>0</v>
      </c>
      <c r="AB402" s="6">
        <v>24.803921568627398</v>
      </c>
      <c r="AC402" s="6">
        <v>52.398692810457497</v>
      </c>
      <c r="AD402" s="1">
        <v>39</v>
      </c>
      <c r="AE402" s="1">
        <v>4</v>
      </c>
      <c r="AF402" s="1">
        <f>IF(ISERR(Table1[[#This Row],[AVG_shp]]/Table1[[#This Row],[shp]]), 0, Table1[[#This Row],[AVG_shp]]/Table1[[#This Row],[shp]])</f>
        <v>0.85416494566821322</v>
      </c>
      <c r="AG402" s="1">
        <v>5</v>
      </c>
      <c r="AH402" s="1">
        <v>9</v>
      </c>
      <c r="AI402" s="1">
        <v>22</v>
      </c>
      <c r="AJ402" s="3">
        <v>5.1111111111111098</v>
      </c>
      <c r="AK402" s="3">
        <v>10.4705882352941</v>
      </c>
      <c r="AL402" s="3">
        <v>15.5816993464052</v>
      </c>
      <c r="AM402" s="3">
        <v>70.183006535947698</v>
      </c>
      <c r="AN402" s="1">
        <v>9.0909000000000004E-2</v>
      </c>
      <c r="AO402" s="1">
        <v>0</v>
      </c>
      <c r="AP402" s="1">
        <v>44</v>
      </c>
      <c r="AQ402" s="1">
        <v>57</v>
      </c>
      <c r="AR402" s="1">
        <v>17</v>
      </c>
      <c r="AS402" s="1">
        <v>46</v>
      </c>
      <c r="AT402"/>
      <c r="AX402"/>
      <c r="AY402"/>
      <c r="AZ402"/>
    </row>
    <row r="403" spans="1:52" x14ac:dyDescent="0.3">
      <c r="A403" s="1"/>
      <c r="B403" s="1">
        <v>8477406</v>
      </c>
      <c r="C403" s="1">
        <v>33</v>
      </c>
      <c r="D403" s="1" t="s">
        <v>340</v>
      </c>
      <c r="E403" s="1" t="str">
        <f>IF(AND(ISERR(FIND("C",Table1[[#This Row],[positions]])), Table1[[#This Row],[AVG_faceoffWins]]&gt;200), "*", "")</f>
        <v/>
      </c>
      <c r="F403" s="1" t="str">
        <f>IF(AND(AND(NOT(ISERR(FIND("C",Table1[[#This Row],[positions]]))), G403&lt;&gt;"C"), Table1[[#This Row],[z faceoffWins]]&gt;0.15), "*", "")</f>
        <v/>
      </c>
      <c r="G403" s="2" t="s">
        <v>26</v>
      </c>
      <c r="H403" s="1" t="s">
        <v>349</v>
      </c>
      <c r="I403" s="1" t="s">
        <v>350</v>
      </c>
      <c r="J403" s="7">
        <f>Table1[[#This Row],[z ppp]]+Table1[[#This Row],[z blocks]]+Table1[[#This Row],[z hits]]+Table1[[#This Row],[z goals]]+Table1[[#This Row],[z assists]]+Table1[[#This Row],[z points]]+Table1[[#This Row],[z faceoffWins]]+Table1[[#This Row],[z shots]]</f>
        <v>-6.3826572330063813</v>
      </c>
      <c r="K403" s="7">
        <f>Table1[[#This Row],[z goals]]+Table1[[#This Row],[z assists]]+Table1[[#This Row],[z points]]+Table1[[#This Row],[z ppp]]+Table1[[#This Row],[z hits]]+Table1[[#This Row],[z shots]]</f>
        <v>-5.1689146327760218</v>
      </c>
      <c r="L403" s="7">
        <f>Table1[[#This Row],[z blocks]]+Table1[[#This Row],[z faceoffWins]]</f>
        <v>-1.2137426002303591</v>
      </c>
      <c r="M403" s="7">
        <f>Table1[[#This Row],[z goals]]+Table1[[#This Row],[z assists]]+Table1[[#This Row],[z points]]+Table1[[#This Row],[z ppp]]+Table1[[#This Row],[z hits]]+Table1[[#This Row],[z blocks]]+Table1[[#This Row],[z shots]]</f>
        <v>-6.0376389359471663</v>
      </c>
      <c r="N403" s="7">
        <f>Table1[[#This Row],[z goals]]+Table1[[#This Row],[z assists]]+Table1[[#This Row],[z points]]+Table1[[#This Row],[z ppp]]</f>
        <v>-3.2705967540232401</v>
      </c>
      <c r="O403" s="3">
        <f>(Table1[[#This Row],[AVG_goals]] - AT$519) / AT$516</f>
        <v>-0.85848030320299473</v>
      </c>
      <c r="P403" s="3">
        <f>(Table1[[#This Row],[AVG_assists]] - P$519) / P$516</f>
        <v>-0.70357196768990893</v>
      </c>
      <c r="Q403" s="3">
        <f>(Table1[[#This Row],[AVG_points]] - AX$519) / AX$516</f>
        <v>-0.8288578758289572</v>
      </c>
      <c r="R403" s="3">
        <f>(Table1[[#This Row],[AVG_faceoffWins]] - AH$519) / AH$516</f>
        <v>-0.34501829705921444</v>
      </c>
      <c r="S403" s="3">
        <f>(Table1[[#This Row],[AVG_PPP]] - AB$519) / AB$516</f>
        <v>-0.87968660730137949</v>
      </c>
      <c r="T403" s="3">
        <f>(Table1[[#This Row],[AVG_hits]] - T$519) / T$516</f>
        <v>-0.85811704866866512</v>
      </c>
      <c r="U403" s="3">
        <f>(Table1[[#This Row],[AVG_blocks]] - U$519) / U$516</f>
        <v>-0.86872430317114469</v>
      </c>
      <c r="V403" s="3">
        <f>(Table1[[#This Row],[AVG_shots]] - AO$519) / AO$516</f>
        <v>-1.0402008300841166</v>
      </c>
      <c r="W403" s="6">
        <v>54.138248847926199</v>
      </c>
      <c r="X403" s="7">
        <f>Table1[[#This Row],[r shp factor]]*Table1[[#This Row],[goals]]</f>
        <v>3.6969916821310584</v>
      </c>
      <c r="Y403" s="4">
        <v>7.2490612903225796E-2</v>
      </c>
      <c r="Z403" s="3">
        <f>(Table1[[#This Row],[AVG_shp]] - Z$519) / Z$516</f>
        <v>-0.654065865490979</v>
      </c>
      <c r="AA403" s="6">
        <v>0</v>
      </c>
      <c r="AB403" s="6">
        <v>27.027649769585199</v>
      </c>
      <c r="AC403" s="6">
        <v>40.341013824884698</v>
      </c>
      <c r="AD403" s="1">
        <v>80</v>
      </c>
      <c r="AE403" s="1">
        <v>2</v>
      </c>
      <c r="AF403" s="1">
        <f>IF(ISERR(Table1[[#This Row],[AVG_shp]]/Table1[[#This Row],[shp]]), 0, Table1[[#This Row],[AVG_shp]]/Table1[[#This Row],[shp]])</f>
        <v>1.8484958410655292</v>
      </c>
      <c r="AG403" s="1">
        <v>16</v>
      </c>
      <c r="AH403" s="1">
        <v>18</v>
      </c>
      <c r="AI403" s="1">
        <v>38</v>
      </c>
      <c r="AJ403" s="3">
        <v>5.0875576036866299</v>
      </c>
      <c r="AK403" s="3">
        <v>13.078341013824801</v>
      </c>
      <c r="AL403" s="3">
        <v>18.165898617511498</v>
      </c>
      <c r="AM403" s="3">
        <v>64.751152073732698</v>
      </c>
      <c r="AN403" s="1">
        <v>3.9216000000000001E-2</v>
      </c>
      <c r="AO403" s="1">
        <v>0</v>
      </c>
      <c r="AP403" s="1">
        <v>51</v>
      </c>
      <c r="AQ403" s="1">
        <v>97</v>
      </c>
      <c r="AR403" s="1">
        <v>35</v>
      </c>
      <c r="AS403" s="1">
        <v>45</v>
      </c>
      <c r="AT403"/>
      <c r="AX403"/>
      <c r="AY403"/>
      <c r="AZ403"/>
    </row>
    <row r="404" spans="1:52" x14ac:dyDescent="0.3">
      <c r="A404" s="1"/>
      <c r="B404" s="1">
        <v>8482655</v>
      </c>
      <c r="C404" s="1">
        <v>25</v>
      </c>
      <c r="D404" s="1" t="s">
        <v>826</v>
      </c>
      <c r="E404" s="1" t="str">
        <f>IF(AND(ISERR(FIND("C",Table1[[#This Row],[positions]])), Table1[[#This Row],[AVG_faceoffWins]]&gt;200), "*", "")</f>
        <v/>
      </c>
      <c r="F404" s="1" t="str">
        <f>IF(AND(AND(NOT(ISERR(FIND("C",Table1[[#This Row],[positions]]))), G404&lt;&gt;"C"), Table1[[#This Row],[z faceoffWins]]&gt;0.15), "*", "")</f>
        <v/>
      </c>
      <c r="G404" s="2" t="s">
        <v>48</v>
      </c>
      <c r="H404" s="1" t="s">
        <v>857</v>
      </c>
      <c r="I404" s="1" t="s">
        <v>858</v>
      </c>
      <c r="J404" s="7">
        <f>Table1[[#This Row],[z ppp]]+Table1[[#This Row],[z blocks]]+Table1[[#This Row],[z hits]]+Table1[[#This Row],[z goals]]+Table1[[#This Row],[z assists]]+Table1[[#This Row],[z points]]+Table1[[#This Row],[z faceoffWins]]+Table1[[#This Row],[z shots]]</f>
        <v>-2.3769582815186605</v>
      </c>
      <c r="K404" s="7">
        <f>Table1[[#This Row],[z goals]]+Table1[[#This Row],[z assists]]+Table1[[#This Row],[z points]]+Table1[[#This Row],[z ppp]]+Table1[[#This Row],[z hits]]+Table1[[#This Row],[z shots]]</f>
        <v>-2.9724220625448949</v>
      </c>
      <c r="L404" s="7">
        <f>Table1[[#This Row],[z blocks]]+Table1[[#This Row],[z faceoffWins]]</f>
        <v>0.59546378102623443</v>
      </c>
      <c r="M404" s="7">
        <f>Table1[[#This Row],[z goals]]+Table1[[#This Row],[z assists]]+Table1[[#This Row],[z points]]+Table1[[#This Row],[z ppp]]+Table1[[#This Row],[z hits]]+Table1[[#This Row],[z blocks]]+Table1[[#This Row],[z shots]]</f>
        <v>-1.7756942319900184</v>
      </c>
      <c r="N404" s="7">
        <f>Table1[[#This Row],[z goals]]+Table1[[#This Row],[z assists]]+Table1[[#This Row],[z points]]+Table1[[#This Row],[z ppp]]</f>
        <v>-1.9106090135676841</v>
      </c>
      <c r="O404" s="3">
        <f>(Table1[[#This Row],[AVG_goals]] - AT$519) / AT$516</f>
        <v>-0.86624878954986184</v>
      </c>
      <c r="P404" s="3">
        <f>(Table1[[#This Row],[AVG_assists]] - P$519) / P$516</f>
        <v>-0.21455773902953365</v>
      </c>
      <c r="Q404" s="3">
        <f>(Table1[[#This Row],[AVG_points]] - AX$519) / AX$516</f>
        <v>-0.5264361206546041</v>
      </c>
      <c r="R404" s="3">
        <f>(Table1[[#This Row],[AVG_faceoffWins]] - AH$519) / AH$516</f>
        <v>-0.60126404952864232</v>
      </c>
      <c r="S404" s="3">
        <f>(Table1[[#This Row],[AVG_PPP]] - AB$519) / AB$516</f>
        <v>-0.30336636433368441</v>
      </c>
      <c r="T404" s="3">
        <f>(Table1[[#This Row],[AVG_hits]] - T$519) / T$516</f>
        <v>-0.20348463842167616</v>
      </c>
      <c r="U404" s="3">
        <f>(Table1[[#This Row],[AVG_blocks]] - U$519) / U$516</f>
        <v>1.1967278305548767</v>
      </c>
      <c r="V404" s="3">
        <f>(Table1[[#This Row],[AVG_shots]] - AO$519) / AO$516</f>
        <v>-0.85832841055553477</v>
      </c>
      <c r="W404" s="6">
        <v>0</v>
      </c>
      <c r="X404" s="7">
        <f>Table1[[#This Row],[r shp factor]]*Table1[[#This Row],[goals]]</f>
        <v>3.0259482368585449</v>
      </c>
      <c r="Y404" s="4">
        <v>6.3041092592592496E-2</v>
      </c>
      <c r="Z404" s="3">
        <f>(Table1[[#This Row],[AVG_shp]] - Z$519) / Z$516</f>
        <v>-0.83453809135774215</v>
      </c>
      <c r="AA404" s="6">
        <v>5.5370370370370301</v>
      </c>
      <c r="AB404" s="6">
        <v>110.99074074073999</v>
      </c>
      <c r="AC404" s="6">
        <v>75.537037037036995</v>
      </c>
      <c r="AD404" s="1">
        <v>54</v>
      </c>
      <c r="AE404" s="1">
        <v>2</v>
      </c>
      <c r="AF404" s="1">
        <f>IF(ISERR(Table1[[#This Row],[AVG_shp]]/Table1[[#This Row],[shp]]), 0, Table1[[#This Row],[AVG_shp]]/Table1[[#This Row],[shp]])</f>
        <v>1.5129741184292724</v>
      </c>
      <c r="AG404" s="1">
        <v>12</v>
      </c>
      <c r="AH404" s="1">
        <v>14</v>
      </c>
      <c r="AI404" s="1">
        <v>30</v>
      </c>
      <c r="AJ404" s="3">
        <v>5.0092592592592498</v>
      </c>
      <c r="AK404" s="3">
        <v>19.8888888888888</v>
      </c>
      <c r="AL404" s="3">
        <v>24.898148148148099</v>
      </c>
      <c r="AM404" s="3">
        <v>75.824074074074005</v>
      </c>
      <c r="AN404" s="1">
        <v>4.1667000000000003E-2</v>
      </c>
      <c r="AO404" s="1">
        <v>1</v>
      </c>
      <c r="AP404" s="1">
        <v>48</v>
      </c>
      <c r="AQ404" s="1">
        <v>0</v>
      </c>
      <c r="AR404" s="1">
        <v>70</v>
      </c>
      <c r="AS404" s="1">
        <v>34</v>
      </c>
      <c r="AT404"/>
      <c r="AX404"/>
      <c r="AY404"/>
      <c r="AZ404"/>
    </row>
    <row r="405" spans="1:52" x14ac:dyDescent="0.3">
      <c r="A405" s="1"/>
      <c r="B405" s="1">
        <v>8477506</v>
      </c>
      <c r="C405" s="1">
        <v>31</v>
      </c>
      <c r="D405" s="1" t="s">
        <v>573</v>
      </c>
      <c r="E405" s="1" t="str">
        <f>IF(AND(ISERR(FIND("C",Table1[[#This Row],[positions]])), Table1[[#This Row],[AVG_faceoffWins]]&gt;200), "*", "")</f>
        <v/>
      </c>
      <c r="F405" s="1" t="str">
        <f>IF(AND(AND(NOT(ISERR(FIND("C",Table1[[#This Row],[positions]]))), G405&lt;&gt;"C"), Table1[[#This Row],[z faceoffWins]]&gt;0.15), "*", "")</f>
        <v/>
      </c>
      <c r="G405" s="2" t="s">
        <v>48</v>
      </c>
      <c r="H405" s="1" t="s">
        <v>596</v>
      </c>
      <c r="I405" s="1" t="s">
        <v>597</v>
      </c>
      <c r="J405" s="7">
        <f>Table1[[#This Row],[z ppp]]+Table1[[#This Row],[z blocks]]+Table1[[#This Row],[z hits]]+Table1[[#This Row],[z goals]]+Table1[[#This Row],[z assists]]+Table1[[#This Row],[z points]]+Table1[[#This Row],[z faceoffWins]]+Table1[[#This Row],[z shots]]</f>
        <v>-0.70448776756056897</v>
      </c>
      <c r="K405" s="7">
        <f>Table1[[#This Row],[z goals]]+Table1[[#This Row],[z assists]]+Table1[[#This Row],[z points]]+Table1[[#This Row],[z ppp]]+Table1[[#This Row],[z hits]]+Table1[[#This Row],[z shots]]</f>
        <v>-2.088053819996369</v>
      </c>
      <c r="L405" s="7">
        <f>Table1[[#This Row],[z blocks]]+Table1[[#This Row],[z faceoffWins]]</f>
        <v>1.3835660524357998</v>
      </c>
      <c r="M405" s="7">
        <f>Table1[[#This Row],[z goals]]+Table1[[#This Row],[z assists]]+Table1[[#This Row],[z points]]+Table1[[#This Row],[z ppp]]+Table1[[#This Row],[z hits]]+Table1[[#This Row],[z blocks]]+Table1[[#This Row],[z shots]]</f>
        <v>-0.10322371803192704</v>
      </c>
      <c r="N405" s="7">
        <f>Table1[[#This Row],[z goals]]+Table1[[#This Row],[z assists]]+Table1[[#This Row],[z points]]+Table1[[#This Row],[z ppp]]</f>
        <v>-2.260448878858432</v>
      </c>
      <c r="O405" s="3">
        <f>(Table1[[#This Row],[AVG_goals]] - AT$519) / AT$516</f>
        <v>-0.86716746068733797</v>
      </c>
      <c r="P405" s="3">
        <f>(Table1[[#This Row],[AVG_assists]] - P$519) / P$516</f>
        <v>-0.34548728747855817</v>
      </c>
      <c r="Q405" s="3">
        <f>(Table1[[#This Row],[AVG_points]] - AX$519) / AX$516</f>
        <v>-0.60876472288716366</v>
      </c>
      <c r="R405" s="3">
        <f>(Table1[[#This Row],[AVG_faceoffWins]] - AH$519) / AH$516</f>
        <v>-0.60126404952864232</v>
      </c>
      <c r="S405" s="3">
        <f>(Table1[[#This Row],[AVG_PPP]] - AB$519) / AB$516</f>
        <v>-0.43902940780537214</v>
      </c>
      <c r="T405" s="3">
        <f>(Table1[[#This Row],[AVG_hits]] - T$519) / T$516</f>
        <v>0.53155416875960582</v>
      </c>
      <c r="U405" s="3">
        <f>(Table1[[#This Row],[AVG_blocks]] - U$519) / U$516</f>
        <v>1.9848301019644421</v>
      </c>
      <c r="V405" s="3">
        <f>(Table1[[#This Row],[AVG_shots]] - AO$519) / AO$516</f>
        <v>-0.35915910989754279</v>
      </c>
      <c r="W405" s="6">
        <v>0</v>
      </c>
      <c r="X405" s="7">
        <f>Table1[[#This Row],[r shp factor]]*Table1[[#This Row],[goals]]</f>
        <v>4.6644925809847324</v>
      </c>
      <c r="Y405" s="4">
        <v>4.80871869158878E-2</v>
      </c>
      <c r="Z405" s="3">
        <f>(Table1[[#This Row],[AVG_shp]] - Z$519) / Z$516</f>
        <v>-1.1201361486305195</v>
      </c>
      <c r="AA405" s="6">
        <v>4.2336448598130803</v>
      </c>
      <c r="AB405" s="6">
        <v>143.02803738317701</v>
      </c>
      <c r="AC405" s="6">
        <v>115.056074766355</v>
      </c>
      <c r="AD405" s="1">
        <v>74</v>
      </c>
      <c r="AE405" s="1">
        <v>5</v>
      </c>
      <c r="AF405" s="1">
        <f>IF(ISERR(Table1[[#This Row],[AVG_shp]]/Table1[[#This Row],[shp]]), 0, Table1[[#This Row],[AVG_shp]]/Table1[[#This Row],[shp]])</f>
        <v>0.93289851619694641</v>
      </c>
      <c r="AG405" s="1">
        <v>18</v>
      </c>
      <c r="AH405" s="1">
        <v>23</v>
      </c>
      <c r="AI405" s="1">
        <v>51</v>
      </c>
      <c r="AJ405" s="3">
        <v>5</v>
      </c>
      <c r="AK405" s="3">
        <v>18.065420560747601</v>
      </c>
      <c r="AL405" s="3">
        <v>23.065420560747601</v>
      </c>
      <c r="AM405" s="3">
        <v>106.21495327102799</v>
      </c>
      <c r="AN405" s="1">
        <v>5.1546000000000002E-2</v>
      </c>
      <c r="AO405" s="1">
        <v>2</v>
      </c>
      <c r="AP405" s="1">
        <v>97</v>
      </c>
      <c r="AQ405" s="1">
        <v>0</v>
      </c>
      <c r="AR405" s="1">
        <v>155</v>
      </c>
      <c r="AS405" s="1">
        <v>100</v>
      </c>
      <c r="AT405"/>
      <c r="AX405"/>
      <c r="AY405"/>
      <c r="AZ405"/>
    </row>
    <row r="406" spans="1:52" x14ac:dyDescent="0.3">
      <c r="A406" s="1"/>
      <c r="B406" s="1">
        <v>8481592</v>
      </c>
      <c r="C406" s="1">
        <v>24</v>
      </c>
      <c r="D406" s="1" t="s">
        <v>826</v>
      </c>
      <c r="E406" s="1" t="str">
        <f>IF(AND(ISERR(FIND("C",Table1[[#This Row],[positions]])), Table1[[#This Row],[AVG_faceoffWins]]&gt;200), "*", "")</f>
        <v/>
      </c>
      <c r="F406" s="1" t="str">
        <f>IF(AND(AND(NOT(ISERR(FIND("C",Table1[[#This Row],[positions]]))), G406&lt;&gt;"C"), Table1[[#This Row],[z faceoffWins]]&gt;0.15), "*", "")</f>
        <v/>
      </c>
      <c r="G406" s="2" t="s">
        <v>56</v>
      </c>
      <c r="H406" s="1" t="s">
        <v>847</v>
      </c>
      <c r="I406" s="1" t="s">
        <v>848</v>
      </c>
      <c r="J406" s="7">
        <f>Table1[[#This Row],[z ppp]]+Table1[[#This Row],[z blocks]]+Table1[[#This Row],[z hits]]+Table1[[#This Row],[z goals]]+Table1[[#This Row],[z assists]]+Table1[[#This Row],[z points]]+Table1[[#This Row],[z faceoffWins]]+Table1[[#This Row],[z shots]]</f>
        <v>-7.843464261217747</v>
      </c>
      <c r="K406" s="7">
        <f>Table1[[#This Row],[z goals]]+Table1[[#This Row],[z assists]]+Table1[[#This Row],[z points]]+Table1[[#This Row],[z ppp]]+Table1[[#This Row],[z hits]]+Table1[[#This Row],[z shots]]</f>
        <v>-6.1227402967331557</v>
      </c>
      <c r="L406" s="7">
        <f>Table1[[#This Row],[z blocks]]+Table1[[#This Row],[z faceoffWins]]</f>
        <v>-1.7207239644845918</v>
      </c>
      <c r="M406" s="7">
        <f>Table1[[#This Row],[z goals]]+Table1[[#This Row],[z assists]]+Table1[[#This Row],[z points]]+Table1[[#This Row],[z ppp]]+Table1[[#This Row],[z hits]]+Table1[[#This Row],[z blocks]]+Table1[[#This Row],[z shots]]</f>
        <v>-7.2827624122286165</v>
      </c>
      <c r="N406" s="7">
        <f>Table1[[#This Row],[z goals]]+Table1[[#This Row],[z assists]]+Table1[[#This Row],[z points]]+Table1[[#This Row],[z ppp]]</f>
        <v>-3.7623324134330876</v>
      </c>
      <c r="O406" s="3">
        <f>(Table1[[#This Row],[AVG_goals]] - AT$519) / AT$516</f>
        <v>-0.8694748207535592</v>
      </c>
      <c r="P406" s="3">
        <f>(Table1[[#This Row],[AVG_assists]] - P$519) / P$516</f>
        <v>-1.0498413712482895</v>
      </c>
      <c r="Q406" s="3">
        <f>(Table1[[#This Row],[AVG_points]] - AX$519) / AX$516</f>
        <v>-1.0504702030953408</v>
      </c>
      <c r="R406" s="3">
        <f>(Table1[[#This Row],[AVG_faceoffWins]] - AH$519) / AH$516</f>
        <v>-0.56070184898913122</v>
      </c>
      <c r="S406" s="3">
        <f>(Table1[[#This Row],[AVG_PPP]] - AB$519) / AB$516</f>
        <v>-0.79254601833589766</v>
      </c>
      <c r="T406" s="3">
        <f>(Table1[[#This Row],[AVG_hits]] - T$519) / T$516</f>
        <v>-1.0043894203361359</v>
      </c>
      <c r="U406" s="3">
        <f>(Table1[[#This Row],[AVG_blocks]] - U$519) / U$516</f>
        <v>-1.1600221154954606</v>
      </c>
      <c r="V406" s="3">
        <f>(Table1[[#This Row],[AVG_shots]] - AO$519) / AO$516</f>
        <v>-1.3560184629639325</v>
      </c>
      <c r="W406" s="6">
        <v>8.5697674418604599</v>
      </c>
      <c r="X406" s="7">
        <f>Table1[[#This Row],[r shp factor]]*Table1[[#This Row],[goals]]</f>
        <v>4.9161047679671395</v>
      </c>
      <c r="Y406" s="4">
        <v>0.181427441860465</v>
      </c>
      <c r="Z406" s="3">
        <f>(Table1[[#This Row],[AVG_shp]] - Z$519) / Z$516</f>
        <v>1.4264706437175201</v>
      </c>
      <c r="AA406" s="6">
        <v>0.837209302325581</v>
      </c>
      <c r="AB406" s="6">
        <v>15.1860465116279</v>
      </c>
      <c r="AC406" s="6">
        <v>32.476744186046503</v>
      </c>
      <c r="AD406" s="1">
        <v>49</v>
      </c>
      <c r="AE406" s="1">
        <v>7</v>
      </c>
      <c r="AF406" s="1">
        <f>IF(ISERR(Table1[[#This Row],[AVG_shp]]/Table1[[#This Row],[shp]]), 0, Table1[[#This Row],[AVG_shp]]/Table1[[#This Row],[shp]])</f>
        <v>0.7023006811381628</v>
      </c>
      <c r="AG406" s="1">
        <v>12</v>
      </c>
      <c r="AH406" s="1">
        <v>19</v>
      </c>
      <c r="AI406" s="1">
        <v>45</v>
      </c>
      <c r="AJ406" s="3">
        <v>4.9767441860465098</v>
      </c>
      <c r="AK406" s="3">
        <v>8.2558139534883708</v>
      </c>
      <c r="AL406" s="3">
        <v>13.232558139534801</v>
      </c>
      <c r="AM406" s="3">
        <v>45.523255813953398</v>
      </c>
      <c r="AN406" s="1">
        <v>0.25833299999999998</v>
      </c>
      <c r="AO406" s="1">
        <v>0</v>
      </c>
      <c r="AP406" s="1">
        <v>54</v>
      </c>
      <c r="AQ406" s="1">
        <v>13</v>
      </c>
      <c r="AR406" s="1">
        <v>19</v>
      </c>
      <c r="AS406" s="1">
        <v>47</v>
      </c>
      <c r="AT406"/>
      <c r="AX406"/>
      <c r="AY406"/>
      <c r="AZ406"/>
    </row>
    <row r="407" spans="1:52" x14ac:dyDescent="0.3">
      <c r="A407" s="1"/>
      <c r="B407" s="1">
        <v>8479414</v>
      </c>
      <c r="C407" s="1">
        <v>28</v>
      </c>
      <c r="D407" s="1" t="s">
        <v>275</v>
      </c>
      <c r="E407" s="1" t="str">
        <f>IF(AND(ISERR(FIND("C",Table1[[#This Row],[positions]])), Table1[[#This Row],[AVG_faceoffWins]]&gt;200), "*", "")</f>
        <v/>
      </c>
      <c r="F407" s="1" t="str">
        <f>IF(AND(AND(NOT(ISERR(FIND("C",Table1[[#This Row],[positions]]))), G407&lt;&gt;"C"), Table1[[#This Row],[z faceoffWins]]&gt;0.15), "*", "")</f>
        <v/>
      </c>
      <c r="G407" s="2" t="s">
        <v>42</v>
      </c>
      <c r="H407" s="1" t="s">
        <v>276</v>
      </c>
      <c r="I407" s="1" t="s">
        <v>277</v>
      </c>
      <c r="J407" s="7">
        <f>Table1[[#This Row],[z ppp]]+Table1[[#This Row],[z blocks]]+Table1[[#This Row],[z hits]]+Table1[[#This Row],[z goals]]+Table1[[#This Row],[z assists]]+Table1[[#This Row],[z points]]+Table1[[#This Row],[z faceoffWins]]+Table1[[#This Row],[z shots]]</f>
        <v>-5.7274762253664546</v>
      </c>
      <c r="K407" s="7">
        <f>Table1[[#This Row],[z goals]]+Table1[[#This Row],[z assists]]+Table1[[#This Row],[z points]]+Table1[[#This Row],[z ppp]]+Table1[[#This Row],[z hits]]+Table1[[#This Row],[z shots]]</f>
        <v>-4.3830045232459023</v>
      </c>
      <c r="L407" s="7">
        <f>Table1[[#This Row],[z blocks]]+Table1[[#This Row],[z faceoffWins]]</f>
        <v>-1.3444717021205519</v>
      </c>
      <c r="M407" s="7">
        <f>Table1[[#This Row],[z goals]]+Table1[[#This Row],[z assists]]+Table1[[#This Row],[z points]]+Table1[[#This Row],[z ppp]]+Table1[[#This Row],[z hits]]+Table1[[#This Row],[z blocks]]+Table1[[#This Row],[z shots]]</f>
        <v>-5.1778219770774427</v>
      </c>
      <c r="N407" s="7">
        <f>Table1[[#This Row],[z goals]]+Table1[[#This Row],[z assists]]+Table1[[#This Row],[z points]]+Table1[[#This Row],[z ppp]]</f>
        <v>-3.9479202169439493</v>
      </c>
      <c r="O407" s="3">
        <f>(Table1[[#This Row],[AVG_goals]] - AT$519) / AT$516</f>
        <v>-0.87734351021015988</v>
      </c>
      <c r="P407" s="3">
        <f>(Table1[[#This Row],[AVG_assists]] - P$519) / P$516</f>
        <v>-1.1275845753901008</v>
      </c>
      <c r="Q407" s="3">
        <f>(Table1[[#This Row],[AVG_points]] - AX$519) / AX$516</f>
        <v>-1.10267085064584</v>
      </c>
      <c r="R407" s="3">
        <f>(Table1[[#This Row],[AVG_faceoffWins]] - AH$519) / AH$516</f>
        <v>-0.54965424828901099</v>
      </c>
      <c r="S407" s="3">
        <f>(Table1[[#This Row],[AVG_PPP]] - AB$519) / AB$516</f>
        <v>-0.84032128069784895</v>
      </c>
      <c r="T407" s="3">
        <f>(Table1[[#This Row],[AVG_hits]] - T$519) / T$516</f>
        <v>0.790548096688511</v>
      </c>
      <c r="U407" s="3">
        <f>(Table1[[#This Row],[AVG_blocks]] - U$519) / U$516</f>
        <v>-0.7948174538315409</v>
      </c>
      <c r="V407" s="3">
        <f>(Table1[[#This Row],[AVG_shots]] - AO$519) / AO$516</f>
        <v>-1.2256324029904642</v>
      </c>
      <c r="W407" s="6">
        <v>10.9038461538461</v>
      </c>
      <c r="X407" s="7">
        <f>Table1[[#This Row],[r shp factor]]*Table1[[#This Row],[goals]]</f>
        <v>4.022545791776559</v>
      </c>
      <c r="Y407" s="4">
        <v>9.1421403846153798E-2</v>
      </c>
      <c r="Z407" s="3">
        <f>(Table1[[#This Row],[AVG_shp]] - Z$519) / Z$516</f>
        <v>-0.29251502835016685</v>
      </c>
      <c r="AA407" s="6">
        <v>0.37820512820512803</v>
      </c>
      <c r="AB407" s="6">
        <v>30.032051282051199</v>
      </c>
      <c r="AC407" s="6">
        <v>128.980769230769</v>
      </c>
      <c r="AD407" s="1">
        <v>59</v>
      </c>
      <c r="AE407" s="1">
        <v>4</v>
      </c>
      <c r="AF407" s="1">
        <f>IF(ISERR(Table1[[#This Row],[AVG_shp]]/Table1[[#This Row],[shp]]), 0, Table1[[#This Row],[AVG_shp]]/Table1[[#This Row],[shp]])</f>
        <v>1.0056364479441398</v>
      </c>
      <c r="AG407" s="1">
        <v>6</v>
      </c>
      <c r="AH407" s="1">
        <v>10</v>
      </c>
      <c r="AI407" s="1">
        <v>24</v>
      </c>
      <c r="AJ407" s="3">
        <v>4.8974358974358898</v>
      </c>
      <c r="AK407" s="3">
        <v>7.1730769230769198</v>
      </c>
      <c r="AL407" s="3">
        <v>12.0705128205128</v>
      </c>
      <c r="AM407" s="3">
        <v>53.461538461538403</v>
      </c>
      <c r="AN407" s="1">
        <v>9.0909000000000004E-2</v>
      </c>
      <c r="AO407" s="1">
        <v>1</v>
      </c>
      <c r="AP407" s="1">
        <v>44</v>
      </c>
      <c r="AQ407" s="1">
        <v>8</v>
      </c>
      <c r="AR407" s="1">
        <v>27</v>
      </c>
      <c r="AS407" s="1">
        <v>138</v>
      </c>
      <c r="AT407"/>
      <c r="AX407"/>
      <c r="AY407"/>
      <c r="AZ407"/>
    </row>
    <row r="408" spans="1:52" x14ac:dyDescent="0.3">
      <c r="A408" s="1"/>
      <c r="B408" s="1">
        <v>8476467</v>
      </c>
      <c r="C408" s="1">
        <v>33</v>
      </c>
      <c r="D408" s="1" t="s">
        <v>734</v>
      </c>
      <c r="E408" s="1" t="str">
        <f>IF(AND(ISERR(FIND("C",Table1[[#This Row],[positions]])), Table1[[#This Row],[AVG_faceoffWins]]&gt;200), "*", "")</f>
        <v/>
      </c>
      <c r="F408" s="1" t="str">
        <f>IF(AND(AND(NOT(ISERR(FIND("C",Table1[[#This Row],[positions]]))), G408&lt;&gt;"C"), Table1[[#This Row],[z faceoffWins]]&gt;0.15), "*", "")</f>
        <v/>
      </c>
      <c r="G408" s="2" t="s">
        <v>48</v>
      </c>
      <c r="H408" s="1" t="s">
        <v>763</v>
      </c>
      <c r="I408" s="1" t="s">
        <v>764</v>
      </c>
      <c r="J408" s="7">
        <f>Table1[[#This Row],[z ppp]]+Table1[[#This Row],[z blocks]]+Table1[[#This Row],[z hits]]+Table1[[#This Row],[z goals]]+Table1[[#This Row],[z assists]]+Table1[[#This Row],[z points]]+Table1[[#This Row],[z faceoffWins]]+Table1[[#This Row],[z shots]]</f>
        <v>-2.0409246331434985</v>
      </c>
      <c r="K408" s="7">
        <f>Table1[[#This Row],[z goals]]+Table1[[#This Row],[z assists]]+Table1[[#This Row],[z points]]+Table1[[#This Row],[z ppp]]+Table1[[#This Row],[z hits]]+Table1[[#This Row],[z shots]]</f>
        <v>-3.6296547428061654</v>
      </c>
      <c r="L408" s="7">
        <f>Table1[[#This Row],[z blocks]]+Table1[[#This Row],[z faceoffWins]]</f>
        <v>1.5887301096626671</v>
      </c>
      <c r="M408" s="7">
        <f>Table1[[#This Row],[z goals]]+Table1[[#This Row],[z assists]]+Table1[[#This Row],[z points]]+Table1[[#This Row],[z ppp]]+Table1[[#This Row],[z hits]]+Table1[[#This Row],[z blocks]]+Table1[[#This Row],[z shots]]</f>
        <v>-1.4396605836148559</v>
      </c>
      <c r="N408" s="7">
        <f>Table1[[#This Row],[z goals]]+Table1[[#This Row],[z assists]]+Table1[[#This Row],[z points]]+Table1[[#This Row],[z ppp]]</f>
        <v>-3.1993613684103019</v>
      </c>
      <c r="O408" s="3">
        <f>(Table1[[#This Row],[AVG_goals]] - AT$519) / AT$516</f>
        <v>-0.87879114905441047</v>
      </c>
      <c r="P408" s="3">
        <f>(Table1[[#This Row],[AVG_assists]] - P$519) / P$516</f>
        <v>-0.64160056964494261</v>
      </c>
      <c r="Q408" s="3">
        <f>(Table1[[#This Row],[AVG_points]] - AX$519) / AX$516</f>
        <v>-0.7992830424095696</v>
      </c>
      <c r="R408" s="3">
        <f>(Table1[[#This Row],[AVG_faceoffWins]] - AH$519) / AH$516</f>
        <v>-0.60126404952864232</v>
      </c>
      <c r="S408" s="3">
        <f>(Table1[[#This Row],[AVG_PPP]] - AB$519) / AB$516</f>
        <v>-0.87968660730137949</v>
      </c>
      <c r="T408" s="3">
        <f>(Table1[[#This Row],[AVG_hits]] - T$519) / T$516</f>
        <v>0.30116785479657082</v>
      </c>
      <c r="U408" s="3">
        <f>(Table1[[#This Row],[AVG_blocks]] - U$519) / U$516</f>
        <v>2.1899941591913095</v>
      </c>
      <c r="V408" s="3">
        <f>(Table1[[#This Row],[AVG_shots]] - AO$519) / AO$516</f>
        <v>-0.73146122919243428</v>
      </c>
      <c r="W408" s="6">
        <v>0</v>
      </c>
      <c r="X408" s="7">
        <f>Table1[[#This Row],[r shp factor]]*Table1[[#This Row],[goals]]</f>
        <v>4.2443910644747458</v>
      </c>
      <c r="Y408" s="4">
        <v>6.4308891213389105E-2</v>
      </c>
      <c r="Z408" s="3">
        <f>(Table1[[#This Row],[AVG_shp]] - Z$519) / Z$516</f>
        <v>-0.81032496396877707</v>
      </c>
      <c r="AA408" s="6">
        <v>0</v>
      </c>
      <c r="AB408" s="6">
        <v>151.36820083681999</v>
      </c>
      <c r="AC408" s="6">
        <v>102.669456066945</v>
      </c>
      <c r="AD408" s="1">
        <v>82</v>
      </c>
      <c r="AE408" s="1">
        <v>4</v>
      </c>
      <c r="AF408" s="1">
        <f>IF(ISERR(Table1[[#This Row],[AVG_shp]]/Table1[[#This Row],[shp]]), 0, Table1[[#This Row],[AVG_shp]]/Table1[[#This Row],[shp]])</f>
        <v>1.0610977661186864</v>
      </c>
      <c r="AG408" s="1">
        <v>13</v>
      </c>
      <c r="AH408" s="1">
        <v>17</v>
      </c>
      <c r="AI408" s="1">
        <v>38</v>
      </c>
      <c r="AJ408" s="3">
        <v>4.8828451882845103</v>
      </c>
      <c r="AK408" s="3">
        <v>13.9414225941422</v>
      </c>
      <c r="AL408" s="3">
        <v>18.824267782426698</v>
      </c>
      <c r="AM408" s="3">
        <v>83.548117154811706</v>
      </c>
      <c r="AN408" s="1">
        <v>6.0606E-2</v>
      </c>
      <c r="AO408" s="1">
        <v>0</v>
      </c>
      <c r="AP408" s="1">
        <v>66</v>
      </c>
      <c r="AQ408" s="1">
        <v>0</v>
      </c>
      <c r="AR408" s="1">
        <v>159</v>
      </c>
      <c r="AS408" s="1">
        <v>74</v>
      </c>
      <c r="AT408"/>
      <c r="AX408"/>
      <c r="AY408"/>
      <c r="AZ408"/>
    </row>
    <row r="409" spans="1:52" x14ac:dyDescent="0.3">
      <c r="A409" s="1"/>
      <c r="B409" s="1">
        <v>8476525</v>
      </c>
      <c r="C409" s="1">
        <v>33</v>
      </c>
      <c r="D409" s="1" t="s">
        <v>995</v>
      </c>
      <c r="E409" s="1" t="str">
        <f>IF(AND(ISERR(FIND("C",Table1[[#This Row],[positions]])), Table1[[#This Row],[AVG_faceoffWins]]&gt;200), "*", "")</f>
        <v/>
      </c>
      <c r="F409" s="1" t="str">
        <f>IF(AND(AND(NOT(ISERR(FIND("C",Table1[[#This Row],[positions]]))), G409&lt;&gt;"C"), Table1[[#This Row],[z faceoffWins]]&gt;0.15), "*", "")</f>
        <v/>
      </c>
      <c r="G409" s="2" t="s">
        <v>48</v>
      </c>
      <c r="H409" s="1" t="s">
        <v>1022</v>
      </c>
      <c r="I409" s="1" t="s">
        <v>150</v>
      </c>
      <c r="J409" s="7">
        <f>Table1[[#This Row],[z ppp]]+Table1[[#This Row],[z blocks]]+Table1[[#This Row],[z hits]]+Table1[[#This Row],[z goals]]+Table1[[#This Row],[z assists]]+Table1[[#This Row],[z points]]+Table1[[#This Row],[z faceoffWins]]+Table1[[#This Row],[z shots]]</f>
        <v>-4.6973771857819759</v>
      </c>
      <c r="K409" s="7">
        <f>Table1[[#This Row],[z goals]]+Table1[[#This Row],[z assists]]+Table1[[#This Row],[z points]]+Table1[[#This Row],[z ppp]]+Table1[[#This Row],[z hits]]+Table1[[#This Row],[z shots]]</f>
        <v>-3.9230746676844324</v>
      </c>
      <c r="L409" s="7">
        <f>Table1[[#This Row],[z blocks]]+Table1[[#This Row],[z faceoffWins]]</f>
        <v>-0.7743025180975428</v>
      </c>
      <c r="M409" s="7">
        <f>Table1[[#This Row],[z goals]]+Table1[[#This Row],[z assists]]+Table1[[#This Row],[z points]]+Table1[[#This Row],[z ppp]]+Table1[[#This Row],[z hits]]+Table1[[#This Row],[z blocks]]+Table1[[#This Row],[z shots]]</f>
        <v>-4.096113136253333</v>
      </c>
      <c r="N409" s="7">
        <f>Table1[[#This Row],[z goals]]+Table1[[#This Row],[z assists]]+Table1[[#This Row],[z points]]+Table1[[#This Row],[z ppp]]</f>
        <v>-3.3837660362836011</v>
      </c>
      <c r="O409" s="3">
        <f>(Table1[[#This Row],[AVG_goals]] - AT$519) / AT$516</f>
        <v>-0.88164770412994731</v>
      </c>
      <c r="P409" s="3">
        <f>(Table1[[#This Row],[AVG_assists]] - P$519) / P$516</f>
        <v>-0.83727714652082208</v>
      </c>
      <c r="Q409" s="3">
        <f>(Table1[[#This Row],[AVG_points]] - AX$519) / AX$516</f>
        <v>-0.92299633580162455</v>
      </c>
      <c r="R409" s="3">
        <f>(Table1[[#This Row],[AVG_faceoffWins]] - AH$519) / AH$516</f>
        <v>-0.60126404952864232</v>
      </c>
      <c r="S409" s="3">
        <f>(Table1[[#This Row],[AVG_PPP]] - AB$519) / AB$516</f>
        <v>-0.74184484983120702</v>
      </c>
      <c r="T409" s="3">
        <f>(Table1[[#This Row],[AVG_hits]] - T$519) / T$516</f>
        <v>0.17691747625469784</v>
      </c>
      <c r="U409" s="3">
        <f>(Table1[[#This Row],[AVG_blocks]] - U$519) / U$516</f>
        <v>-0.17303846856890046</v>
      </c>
      <c r="V409" s="3">
        <f>(Table1[[#This Row],[AVG_shots]] - AO$519) / AO$516</f>
        <v>-0.71622610765552919</v>
      </c>
      <c r="W409" s="6">
        <v>0</v>
      </c>
      <c r="X409" s="7">
        <f>Table1[[#This Row],[r shp factor]]*Table1[[#This Row],[goals]]</f>
        <v>3.9814247540073708</v>
      </c>
      <c r="Y409" s="4">
        <v>5.8550832432432399E-2</v>
      </c>
      <c r="Z409" s="3">
        <f>(Table1[[#This Row],[AVG_shp]] - Z$519) / Z$516</f>
        <v>-0.92029559218167878</v>
      </c>
      <c r="AA409" s="6">
        <v>1.3243243243243199</v>
      </c>
      <c r="AB409" s="6">
        <v>55.308108108108101</v>
      </c>
      <c r="AC409" s="6">
        <v>95.989189189189105</v>
      </c>
      <c r="AD409" s="1">
        <v>60</v>
      </c>
      <c r="AE409" s="1">
        <v>4</v>
      </c>
      <c r="AF409" s="1">
        <f>IF(ISERR(Table1[[#This Row],[AVG_shp]]/Table1[[#This Row],[shp]]), 0, Table1[[#This Row],[AVG_shp]]/Table1[[#This Row],[shp]])</f>
        <v>0.99535618850184271</v>
      </c>
      <c r="AG409" s="1">
        <v>11</v>
      </c>
      <c r="AH409" s="1">
        <v>15</v>
      </c>
      <c r="AI409" s="1">
        <v>34</v>
      </c>
      <c r="AJ409" s="3">
        <v>4.8540540540540498</v>
      </c>
      <c r="AK409" s="3">
        <v>11.2162162162162</v>
      </c>
      <c r="AL409" s="3">
        <v>16.0702702702702</v>
      </c>
      <c r="AM409" s="3">
        <v>84.475675675675603</v>
      </c>
      <c r="AN409" s="1">
        <v>5.8824000000000001E-2</v>
      </c>
      <c r="AO409" s="1">
        <v>2</v>
      </c>
      <c r="AP409" s="1">
        <v>68</v>
      </c>
      <c r="AQ409" s="1">
        <v>0</v>
      </c>
      <c r="AR409" s="1">
        <v>50</v>
      </c>
      <c r="AS409" s="1">
        <v>84</v>
      </c>
      <c r="AT409"/>
      <c r="AX409"/>
      <c r="AY409"/>
      <c r="AZ409"/>
    </row>
    <row r="410" spans="1:52" x14ac:dyDescent="0.3">
      <c r="A410" s="1"/>
      <c r="B410" s="1">
        <v>8479359</v>
      </c>
      <c r="C410" s="1">
        <v>27</v>
      </c>
      <c r="D410" s="1" t="s">
        <v>86</v>
      </c>
      <c r="E410" s="1" t="str">
        <f>IF(AND(ISERR(FIND("C",Table1[[#This Row],[positions]])), Table1[[#This Row],[AVG_faceoffWins]]&gt;200), "*", "")</f>
        <v/>
      </c>
      <c r="F410" s="1" t="str">
        <f>IF(AND(AND(NOT(ISERR(FIND("C",Table1[[#This Row],[positions]]))), G410&lt;&gt;"C"), Table1[[#This Row],[z faceoffWins]]&gt;0.15), "*", "")</f>
        <v/>
      </c>
      <c r="G410" s="2" t="s">
        <v>29</v>
      </c>
      <c r="H410" s="1" t="s">
        <v>91</v>
      </c>
      <c r="I410" s="1" t="s">
        <v>92</v>
      </c>
      <c r="J410" s="7">
        <f>Table1[[#This Row],[z ppp]]+Table1[[#This Row],[z blocks]]+Table1[[#This Row],[z hits]]+Table1[[#This Row],[z goals]]+Table1[[#This Row],[z assists]]+Table1[[#This Row],[z points]]+Table1[[#This Row],[z faceoffWins]]+Table1[[#This Row],[z shots]]</f>
        <v>-2.431871989449844</v>
      </c>
      <c r="K410" s="7">
        <f>Table1[[#This Row],[z goals]]+Table1[[#This Row],[z assists]]+Table1[[#This Row],[z points]]+Table1[[#This Row],[z ppp]]+Table1[[#This Row],[z hits]]+Table1[[#This Row],[z shots]]</f>
        <v>-2.2240821287189778</v>
      </c>
      <c r="L410" s="7">
        <f>Table1[[#This Row],[z blocks]]+Table1[[#This Row],[z faceoffWins]]</f>
        <v>-0.20778986073086575</v>
      </c>
      <c r="M410" s="7">
        <f>Table1[[#This Row],[z goals]]+Table1[[#This Row],[z assists]]+Table1[[#This Row],[z points]]+Table1[[#This Row],[z ppp]]+Table1[[#This Row],[z hits]]+Table1[[#This Row],[z blocks]]+Table1[[#This Row],[z shots]]</f>
        <v>-1.9251573677632801</v>
      </c>
      <c r="N410" s="7">
        <f>Table1[[#This Row],[z goals]]+Table1[[#This Row],[z assists]]+Table1[[#This Row],[z points]]+Table1[[#This Row],[z ppp]]</f>
        <v>-3.6553870735072707</v>
      </c>
      <c r="O410" s="3">
        <f>(Table1[[#This Row],[AVG_goals]] - AT$519) / AT$516</f>
        <v>-0.88569584001428214</v>
      </c>
      <c r="P410" s="3">
        <f>(Table1[[#This Row],[AVG_assists]] - P$519) / P$516</f>
        <v>-0.91595358602902499</v>
      </c>
      <c r="Q410" s="3">
        <f>(Table1[[#This Row],[AVG_points]] - AX$519) / AX$516</f>
        <v>-0.97405104016258426</v>
      </c>
      <c r="R410" s="3">
        <f>(Table1[[#This Row],[AVG_faceoffWins]] - AH$519) / AH$516</f>
        <v>-0.50671462168656345</v>
      </c>
      <c r="S410" s="3">
        <f>(Table1[[#This Row],[AVG_PPP]] - AB$519) / AB$516</f>
        <v>-0.87968660730137949</v>
      </c>
      <c r="T410" s="3">
        <f>(Table1[[#This Row],[AVG_hits]] - T$519) / T$516</f>
        <v>2.2395467227740991</v>
      </c>
      <c r="U410" s="3">
        <f>(Table1[[#This Row],[AVG_blocks]] - U$519) / U$516</f>
        <v>0.2989247609556977</v>
      </c>
      <c r="V410" s="3">
        <f>(Table1[[#This Row],[AVG_shots]] - AO$519) / AO$516</f>
        <v>-0.80824177798580621</v>
      </c>
      <c r="W410" s="6">
        <v>19.975903614457799</v>
      </c>
      <c r="X410" s="7">
        <f>Table1[[#This Row],[r shp factor]]*Table1[[#This Row],[goals]]</f>
        <v>4.3518606679107492</v>
      </c>
      <c r="Y410" s="4">
        <v>6.4952608433734904E-2</v>
      </c>
      <c r="Z410" s="3">
        <f>(Table1[[#This Row],[AVG_shp]] - Z$519) / Z$516</f>
        <v>-0.79803089233703028</v>
      </c>
      <c r="AA410" s="6">
        <v>0</v>
      </c>
      <c r="AB410" s="6">
        <v>74.493975903614398</v>
      </c>
      <c r="AC410" s="6">
        <v>206.88554216867399</v>
      </c>
      <c r="AD410" s="1">
        <v>76</v>
      </c>
      <c r="AE410" s="1">
        <v>4</v>
      </c>
      <c r="AF410" s="1">
        <f>IF(ISERR(Table1[[#This Row],[AVG_shp]]/Table1[[#This Row],[shp]]), 0, Table1[[#This Row],[AVG_shp]]/Table1[[#This Row],[shp]])</f>
        <v>1.0879651669776873</v>
      </c>
      <c r="AG410" s="1">
        <v>6</v>
      </c>
      <c r="AH410" s="1">
        <v>10</v>
      </c>
      <c r="AI410" s="1">
        <v>24</v>
      </c>
      <c r="AJ410" s="3">
        <v>4.8132530120481896</v>
      </c>
      <c r="AK410" s="3">
        <v>10.1204819277108</v>
      </c>
      <c r="AL410" s="3">
        <v>14.933734939759001</v>
      </c>
      <c r="AM410" s="3">
        <v>78.8734939759036</v>
      </c>
      <c r="AN410" s="1">
        <v>5.9700999999999997E-2</v>
      </c>
      <c r="AO410" s="1">
        <v>0</v>
      </c>
      <c r="AP410" s="1">
        <v>67</v>
      </c>
      <c r="AQ410" s="1">
        <v>19</v>
      </c>
      <c r="AR410" s="1">
        <v>63</v>
      </c>
      <c r="AS410" s="1">
        <v>191</v>
      </c>
      <c r="AT410"/>
      <c r="AX410"/>
      <c r="AY410"/>
      <c r="AZ410"/>
    </row>
    <row r="411" spans="1:52" x14ac:dyDescent="0.3">
      <c r="A411" s="1"/>
      <c r="B411" s="1">
        <v>8477220</v>
      </c>
      <c r="C411" s="1">
        <v>34</v>
      </c>
      <c r="D411" s="1" t="s">
        <v>902</v>
      </c>
      <c r="E411" s="1" t="str">
        <f>IF(AND(ISERR(FIND("C",Table1[[#This Row],[positions]])), Table1[[#This Row],[AVG_faceoffWins]]&gt;200), "*", "")</f>
        <v/>
      </c>
      <c r="F411" s="1" t="str">
        <f>IF(AND(AND(NOT(ISERR(FIND("C",Table1[[#This Row],[positions]]))), G411&lt;&gt;"C"), Table1[[#This Row],[z faceoffWins]]&gt;0.15), "*", "")</f>
        <v/>
      </c>
      <c r="G411" s="2" t="s">
        <v>48</v>
      </c>
      <c r="H411" s="1" t="s">
        <v>928</v>
      </c>
      <c r="I411" s="1" t="s">
        <v>929</v>
      </c>
      <c r="J411" s="7">
        <f>Table1[[#This Row],[z ppp]]+Table1[[#This Row],[z blocks]]+Table1[[#This Row],[z hits]]+Table1[[#This Row],[z goals]]+Table1[[#This Row],[z assists]]+Table1[[#This Row],[z points]]+Table1[[#This Row],[z faceoffWins]]+Table1[[#This Row],[z shots]]</f>
        <v>-4.3005077308365625</v>
      </c>
      <c r="K411" s="7">
        <f>Table1[[#This Row],[z goals]]+Table1[[#This Row],[z assists]]+Table1[[#This Row],[z points]]+Table1[[#This Row],[z ppp]]+Table1[[#This Row],[z hits]]+Table1[[#This Row],[z shots]]</f>
        <v>-4.0626892202805562</v>
      </c>
      <c r="L411" s="7">
        <f>Table1[[#This Row],[z blocks]]+Table1[[#This Row],[z faceoffWins]]</f>
        <v>-0.23781851055600584</v>
      </c>
      <c r="M411" s="7">
        <f>Table1[[#This Row],[z goals]]+Table1[[#This Row],[z assists]]+Table1[[#This Row],[z points]]+Table1[[#This Row],[z ppp]]+Table1[[#This Row],[z hits]]+Table1[[#This Row],[z blocks]]+Table1[[#This Row],[z shots]]</f>
        <v>-3.6992436813079199</v>
      </c>
      <c r="N411" s="7">
        <f>Table1[[#This Row],[z goals]]+Table1[[#This Row],[z assists]]+Table1[[#This Row],[z points]]+Table1[[#This Row],[z ppp]]</f>
        <v>-2.902600390738598</v>
      </c>
      <c r="O411" s="3">
        <f>(Table1[[#This Row],[AVG_goals]] - AT$519) / AT$516</f>
        <v>-0.88895799663982766</v>
      </c>
      <c r="P411" s="3">
        <f>(Table1[[#This Row],[AVG_assists]] - P$519) / P$516</f>
        <v>-0.72731542962403917</v>
      </c>
      <c r="Q411" s="3">
        <f>(Table1[[#This Row],[AVG_points]] - AX$519) / AX$516</f>
        <v>-0.85751146526694788</v>
      </c>
      <c r="R411" s="3">
        <f>(Table1[[#This Row],[AVG_faceoffWins]] - AH$519) / AH$516</f>
        <v>-0.60126404952864232</v>
      </c>
      <c r="S411" s="3">
        <f>(Table1[[#This Row],[AVG_PPP]] - AB$519) / AB$516</f>
        <v>-0.42881549920778311</v>
      </c>
      <c r="T411" s="3">
        <f>(Table1[[#This Row],[AVG_hits]] - T$519) / T$516</f>
        <v>-0.39920870704814532</v>
      </c>
      <c r="U411" s="3">
        <f>(Table1[[#This Row],[AVG_blocks]] - U$519) / U$516</f>
        <v>0.36344553897263648</v>
      </c>
      <c r="V411" s="3">
        <f>(Table1[[#This Row],[AVG_shots]] - AO$519) / AO$516</f>
        <v>-0.7608801224938132</v>
      </c>
      <c r="W411" s="6">
        <v>0</v>
      </c>
      <c r="X411" s="7">
        <f>Table1[[#This Row],[r shp factor]]*Table1[[#This Row],[goals]]</f>
        <v>4.0282919984723078</v>
      </c>
      <c r="Y411" s="4">
        <v>5.7547373831775703E-2</v>
      </c>
      <c r="Z411" s="3">
        <f>(Table1[[#This Row],[AVG_shp]] - Z$519) / Z$516</f>
        <v>-0.93946020596867474</v>
      </c>
      <c r="AA411" s="6">
        <v>4.3317757009345703</v>
      </c>
      <c r="AB411" s="6">
        <v>77.116822429906506</v>
      </c>
      <c r="AC411" s="6">
        <v>65.014018691588703</v>
      </c>
      <c r="AD411" s="1">
        <v>80</v>
      </c>
      <c r="AE411" s="1">
        <v>5</v>
      </c>
      <c r="AF411" s="1">
        <f>IF(ISERR(Table1[[#This Row],[AVG_shp]]/Table1[[#This Row],[shp]]), 0, Table1[[#This Row],[AVG_shp]]/Table1[[#This Row],[shp]])</f>
        <v>0.80565839969446162</v>
      </c>
      <c r="AG411" s="1">
        <v>14</v>
      </c>
      <c r="AH411" s="1">
        <v>19</v>
      </c>
      <c r="AI411" s="1">
        <v>43</v>
      </c>
      <c r="AJ411" s="3">
        <v>4.7803738317756999</v>
      </c>
      <c r="AK411" s="3">
        <v>12.7476635514018</v>
      </c>
      <c r="AL411" s="3">
        <v>17.528037383177502</v>
      </c>
      <c r="AM411" s="3">
        <v>81.757009345794302</v>
      </c>
      <c r="AN411" s="1">
        <v>7.1429000000000006E-2</v>
      </c>
      <c r="AO411" s="1">
        <v>4</v>
      </c>
      <c r="AP411" s="1">
        <v>70</v>
      </c>
      <c r="AQ411" s="1">
        <v>0</v>
      </c>
      <c r="AR411" s="1">
        <v>71</v>
      </c>
      <c r="AS411" s="1">
        <v>82</v>
      </c>
      <c r="AT411"/>
      <c r="AX411"/>
      <c r="AY411"/>
      <c r="AZ411"/>
    </row>
    <row r="412" spans="1:52" x14ac:dyDescent="0.3">
      <c r="A412" s="1"/>
      <c r="B412" s="1">
        <v>8476463</v>
      </c>
      <c r="C412" s="1">
        <v>32</v>
      </c>
      <c r="D412" s="1" t="s">
        <v>449</v>
      </c>
      <c r="E412" s="1" t="str">
        <f>IF(AND(ISERR(FIND("C",Table1[[#This Row],[positions]])), Table1[[#This Row],[AVG_faceoffWins]]&gt;200), "*", "")</f>
        <v/>
      </c>
      <c r="F412" s="1" t="str">
        <f>IF(AND(AND(NOT(ISERR(FIND("C",Table1[[#This Row],[positions]]))), G412&lt;&gt;"C"), Table1[[#This Row],[z faceoffWins]]&gt;0.15), "*", "")</f>
        <v/>
      </c>
      <c r="G412" s="2" t="s">
        <v>48</v>
      </c>
      <c r="H412" s="1" t="s">
        <v>473</v>
      </c>
      <c r="I412" s="1" t="s">
        <v>474</v>
      </c>
      <c r="J412" s="7">
        <f>Table1[[#This Row],[z ppp]]+Table1[[#This Row],[z blocks]]+Table1[[#This Row],[z hits]]+Table1[[#This Row],[z goals]]+Table1[[#This Row],[z assists]]+Table1[[#This Row],[z points]]+Table1[[#This Row],[z faceoffWins]]+Table1[[#This Row],[z shots]]</f>
        <v>-3.5485489133378838</v>
      </c>
      <c r="K412" s="7">
        <f>Table1[[#This Row],[z goals]]+Table1[[#This Row],[z assists]]+Table1[[#This Row],[z points]]+Table1[[#This Row],[z ppp]]+Table1[[#This Row],[z hits]]+Table1[[#This Row],[z shots]]</f>
        <v>-4.5321120438996001</v>
      </c>
      <c r="L412" s="7">
        <f>Table1[[#This Row],[z blocks]]+Table1[[#This Row],[z faceoffWins]]</f>
        <v>0.98356313056171718</v>
      </c>
      <c r="M412" s="7">
        <f>Table1[[#This Row],[z goals]]+Table1[[#This Row],[z assists]]+Table1[[#This Row],[z points]]+Table1[[#This Row],[z ppp]]+Table1[[#This Row],[z hits]]+Table1[[#This Row],[z blocks]]+Table1[[#This Row],[z shots]]</f>
        <v>-2.9472848638092408</v>
      </c>
      <c r="N412" s="7">
        <f>Table1[[#This Row],[z goals]]+Table1[[#This Row],[z assists]]+Table1[[#This Row],[z points]]+Table1[[#This Row],[z ppp]]</f>
        <v>-2.9785081093290788</v>
      </c>
      <c r="O412" s="3">
        <f>(Table1[[#This Row],[AVG_goals]] - AT$519) / AT$516</f>
        <v>-0.89370210144888063</v>
      </c>
      <c r="P412" s="3">
        <f>(Table1[[#This Row],[AVG_assists]] - P$519) / P$516</f>
        <v>-0.51549733286756572</v>
      </c>
      <c r="Q412" s="3">
        <f>(Table1[[#This Row],[AVG_points]] - AX$519) / AX$516</f>
        <v>-0.72714093240472455</v>
      </c>
      <c r="R412" s="3">
        <f>(Table1[[#This Row],[AVG_faceoffWins]] - AH$519) / AH$516</f>
        <v>-0.60126404952864232</v>
      </c>
      <c r="S412" s="3">
        <f>(Table1[[#This Row],[AVG_PPP]] - AB$519) / AB$516</f>
        <v>-0.84216774260790817</v>
      </c>
      <c r="T412" s="3">
        <f>(Table1[[#This Row],[AVG_hits]] - T$519) / T$516</f>
        <v>-0.99725235954076774</v>
      </c>
      <c r="U412" s="3">
        <f>(Table1[[#This Row],[AVG_blocks]] - U$519) / U$516</f>
        <v>1.5848271800903595</v>
      </c>
      <c r="V412" s="3">
        <f>(Table1[[#This Row],[AVG_shots]] - AO$519) / AO$516</f>
        <v>-0.55635157502975374</v>
      </c>
      <c r="W412" s="6">
        <v>0</v>
      </c>
      <c r="X412" s="7">
        <f>Table1[[#This Row],[r shp factor]]*Table1[[#This Row],[goals]]</f>
        <v>3.5195700039710465</v>
      </c>
      <c r="Y412" s="4">
        <v>4.9571383720930201E-2</v>
      </c>
      <c r="Z412" s="3">
        <f>(Table1[[#This Row],[AVG_shp]] - Z$519) / Z$516</f>
        <v>-1.0917901276447846</v>
      </c>
      <c r="AA412" s="6">
        <v>0.36046511627906902</v>
      </c>
      <c r="AB412" s="6">
        <v>126.767441860465</v>
      </c>
      <c r="AC412" s="6">
        <v>32.860465116279002</v>
      </c>
      <c r="AD412" s="1">
        <v>50</v>
      </c>
      <c r="AE412" s="1">
        <v>4</v>
      </c>
      <c r="AF412" s="1">
        <f>IF(ISERR(Table1[[#This Row],[AVG_shp]]/Table1[[#This Row],[shp]]), 0, Table1[[#This Row],[AVG_shp]]/Table1[[#This Row],[shp]])</f>
        <v>0.87989250099276162</v>
      </c>
      <c r="AG412" s="1">
        <v>16</v>
      </c>
      <c r="AH412" s="1">
        <v>20</v>
      </c>
      <c r="AI412" s="1">
        <v>44</v>
      </c>
      <c r="AJ412" s="3">
        <v>4.7325581395348797</v>
      </c>
      <c r="AK412" s="3">
        <v>15.697674418604599</v>
      </c>
      <c r="AL412" s="3">
        <v>20.430232558139501</v>
      </c>
      <c r="AM412" s="3">
        <v>94.209302325581305</v>
      </c>
      <c r="AN412" s="1">
        <v>5.6337999999999999E-2</v>
      </c>
      <c r="AO412" s="1">
        <v>0</v>
      </c>
      <c r="AP412" s="1">
        <v>71</v>
      </c>
      <c r="AQ412" s="1">
        <v>0</v>
      </c>
      <c r="AR412" s="1">
        <v>104</v>
      </c>
      <c r="AS412" s="1">
        <v>27</v>
      </c>
      <c r="AT412"/>
      <c r="AX412"/>
      <c r="AY412"/>
      <c r="AZ412"/>
    </row>
    <row r="413" spans="1:52" x14ac:dyDescent="0.3">
      <c r="A413" s="1"/>
      <c r="B413" s="1">
        <v>8476312</v>
      </c>
      <c r="C413" s="1">
        <v>34</v>
      </c>
      <c r="D413" s="1" t="s">
        <v>244</v>
      </c>
      <c r="E413" s="1" t="str">
        <f>IF(AND(ISERR(FIND("C",Table1[[#This Row],[positions]])), Table1[[#This Row],[AVG_faceoffWins]]&gt;200), "*", "")</f>
        <v/>
      </c>
      <c r="F413" s="1" t="str">
        <f>IF(AND(AND(NOT(ISERR(FIND("C",Table1[[#This Row],[positions]]))), G413&lt;&gt;"C"), Table1[[#This Row],[z faceoffWins]]&gt;0.15), "*", "")</f>
        <v/>
      </c>
      <c r="G413" s="2" t="s">
        <v>48</v>
      </c>
      <c r="H413" s="1" t="s">
        <v>271</v>
      </c>
      <c r="I413" s="1" t="s">
        <v>272</v>
      </c>
      <c r="J413" s="7">
        <f>Table1[[#This Row],[z ppp]]+Table1[[#This Row],[z blocks]]+Table1[[#This Row],[z hits]]+Table1[[#This Row],[z goals]]+Table1[[#This Row],[z assists]]+Table1[[#This Row],[z points]]+Table1[[#This Row],[z faceoffWins]]+Table1[[#This Row],[z shots]]</f>
        <v>-2.7047392153265681</v>
      </c>
      <c r="K413" s="7">
        <f>Table1[[#This Row],[z goals]]+Table1[[#This Row],[z assists]]+Table1[[#This Row],[z points]]+Table1[[#This Row],[z ppp]]+Table1[[#This Row],[z hits]]+Table1[[#This Row],[z shots]]</f>
        <v>-2.5611417414030715</v>
      </c>
      <c r="L413" s="7">
        <f>Table1[[#This Row],[z blocks]]+Table1[[#This Row],[z faceoffWins]]</f>
        <v>-0.14359747392349675</v>
      </c>
      <c r="M413" s="7">
        <f>Table1[[#This Row],[z goals]]+Table1[[#This Row],[z assists]]+Table1[[#This Row],[z points]]+Table1[[#This Row],[z ppp]]+Table1[[#This Row],[z hits]]+Table1[[#This Row],[z blocks]]+Table1[[#This Row],[z shots]]</f>
        <v>-2.103475165797926</v>
      </c>
      <c r="N413" s="7">
        <f>Table1[[#This Row],[z goals]]+Table1[[#This Row],[z assists]]+Table1[[#This Row],[z points]]+Table1[[#This Row],[z ppp]]</f>
        <v>-3.1344876752490398</v>
      </c>
      <c r="O413" s="3">
        <f>(Table1[[#This Row],[AVG_goals]] - AT$519) / AT$516</f>
        <v>-0.89673528670149605</v>
      </c>
      <c r="P413" s="3">
        <f>(Table1[[#This Row],[AVG_assists]] - P$519) / P$516</f>
        <v>-0.60601070112390221</v>
      </c>
      <c r="Q413" s="3">
        <f>(Table1[[#This Row],[AVG_points]] - AX$519) / AX$516</f>
        <v>-0.78514157306279786</v>
      </c>
      <c r="R413" s="3">
        <f>(Table1[[#This Row],[AVG_faceoffWins]] - AH$519) / AH$516</f>
        <v>-0.60126404952864232</v>
      </c>
      <c r="S413" s="3">
        <f>(Table1[[#This Row],[AVG_PPP]] - AB$519) / AB$516</f>
        <v>-0.84660011436084326</v>
      </c>
      <c r="T413" s="3">
        <f>(Table1[[#This Row],[AVG_hits]] - T$519) / T$516</f>
        <v>1.2004667958894411</v>
      </c>
      <c r="U413" s="3">
        <f>(Table1[[#This Row],[AVG_blocks]] - U$519) / U$516</f>
        <v>0.45766657560514556</v>
      </c>
      <c r="V413" s="3">
        <f>(Table1[[#This Row],[AVG_shots]] - AO$519) / AO$516</f>
        <v>-0.6271208620434725</v>
      </c>
      <c r="W413" s="6">
        <v>0</v>
      </c>
      <c r="X413" s="7">
        <f>Table1[[#This Row],[r shp factor]]*Table1[[#This Row],[goals]]</f>
        <v>3.012591175286838</v>
      </c>
      <c r="Y413" s="4">
        <v>4.6348715231787997E-2</v>
      </c>
      <c r="Z413" s="3">
        <f>(Table1[[#This Row],[AVG_shp]] - Z$519) / Z$516</f>
        <v>-1.1533384535224176</v>
      </c>
      <c r="AA413" s="6">
        <v>0.31788079470198599</v>
      </c>
      <c r="AB413" s="6">
        <v>80.947019867549599</v>
      </c>
      <c r="AC413" s="6">
        <v>151.01986754966799</v>
      </c>
      <c r="AD413" s="1">
        <v>48</v>
      </c>
      <c r="AE413" s="1">
        <v>1</v>
      </c>
      <c r="AF413" s="1">
        <f>IF(ISERR(Table1[[#This Row],[AVG_shp]]/Table1[[#This Row],[shp]]), 0, Table1[[#This Row],[AVG_shp]]/Table1[[#This Row],[shp]])</f>
        <v>3.012591175286838</v>
      </c>
      <c r="AG413" s="1">
        <v>14</v>
      </c>
      <c r="AH413" s="1">
        <v>15</v>
      </c>
      <c r="AI413" s="1">
        <v>31</v>
      </c>
      <c r="AJ413" s="3">
        <v>4.7019867549668799</v>
      </c>
      <c r="AK413" s="3">
        <v>14.4370860927152</v>
      </c>
      <c r="AL413" s="3">
        <v>19.139072847682101</v>
      </c>
      <c r="AM413" s="3">
        <v>89.900662251655604</v>
      </c>
      <c r="AN413" s="1">
        <v>1.5384999999999999E-2</v>
      </c>
      <c r="AO413" s="1">
        <v>1</v>
      </c>
      <c r="AP413" s="1">
        <v>65</v>
      </c>
      <c r="AQ413" s="1">
        <v>0</v>
      </c>
      <c r="AR413" s="1">
        <v>59</v>
      </c>
      <c r="AS413" s="1">
        <v>105</v>
      </c>
      <c r="AT413"/>
      <c r="AX413"/>
      <c r="AY413"/>
      <c r="AZ413"/>
    </row>
    <row r="414" spans="1:52" x14ac:dyDescent="0.3">
      <c r="A414" s="1"/>
      <c r="B414" s="1">
        <v>8480796</v>
      </c>
      <c r="C414" s="1">
        <v>26</v>
      </c>
      <c r="D414" s="1" t="s">
        <v>1032</v>
      </c>
      <c r="E414" s="1" t="str">
        <f>IF(AND(ISERR(FIND("C",Table1[[#This Row],[positions]])), Table1[[#This Row],[AVG_faceoffWins]]&gt;200), "*", "")</f>
        <v/>
      </c>
      <c r="F414" s="1" t="str">
        <f>IF(AND(AND(NOT(ISERR(FIND("C",Table1[[#This Row],[positions]]))), G414&lt;&gt;"C"), Table1[[#This Row],[z faceoffWins]]&gt;0.15), "*", "")</f>
        <v/>
      </c>
      <c r="G414" s="2" t="s">
        <v>48</v>
      </c>
      <c r="H414" s="1" t="s">
        <v>1056</v>
      </c>
      <c r="I414" s="1" t="s">
        <v>1057</v>
      </c>
      <c r="J414" s="7">
        <f>Table1[[#This Row],[z ppp]]+Table1[[#This Row],[z blocks]]+Table1[[#This Row],[z hits]]+Table1[[#This Row],[z goals]]+Table1[[#This Row],[z assists]]+Table1[[#This Row],[z points]]+Table1[[#This Row],[z faceoffWins]]+Table1[[#This Row],[z shots]]</f>
        <v>-1.2040259813482774</v>
      </c>
      <c r="K414" s="7">
        <f>Table1[[#This Row],[z goals]]+Table1[[#This Row],[z assists]]+Table1[[#This Row],[z points]]+Table1[[#This Row],[z ppp]]+Table1[[#This Row],[z hits]]+Table1[[#This Row],[z shots]]</f>
        <v>-2.2786036108615759</v>
      </c>
      <c r="L414" s="7">
        <f>Table1[[#This Row],[z blocks]]+Table1[[#This Row],[z faceoffWins]]</f>
        <v>1.0745776295132989</v>
      </c>
      <c r="M414" s="7">
        <f>Table1[[#This Row],[z goals]]+Table1[[#This Row],[z assists]]+Table1[[#This Row],[z points]]+Table1[[#This Row],[z ppp]]+Table1[[#This Row],[z hits]]+Table1[[#This Row],[z blocks]]+Table1[[#This Row],[z shots]]</f>
        <v>-0.60276193181963489</v>
      </c>
      <c r="N414" s="7">
        <f>Table1[[#This Row],[z goals]]+Table1[[#This Row],[z assists]]+Table1[[#This Row],[z points]]+Table1[[#This Row],[z ppp]]</f>
        <v>-3.1365110841918149</v>
      </c>
      <c r="O414" s="3">
        <f>(Table1[[#This Row],[AVG_goals]] - AT$519) / AT$516</f>
        <v>-0.89730330828120675</v>
      </c>
      <c r="P414" s="3">
        <f>(Table1[[#This Row],[AVG_assists]] - P$519) / P$516</f>
        <v>-0.58639467417491675</v>
      </c>
      <c r="Q414" s="3">
        <f>(Table1[[#This Row],[AVG_points]] - AX$519) / AX$516</f>
        <v>-0.77312649443431225</v>
      </c>
      <c r="R414" s="3">
        <f>(Table1[[#This Row],[AVG_faceoffWins]] - AH$519) / AH$516</f>
        <v>-0.60126404952864232</v>
      </c>
      <c r="S414" s="3">
        <f>(Table1[[#This Row],[AVG_PPP]] - AB$519) / AB$516</f>
        <v>-0.87968660730137949</v>
      </c>
      <c r="T414" s="3">
        <f>(Table1[[#This Row],[AVG_hits]] - T$519) / T$516</f>
        <v>1.7121950227116436</v>
      </c>
      <c r="U414" s="3">
        <f>(Table1[[#This Row],[AVG_blocks]] - U$519) / U$516</f>
        <v>1.6758416790419413</v>
      </c>
      <c r="V414" s="3">
        <f>(Table1[[#This Row],[AVG_shots]] - AO$519) / AO$516</f>
        <v>-0.85428754938140483</v>
      </c>
      <c r="W414" s="6">
        <v>0</v>
      </c>
      <c r="X414" s="7">
        <f>Table1[[#This Row],[r shp factor]]*Table1[[#This Row],[goals]]</f>
        <v>4.6141448667028531</v>
      </c>
      <c r="Y414" s="4">
        <v>6.0711995327102801E-2</v>
      </c>
      <c r="Z414" s="3">
        <f>(Table1[[#This Row],[AVG_shp]] - Z$519) / Z$516</f>
        <v>-0.8790204940560169</v>
      </c>
      <c r="AA414" s="6">
        <v>0</v>
      </c>
      <c r="AB414" s="6">
        <v>130.467289719626</v>
      </c>
      <c r="AC414" s="6">
        <v>178.53271028037301</v>
      </c>
      <c r="AD414" s="1">
        <v>81</v>
      </c>
      <c r="AE414" s="1">
        <v>5</v>
      </c>
      <c r="AF414" s="1">
        <f>IF(ISERR(Table1[[#This Row],[AVG_shp]]/Table1[[#This Row],[shp]]), 0, Table1[[#This Row],[AVG_shp]]/Table1[[#This Row],[shp]])</f>
        <v>0.92282897334057057</v>
      </c>
      <c r="AG414" s="1">
        <v>20</v>
      </c>
      <c r="AH414" s="1">
        <v>25</v>
      </c>
      <c r="AI414" s="1">
        <v>55</v>
      </c>
      <c r="AJ414" s="3">
        <v>4.6962616822429899</v>
      </c>
      <c r="AK414" s="3">
        <v>14.710280373831701</v>
      </c>
      <c r="AL414" s="3">
        <v>19.406542056074699</v>
      </c>
      <c r="AM414" s="3">
        <v>76.070093457943898</v>
      </c>
      <c r="AN414" s="1">
        <v>6.5789E-2</v>
      </c>
      <c r="AO414" s="1">
        <v>0</v>
      </c>
      <c r="AP414" s="1">
        <v>76</v>
      </c>
      <c r="AQ414" s="1">
        <v>0</v>
      </c>
      <c r="AR414" s="1">
        <v>150</v>
      </c>
      <c r="AS414" s="1">
        <v>139</v>
      </c>
      <c r="AT414"/>
      <c r="AX414"/>
      <c r="AY414"/>
      <c r="AZ414"/>
    </row>
    <row r="415" spans="1:52" x14ac:dyDescent="0.3">
      <c r="A415" s="1"/>
      <c r="B415" s="1">
        <v>8481598</v>
      </c>
      <c r="C415" s="1">
        <v>24</v>
      </c>
      <c r="D415" s="1" t="s">
        <v>792</v>
      </c>
      <c r="E415" s="1" t="str">
        <f>IF(AND(ISERR(FIND("C",Table1[[#This Row],[positions]])), Table1[[#This Row],[AVG_faceoffWins]]&gt;200), "*", "")</f>
        <v/>
      </c>
      <c r="F415" s="1" t="str">
        <f>IF(AND(AND(NOT(ISERR(FIND("C",Table1[[#This Row],[positions]]))), G415&lt;&gt;"C"), Table1[[#This Row],[z faceoffWins]]&gt;0.15), "*", "")</f>
        <v/>
      </c>
      <c r="G415" s="2" t="s">
        <v>48</v>
      </c>
      <c r="H415" s="1" t="s">
        <v>816</v>
      </c>
      <c r="I415" s="1" t="s">
        <v>817</v>
      </c>
      <c r="J415" s="7">
        <f>Table1[[#This Row],[z ppp]]+Table1[[#This Row],[z blocks]]+Table1[[#This Row],[z hits]]+Table1[[#This Row],[z goals]]+Table1[[#This Row],[z assists]]+Table1[[#This Row],[z points]]+Table1[[#This Row],[z faceoffWins]]+Table1[[#This Row],[z shots]]</f>
        <v>-5.541784404894746</v>
      </c>
      <c r="K415" s="7">
        <f>Table1[[#This Row],[z goals]]+Table1[[#This Row],[z assists]]+Table1[[#This Row],[z points]]+Table1[[#This Row],[z ppp]]+Table1[[#This Row],[z hits]]+Table1[[#This Row],[z shots]]</f>
        <v>-5.1121052930849329</v>
      </c>
      <c r="L415" s="7">
        <f>Table1[[#This Row],[z blocks]]+Table1[[#This Row],[z faceoffWins]]</f>
        <v>-0.42967911180981344</v>
      </c>
      <c r="M415" s="7">
        <f>Table1[[#This Row],[z goals]]+Table1[[#This Row],[z assists]]+Table1[[#This Row],[z points]]+Table1[[#This Row],[z ppp]]+Table1[[#This Row],[z hits]]+Table1[[#This Row],[z blocks]]+Table1[[#This Row],[z shots]]</f>
        <v>-4.9405203553661039</v>
      </c>
      <c r="N415" s="7">
        <f>Table1[[#This Row],[z goals]]+Table1[[#This Row],[z assists]]+Table1[[#This Row],[z points]]+Table1[[#This Row],[z ppp]]</f>
        <v>-3.0898737022318405</v>
      </c>
      <c r="O415" s="3">
        <f>(Table1[[#This Row],[AVG_goals]] - AT$519) / AT$516</f>
        <v>-0.8986647568294035</v>
      </c>
      <c r="P415" s="3">
        <f>(Table1[[#This Row],[AVG_assists]] - P$519) / P$516</f>
        <v>-0.63169595708686876</v>
      </c>
      <c r="Q415" s="3">
        <f>(Table1[[#This Row],[AVG_points]] - AX$519) / AX$516</f>
        <v>-0.80208447364565361</v>
      </c>
      <c r="R415" s="3">
        <f>(Table1[[#This Row],[AVG_faceoffWins]] - AH$519) / AH$516</f>
        <v>-0.60126404952864232</v>
      </c>
      <c r="S415" s="3">
        <f>(Table1[[#This Row],[AVG_PPP]] - AB$519) / AB$516</f>
        <v>-0.75742851466991457</v>
      </c>
      <c r="T415" s="3">
        <f>(Table1[[#This Row],[AVG_hits]] - T$519) / T$516</f>
        <v>-0.97960023514933403</v>
      </c>
      <c r="U415" s="3">
        <f>(Table1[[#This Row],[AVG_blocks]] - U$519) / U$516</f>
        <v>0.17158493771882888</v>
      </c>
      <c r="V415" s="3">
        <f>(Table1[[#This Row],[AVG_shots]] - AO$519) / AO$516</f>
        <v>-1.0426313557037581</v>
      </c>
      <c r="W415" s="6">
        <v>0</v>
      </c>
      <c r="X415" s="7">
        <f>Table1[[#This Row],[r shp factor]]*Table1[[#This Row],[goals]]</f>
        <v>5.4241101861442775</v>
      </c>
      <c r="Y415" s="4">
        <v>5.5918507936507898E-2</v>
      </c>
      <c r="Z415" s="3">
        <f>(Table1[[#This Row],[AVG_shp]] - Z$519) / Z$516</f>
        <v>-0.97056919818139553</v>
      </c>
      <c r="AA415" s="6">
        <v>1.17460317460317</v>
      </c>
      <c r="AB415" s="6">
        <v>69.317460317460302</v>
      </c>
      <c r="AC415" s="6">
        <v>33.809523809523803</v>
      </c>
      <c r="AD415" s="1">
        <v>68</v>
      </c>
      <c r="AE415" s="1">
        <v>8</v>
      </c>
      <c r="AF415" s="1">
        <f>IF(ISERR(Table1[[#This Row],[AVG_shp]]/Table1[[#This Row],[shp]]), 0, Table1[[#This Row],[AVG_shp]]/Table1[[#This Row],[shp]])</f>
        <v>0.67801377326803469</v>
      </c>
      <c r="AG415" s="1">
        <v>21</v>
      </c>
      <c r="AH415" s="1">
        <v>29</v>
      </c>
      <c r="AI415" s="1">
        <v>66</v>
      </c>
      <c r="AJ415" s="3">
        <v>4.6825396825396801</v>
      </c>
      <c r="AK415" s="3">
        <v>14.079365079364999</v>
      </c>
      <c r="AL415" s="3">
        <v>18.761904761904699</v>
      </c>
      <c r="AM415" s="3">
        <v>64.603174603174594</v>
      </c>
      <c r="AN415" s="1">
        <v>8.2474000000000006E-2</v>
      </c>
      <c r="AO415" s="1">
        <v>2</v>
      </c>
      <c r="AP415" s="1">
        <v>97</v>
      </c>
      <c r="AQ415" s="1">
        <v>0</v>
      </c>
      <c r="AR415" s="1">
        <v>103</v>
      </c>
      <c r="AS415" s="1">
        <v>43</v>
      </c>
      <c r="AT415"/>
      <c r="AX415"/>
      <c r="AY415"/>
      <c r="AZ415"/>
    </row>
    <row r="416" spans="1:52" x14ac:dyDescent="0.3">
      <c r="A416" s="1"/>
      <c r="B416" s="1">
        <v>8480873</v>
      </c>
      <c r="C416" s="1">
        <v>25</v>
      </c>
      <c r="D416" s="1" t="s">
        <v>1032</v>
      </c>
      <c r="E416" s="1" t="str">
        <f>IF(AND(ISERR(FIND("C",Table1[[#This Row],[positions]])), Table1[[#This Row],[AVG_faceoffWins]]&gt;200), "*", "")</f>
        <v/>
      </c>
      <c r="F416" s="1" t="str">
        <f>IF(AND(AND(NOT(ISERR(FIND("C",Table1[[#This Row],[positions]]))), G416&lt;&gt;"C"), Table1[[#This Row],[z faceoffWins]]&gt;0.15), "*", "")</f>
        <v/>
      </c>
      <c r="G416" s="2" t="s">
        <v>48</v>
      </c>
      <c r="H416" s="1" t="s">
        <v>1059</v>
      </c>
      <c r="I416" s="1" t="s">
        <v>1060</v>
      </c>
      <c r="J416" s="7">
        <f>Table1[[#This Row],[z ppp]]+Table1[[#This Row],[z blocks]]+Table1[[#This Row],[z hits]]+Table1[[#This Row],[z goals]]+Table1[[#This Row],[z assists]]+Table1[[#This Row],[z points]]+Table1[[#This Row],[z faceoffWins]]+Table1[[#This Row],[z shots]]</f>
        <v>-1.3156350093849176</v>
      </c>
      <c r="K416" s="7">
        <f>Table1[[#This Row],[z goals]]+Table1[[#This Row],[z assists]]+Table1[[#This Row],[z points]]+Table1[[#This Row],[z ppp]]+Table1[[#This Row],[z hits]]+Table1[[#This Row],[z shots]]</f>
        <v>-1.7842104676123549</v>
      </c>
      <c r="L416" s="7">
        <f>Table1[[#This Row],[z blocks]]+Table1[[#This Row],[z faceoffWins]]</f>
        <v>0.46857545822743729</v>
      </c>
      <c r="M416" s="7">
        <f>Table1[[#This Row],[z goals]]+Table1[[#This Row],[z assists]]+Table1[[#This Row],[z points]]+Table1[[#This Row],[z ppp]]+Table1[[#This Row],[z hits]]+Table1[[#This Row],[z blocks]]+Table1[[#This Row],[z shots]]</f>
        <v>-0.71437095985627541</v>
      </c>
      <c r="N416" s="7">
        <f>Table1[[#This Row],[z goals]]+Table1[[#This Row],[z assists]]+Table1[[#This Row],[z points]]+Table1[[#This Row],[z ppp]]</f>
        <v>-1.2439538355885575</v>
      </c>
      <c r="O416" s="3">
        <f>(Table1[[#This Row],[AVG_goals]] - AT$519) / AT$516</f>
        <v>-0.90128715614620947</v>
      </c>
      <c r="P416" s="3">
        <f>(Table1[[#This Row],[AVG_assists]] - P$519) / P$516</f>
        <v>0.13781230059665461</v>
      </c>
      <c r="Q416" s="3">
        <f>(Table1[[#This Row],[AVG_points]] - AX$519) / AX$516</f>
        <v>-0.32184898326610073</v>
      </c>
      <c r="R416" s="3">
        <f>(Table1[[#This Row],[AVG_faceoffWins]] - AH$519) / AH$516</f>
        <v>-0.60126404952864232</v>
      </c>
      <c r="S416" s="3">
        <f>(Table1[[#This Row],[AVG_PPP]] - AB$519) / AB$516</f>
        <v>-0.15862999677290188</v>
      </c>
      <c r="T416" s="3">
        <f>(Table1[[#This Row],[AVG_hits]] - T$519) / T$516</f>
        <v>0.26144802015556573</v>
      </c>
      <c r="U416" s="3">
        <f>(Table1[[#This Row],[AVG_blocks]] - U$519) / U$516</f>
        <v>1.0698395077560796</v>
      </c>
      <c r="V416" s="3">
        <f>(Table1[[#This Row],[AVG_shots]] - AO$519) / AO$516</f>
        <v>-0.80170465217936326</v>
      </c>
      <c r="W416" s="6">
        <v>0</v>
      </c>
      <c r="X416" s="7">
        <f>Table1[[#This Row],[r shp factor]]*Table1[[#This Row],[goals]]</f>
        <v>7.3923232746762135</v>
      </c>
      <c r="Y416" s="4">
        <v>9.4773280542986393E-2</v>
      </c>
      <c r="Z416" s="3">
        <f>(Table1[[#This Row],[AVG_shp]] - Z$519) / Z$516</f>
        <v>-0.22849901183051236</v>
      </c>
      <c r="AA416" s="6">
        <v>6.9276018099547496</v>
      </c>
      <c r="AB416" s="6">
        <v>105.83257918552</v>
      </c>
      <c r="AC416" s="6">
        <v>100.53393665158301</v>
      </c>
      <c r="AD416" s="1">
        <v>82</v>
      </c>
      <c r="AE416" s="1">
        <v>4</v>
      </c>
      <c r="AF416" s="1">
        <f>IF(ISERR(Table1[[#This Row],[AVG_shp]]/Table1[[#This Row],[shp]]), 0, Table1[[#This Row],[AVG_shp]]/Table1[[#This Row],[shp]])</f>
        <v>1.8480808186690534</v>
      </c>
      <c r="AG416" s="1">
        <v>26</v>
      </c>
      <c r="AH416" s="1">
        <v>30</v>
      </c>
      <c r="AI416" s="1">
        <v>64</v>
      </c>
      <c r="AJ416" s="3">
        <v>4.6561085972850602</v>
      </c>
      <c r="AK416" s="3">
        <v>24.796380090497699</v>
      </c>
      <c r="AL416" s="3">
        <v>29.4524886877828</v>
      </c>
      <c r="AM416" s="3">
        <v>79.271493212669597</v>
      </c>
      <c r="AN416" s="1">
        <v>5.1282000000000001E-2</v>
      </c>
      <c r="AO416" s="1">
        <v>5</v>
      </c>
      <c r="AP416" s="1">
        <v>78</v>
      </c>
      <c r="AQ416" s="1">
        <v>0</v>
      </c>
      <c r="AR416" s="1">
        <v>122</v>
      </c>
      <c r="AS416" s="1">
        <v>91</v>
      </c>
      <c r="AT416"/>
      <c r="AX416"/>
      <c r="AY416"/>
      <c r="AZ416"/>
    </row>
    <row r="417" spans="1:52" x14ac:dyDescent="0.3">
      <c r="A417" s="1"/>
      <c r="B417" s="1">
        <v>8475279</v>
      </c>
      <c r="C417" s="1">
        <v>34</v>
      </c>
      <c r="D417" s="1" t="s">
        <v>305</v>
      </c>
      <c r="E417" s="1" t="str">
        <f>IF(AND(ISERR(FIND("C",Table1[[#This Row],[positions]])), Table1[[#This Row],[AVG_faceoffWins]]&gt;200), "*", "")</f>
        <v/>
      </c>
      <c r="F417" s="1" t="str">
        <f>IF(AND(AND(NOT(ISERR(FIND("C",Table1[[#This Row],[positions]]))), G417&lt;&gt;"C"), Table1[[#This Row],[z faceoffWins]]&gt;0.15), "*", "")</f>
        <v/>
      </c>
      <c r="G417" s="2" t="s">
        <v>48</v>
      </c>
      <c r="H417" s="1" t="s">
        <v>328</v>
      </c>
      <c r="I417" s="1" t="s">
        <v>329</v>
      </c>
      <c r="J417" s="7">
        <f>Table1[[#This Row],[z ppp]]+Table1[[#This Row],[z blocks]]+Table1[[#This Row],[z hits]]+Table1[[#This Row],[z goals]]+Table1[[#This Row],[z assists]]+Table1[[#This Row],[z points]]+Table1[[#This Row],[z faceoffWins]]+Table1[[#This Row],[z shots]]</f>
        <v>-0.84872030352773731</v>
      </c>
      <c r="K417" s="7">
        <f>Table1[[#This Row],[z goals]]+Table1[[#This Row],[z assists]]+Table1[[#This Row],[z points]]+Table1[[#This Row],[z ppp]]+Table1[[#This Row],[z hits]]+Table1[[#This Row],[z shots]]</f>
        <v>-2.5771463839599562</v>
      </c>
      <c r="L417" s="7">
        <f>Table1[[#This Row],[z blocks]]+Table1[[#This Row],[z faceoffWins]]</f>
        <v>1.7284260804322187</v>
      </c>
      <c r="M417" s="7">
        <f>Table1[[#This Row],[z goals]]+Table1[[#This Row],[z assists]]+Table1[[#This Row],[z points]]+Table1[[#This Row],[z ppp]]+Table1[[#This Row],[z hits]]+Table1[[#This Row],[z blocks]]+Table1[[#This Row],[z shots]]</f>
        <v>-0.2474562539990951</v>
      </c>
      <c r="N417" s="7">
        <f>Table1[[#This Row],[z goals]]+Table1[[#This Row],[z assists]]+Table1[[#This Row],[z points]]+Table1[[#This Row],[z ppp]]</f>
        <v>-3.3531150260833988</v>
      </c>
      <c r="O417" s="3">
        <f>(Table1[[#This Row],[AVG_goals]] - AT$519) / AT$516</f>
        <v>-0.90151162782685956</v>
      </c>
      <c r="P417" s="3">
        <f>(Table1[[#This Row],[AVG_assists]] - P$519) / P$516</f>
        <v>-0.7380407781258671</v>
      </c>
      <c r="Q417" s="3">
        <f>(Table1[[#This Row],[AVG_points]] - AX$519) / AX$516</f>
        <v>-0.86990529480540546</v>
      </c>
      <c r="R417" s="3">
        <f>(Table1[[#This Row],[AVG_faceoffWins]] - AH$519) / AH$516</f>
        <v>-0.60126404952864232</v>
      </c>
      <c r="S417" s="3">
        <f>(Table1[[#This Row],[AVG_PPP]] - AB$519) / AB$516</f>
        <v>-0.84365732532526672</v>
      </c>
      <c r="T417" s="3">
        <f>(Table1[[#This Row],[AVG_hits]] - T$519) / T$516</f>
        <v>1.0948584313085687</v>
      </c>
      <c r="U417" s="3">
        <f>(Table1[[#This Row],[AVG_blocks]] - U$519) / U$516</f>
        <v>2.329690129960861</v>
      </c>
      <c r="V417" s="3">
        <f>(Table1[[#This Row],[AVG_shots]] - AO$519) / AO$516</f>
        <v>-0.318889789185126</v>
      </c>
      <c r="W417" s="6">
        <v>0</v>
      </c>
      <c r="X417" s="7">
        <f>Table1[[#This Row],[r shp factor]]*Table1[[#This Row],[goals]]</f>
        <v>4.6698756669598929</v>
      </c>
      <c r="Y417" s="4">
        <v>4.2842606837606802E-2</v>
      </c>
      <c r="Z417" s="3">
        <f>(Table1[[#This Row],[AVG_shp]] - Z$519) / Z$516</f>
        <v>-1.220300073290143</v>
      </c>
      <c r="AA417" s="6">
        <v>0.34615384615384598</v>
      </c>
      <c r="AB417" s="6">
        <v>157.04700854700801</v>
      </c>
      <c r="AC417" s="6">
        <v>145.34188034188</v>
      </c>
      <c r="AD417" s="1">
        <v>81</v>
      </c>
      <c r="AE417" s="1">
        <v>4</v>
      </c>
      <c r="AF417" s="1">
        <f>IF(ISERR(Table1[[#This Row],[AVG_shp]]/Table1[[#This Row],[shp]]), 0, Table1[[#This Row],[AVG_shp]]/Table1[[#This Row],[shp]])</f>
        <v>1.1674689167399732</v>
      </c>
      <c r="AG417" s="1">
        <v>9</v>
      </c>
      <c r="AH417" s="1">
        <v>13</v>
      </c>
      <c r="AI417" s="1">
        <v>30</v>
      </c>
      <c r="AJ417" s="3">
        <v>4.6538461538461497</v>
      </c>
      <c r="AK417" s="3">
        <v>12.5982905982905</v>
      </c>
      <c r="AL417" s="3">
        <v>17.2521367521367</v>
      </c>
      <c r="AM417" s="3">
        <v>108.666666666666</v>
      </c>
      <c r="AN417" s="1">
        <v>3.6697E-2</v>
      </c>
      <c r="AO417" s="1">
        <v>1</v>
      </c>
      <c r="AP417" s="1">
        <v>109</v>
      </c>
      <c r="AQ417" s="1">
        <v>0</v>
      </c>
      <c r="AR417" s="1">
        <v>142</v>
      </c>
      <c r="AS417" s="1">
        <v>127</v>
      </c>
      <c r="AT417"/>
      <c r="AX417"/>
      <c r="AY417"/>
      <c r="AZ417"/>
    </row>
    <row r="418" spans="1:52" x14ac:dyDescent="0.3">
      <c r="A418" s="1"/>
      <c r="B418" s="1">
        <v>8480848</v>
      </c>
      <c r="C418" s="1">
        <v>25</v>
      </c>
      <c r="D418" s="1" t="s">
        <v>765</v>
      </c>
      <c r="E418" s="1" t="str">
        <f>IF(AND(ISERR(FIND("C",Table1[[#This Row],[positions]])), Table1[[#This Row],[AVG_faceoffWins]]&gt;200), "*", "")</f>
        <v/>
      </c>
      <c r="F418" s="1" t="str">
        <f>IF(AND(AND(NOT(ISERR(FIND("C",Table1[[#This Row],[positions]]))), G418&lt;&gt;"C"), Table1[[#This Row],[z faceoffWins]]&gt;0.15), "*", "")</f>
        <v/>
      </c>
      <c r="G418" s="2" t="s">
        <v>26</v>
      </c>
      <c r="H418" s="1" t="s">
        <v>766</v>
      </c>
      <c r="I418" s="1" t="s">
        <v>767</v>
      </c>
      <c r="J418" s="7">
        <f>Table1[[#This Row],[z ppp]]+Table1[[#This Row],[z blocks]]+Table1[[#This Row],[z hits]]+Table1[[#This Row],[z goals]]+Table1[[#This Row],[z assists]]+Table1[[#This Row],[z points]]+Table1[[#This Row],[z faceoffWins]]+Table1[[#This Row],[z shots]]</f>
        <v>-4.280889288936403</v>
      </c>
      <c r="K418" s="7">
        <f>Table1[[#This Row],[z goals]]+Table1[[#This Row],[z assists]]+Table1[[#This Row],[z points]]+Table1[[#This Row],[z ppp]]+Table1[[#This Row],[z hits]]+Table1[[#This Row],[z shots]]</f>
        <v>-3.7095613888611885</v>
      </c>
      <c r="L418" s="7">
        <f>Table1[[#This Row],[z blocks]]+Table1[[#This Row],[z faceoffWins]]</f>
        <v>-0.57132790007521406</v>
      </c>
      <c r="M418" s="7">
        <f>Table1[[#This Row],[z goals]]+Table1[[#This Row],[z assists]]+Table1[[#This Row],[z points]]+Table1[[#This Row],[z ppp]]+Table1[[#This Row],[z hits]]+Table1[[#This Row],[z blocks]]+Table1[[#This Row],[z shots]]</f>
        <v>-4.332458125708575</v>
      </c>
      <c r="N418" s="7">
        <f>Table1[[#This Row],[z goals]]+Table1[[#This Row],[z assists]]+Table1[[#This Row],[z points]]+Table1[[#This Row],[z ppp]]</f>
        <v>-3.4470449871063726</v>
      </c>
      <c r="O418" s="3">
        <f>(Table1[[#This Row],[AVG_goals]] - AT$519) / AT$516</f>
        <v>-0.90334013672549185</v>
      </c>
      <c r="P418" s="3">
        <f>(Table1[[#This Row],[AVG_assists]] - P$519) / P$516</f>
        <v>-0.77202421691830958</v>
      </c>
      <c r="Q418" s="3">
        <f>(Table1[[#This Row],[AVG_points]] - AX$519) / AX$516</f>
        <v>-0.89199402616119183</v>
      </c>
      <c r="R418" s="3">
        <f>(Table1[[#This Row],[AVG_faceoffWins]] - AH$519) / AH$516</f>
        <v>5.1568836772172146E-2</v>
      </c>
      <c r="S418" s="3">
        <f>(Table1[[#This Row],[AVG_PPP]] - AB$519) / AB$516</f>
        <v>-0.87968660730137949</v>
      </c>
      <c r="T418" s="3">
        <f>(Table1[[#This Row],[AVG_hits]] - T$519) / T$516</f>
        <v>0.71456986994044858</v>
      </c>
      <c r="U418" s="3">
        <f>(Table1[[#This Row],[AVG_blocks]] - U$519) / U$516</f>
        <v>-0.62289673684738622</v>
      </c>
      <c r="V418" s="3">
        <f>(Table1[[#This Row],[AVG_shots]] - AO$519) / AO$516</f>
        <v>-0.97708627169526452</v>
      </c>
      <c r="W418" s="6">
        <v>137.927083333333</v>
      </c>
      <c r="X418" s="7">
        <f>Table1[[#This Row],[r shp factor]]*Table1[[#This Row],[goals]]</f>
        <v>2.8558968749999951</v>
      </c>
      <c r="Y418" s="4">
        <v>5.7117937499999903E-2</v>
      </c>
      <c r="Z418" s="3">
        <f>(Table1[[#This Row],[AVG_shp]] - Z$519) / Z$516</f>
        <v>-0.94766182130108756</v>
      </c>
      <c r="AA418" s="6">
        <v>0</v>
      </c>
      <c r="AB418" s="6">
        <v>37.0208333333333</v>
      </c>
      <c r="AC418" s="6">
        <v>124.895833333333</v>
      </c>
      <c r="AD418" s="1">
        <v>68</v>
      </c>
      <c r="AE418" s="1">
        <v>1</v>
      </c>
      <c r="AF418" s="1">
        <f>IF(ISERR(Table1[[#This Row],[AVG_shp]]/Table1[[#This Row],[shp]]), 0, Table1[[#This Row],[AVG_shp]]/Table1[[#This Row],[shp]])</f>
        <v>2.8558968749999951</v>
      </c>
      <c r="AG418" s="1">
        <v>7</v>
      </c>
      <c r="AH418" s="1">
        <v>8</v>
      </c>
      <c r="AI418" s="1">
        <v>17</v>
      </c>
      <c r="AJ418" s="3">
        <v>4.6354166666666599</v>
      </c>
      <c r="AK418" s="3">
        <v>12.125</v>
      </c>
      <c r="AL418" s="3">
        <v>16.7604166666666</v>
      </c>
      <c r="AM418" s="3">
        <v>68.59375</v>
      </c>
      <c r="AN418" s="1">
        <v>0.02</v>
      </c>
      <c r="AO418" s="1">
        <v>0</v>
      </c>
      <c r="AP418" s="1">
        <v>50</v>
      </c>
      <c r="AQ418" s="1">
        <v>209</v>
      </c>
      <c r="AR418" s="1">
        <v>47</v>
      </c>
      <c r="AS418" s="1">
        <v>163</v>
      </c>
      <c r="AT418"/>
      <c r="AX418"/>
      <c r="AY418"/>
      <c r="AZ418"/>
    </row>
    <row r="419" spans="1:52" x14ac:dyDescent="0.3">
      <c r="A419" s="1"/>
      <c r="B419" s="1">
        <v>8479371</v>
      </c>
      <c r="C419" s="1">
        <v>27</v>
      </c>
      <c r="D419" s="1" t="s">
        <v>155</v>
      </c>
      <c r="E419" s="1" t="str">
        <f>IF(AND(ISERR(FIND("C",Table1[[#This Row],[positions]])), Table1[[#This Row],[AVG_faceoffWins]]&gt;200), "*", "")</f>
        <v/>
      </c>
      <c r="F419" s="1" t="str">
        <f>IF(AND(AND(NOT(ISERR(FIND("C",Table1[[#This Row],[positions]]))), G419&lt;&gt;"C"), Table1[[#This Row],[z faceoffWins]]&gt;0.15), "*", "")</f>
        <v/>
      </c>
      <c r="G419" s="2" t="s">
        <v>48</v>
      </c>
      <c r="H419" s="1" t="s">
        <v>178</v>
      </c>
      <c r="I419" s="1" t="s">
        <v>179</v>
      </c>
      <c r="J419" s="7">
        <f>Table1[[#This Row],[z ppp]]+Table1[[#This Row],[z blocks]]+Table1[[#This Row],[z hits]]+Table1[[#This Row],[z goals]]+Table1[[#This Row],[z assists]]+Table1[[#This Row],[z points]]+Table1[[#This Row],[z faceoffWins]]+Table1[[#This Row],[z shots]]</f>
        <v>-3.3689552430176604</v>
      </c>
      <c r="K419" s="7">
        <f>Table1[[#This Row],[z goals]]+Table1[[#This Row],[z assists]]+Table1[[#This Row],[z points]]+Table1[[#This Row],[z ppp]]+Table1[[#This Row],[z hits]]+Table1[[#This Row],[z shots]]</f>
        <v>-4.2445724237910527</v>
      </c>
      <c r="L419" s="7">
        <f>Table1[[#This Row],[z blocks]]+Table1[[#This Row],[z faceoffWins]]</f>
        <v>0.87561718077339146</v>
      </c>
      <c r="M419" s="7">
        <f>Table1[[#This Row],[z goals]]+Table1[[#This Row],[z assists]]+Table1[[#This Row],[z points]]+Table1[[#This Row],[z ppp]]+Table1[[#This Row],[z hits]]+Table1[[#This Row],[z blocks]]+Table1[[#This Row],[z shots]]</f>
        <v>-2.7676911934890183</v>
      </c>
      <c r="N419" s="7">
        <f>Table1[[#This Row],[z goals]]+Table1[[#This Row],[z assists]]+Table1[[#This Row],[z points]]+Table1[[#This Row],[z ppp]]</f>
        <v>-3.4284273074272611</v>
      </c>
      <c r="O419" s="3">
        <f>(Table1[[#This Row],[AVG_goals]] - AT$519) / AT$516</f>
        <v>-0.9048012990088059</v>
      </c>
      <c r="P419" s="3">
        <f>(Table1[[#This Row],[AVG_assists]] - P$519) / P$516</f>
        <v>-0.78418288812723358</v>
      </c>
      <c r="Q419" s="3">
        <f>(Table1[[#This Row],[AVG_points]] - AX$519) / AX$516</f>
        <v>-0.90026233957929758</v>
      </c>
      <c r="R419" s="3">
        <f>(Table1[[#This Row],[AVG_faceoffWins]] - AH$519) / AH$516</f>
        <v>-0.60126404952864232</v>
      </c>
      <c r="S419" s="3">
        <f>(Table1[[#This Row],[AVG_PPP]] - AB$519) / AB$516</f>
        <v>-0.83918078071192381</v>
      </c>
      <c r="T419" s="3">
        <f>(Table1[[#This Row],[AVG_hits]] - T$519) / T$516</f>
        <v>-0.14219007365520103</v>
      </c>
      <c r="U419" s="3">
        <f>(Table1[[#This Row],[AVG_blocks]] - U$519) / U$516</f>
        <v>1.4768812303020338</v>
      </c>
      <c r="V419" s="3">
        <f>(Table1[[#This Row],[AVG_shots]] - AO$519) / AO$516</f>
        <v>-0.67395504270859041</v>
      </c>
      <c r="W419" s="6">
        <v>0</v>
      </c>
      <c r="X419" s="7">
        <f>Table1[[#This Row],[r shp factor]]*Table1[[#This Row],[goals]]</f>
        <v>4.6907232828322938</v>
      </c>
      <c r="Y419" s="4">
        <v>5.7203891625615698E-2</v>
      </c>
      <c r="Z419" s="3">
        <f>(Table1[[#This Row],[AVG_shp]] - Z$519) / Z$516</f>
        <v>-0.94602022131903785</v>
      </c>
      <c r="AA419" s="6">
        <v>0.38916256157635398</v>
      </c>
      <c r="AB419" s="6">
        <v>122.379310344827</v>
      </c>
      <c r="AC419" s="6">
        <v>78.832512315270904</v>
      </c>
      <c r="AD419" s="1">
        <v>68</v>
      </c>
      <c r="AE419" s="1">
        <v>9</v>
      </c>
      <c r="AF419" s="1">
        <f>IF(ISERR(Table1[[#This Row],[AVG_shp]]/Table1[[#This Row],[shp]]), 0, Table1[[#This Row],[AVG_shp]]/Table1[[#This Row],[shp]])</f>
        <v>0.52119147587025483</v>
      </c>
      <c r="AG419" s="1">
        <v>17</v>
      </c>
      <c r="AH419" s="1">
        <v>26</v>
      </c>
      <c r="AI419" s="1">
        <v>61</v>
      </c>
      <c r="AJ419" s="3">
        <v>4.6206896551724101</v>
      </c>
      <c r="AK419" s="3">
        <v>11.9556650246305</v>
      </c>
      <c r="AL419" s="3">
        <v>16.5763546798029</v>
      </c>
      <c r="AM419" s="3">
        <v>87.049261083743801</v>
      </c>
      <c r="AN419" s="1">
        <v>0.10975600000000001</v>
      </c>
      <c r="AO419" s="1">
        <v>0</v>
      </c>
      <c r="AP419" s="1">
        <v>89</v>
      </c>
      <c r="AQ419" s="1">
        <v>0</v>
      </c>
      <c r="AR419" s="1">
        <v>143</v>
      </c>
      <c r="AS419" s="1">
        <v>67</v>
      </c>
      <c r="AT419"/>
      <c r="AX419"/>
      <c r="AY419"/>
      <c r="AZ419"/>
    </row>
    <row r="420" spans="1:52" x14ac:dyDescent="0.3">
      <c r="A420" s="1"/>
      <c r="B420" s="1">
        <v>8477508</v>
      </c>
      <c r="C420" s="1">
        <v>30</v>
      </c>
      <c r="D420" s="1" t="s">
        <v>340</v>
      </c>
      <c r="E420" s="1" t="str">
        <f>IF(AND(ISERR(FIND("C",Table1[[#This Row],[positions]])), Table1[[#This Row],[AVG_faceoffWins]]&gt;200), "*", "")</f>
        <v/>
      </c>
      <c r="F420" s="1" t="str">
        <f>IF(AND(AND(NOT(ISERR(FIND("C",Table1[[#This Row],[positions]]))), G420&lt;&gt;"C"), Table1[[#This Row],[z faceoffWins]]&gt;0.15), "*", "")</f>
        <v/>
      </c>
      <c r="G420" s="2" t="s">
        <v>26</v>
      </c>
      <c r="H420" s="1" t="s">
        <v>353</v>
      </c>
      <c r="I420" s="1" t="s">
        <v>354</v>
      </c>
      <c r="J420" s="7">
        <f>Table1[[#This Row],[z ppp]]+Table1[[#This Row],[z blocks]]+Table1[[#This Row],[z hits]]+Table1[[#This Row],[z goals]]+Table1[[#This Row],[z assists]]+Table1[[#This Row],[z points]]+Table1[[#This Row],[z faceoffWins]]+Table1[[#This Row],[z shots]]</f>
        <v>-4.0667110683603092</v>
      </c>
      <c r="K420" s="7">
        <f>Table1[[#This Row],[z goals]]+Table1[[#This Row],[z assists]]+Table1[[#This Row],[z points]]+Table1[[#This Row],[z ppp]]+Table1[[#This Row],[z hits]]+Table1[[#This Row],[z shots]]</f>
        <v>-3.9235236949892065</v>
      </c>
      <c r="L420" s="7">
        <f>Table1[[#This Row],[z blocks]]+Table1[[#This Row],[z faceoffWins]]</f>
        <v>-0.14318737337110282</v>
      </c>
      <c r="M420" s="7">
        <f>Table1[[#This Row],[z goals]]+Table1[[#This Row],[z assists]]+Table1[[#This Row],[z points]]+Table1[[#This Row],[z ppp]]+Table1[[#This Row],[z hits]]+Table1[[#This Row],[z blocks]]+Table1[[#This Row],[z shots]]</f>
        <v>-4.2920057042263089</v>
      </c>
      <c r="N420" s="7">
        <f>Table1[[#This Row],[z goals]]+Table1[[#This Row],[z assists]]+Table1[[#This Row],[z points]]+Table1[[#This Row],[z ppp]]</f>
        <v>-3.8394947649463838</v>
      </c>
      <c r="O420" s="3">
        <f>(Table1[[#This Row],[AVG_goals]] - AT$519) / AT$516</f>
        <v>-0.92622489095371097</v>
      </c>
      <c r="P420" s="3">
        <f>(Table1[[#This Row],[AVG_assists]] - P$519) / P$516</f>
        <v>-0.99298780168843559</v>
      </c>
      <c r="Q420" s="3">
        <f>(Table1[[#This Row],[AVG_points]] - AX$519) / AX$516</f>
        <v>-1.0405954650028575</v>
      </c>
      <c r="R420" s="3">
        <f>(Table1[[#This Row],[AVG_faceoffWins]] - AH$519) / AH$516</f>
        <v>0.22529463586599985</v>
      </c>
      <c r="S420" s="3">
        <f>(Table1[[#This Row],[AVG_PPP]] - AB$519) / AB$516</f>
        <v>-0.87968660730137949</v>
      </c>
      <c r="T420" s="3">
        <f>(Table1[[#This Row],[AVG_hits]] - T$519) / T$516</f>
        <v>1.1158454488261211</v>
      </c>
      <c r="U420" s="3">
        <f>(Table1[[#This Row],[AVG_blocks]] - U$519) / U$516</f>
        <v>-0.36848200923710267</v>
      </c>
      <c r="V420" s="3">
        <f>(Table1[[#This Row],[AVG_shots]] - AO$519) / AO$516</f>
        <v>-1.1998743788689441</v>
      </c>
      <c r="W420" s="6">
        <v>174.63095238095201</v>
      </c>
      <c r="X420" s="7">
        <f>Table1[[#This Row],[r shp factor]]*Table1[[#This Row],[goals]]</f>
        <v>2.0883301061872479</v>
      </c>
      <c r="Y420" s="4">
        <v>7.7345482142857094E-2</v>
      </c>
      <c r="Z420" s="3">
        <f>(Table1[[#This Row],[AVG_shp]] - Z$519) / Z$516</f>
        <v>-0.56134485646976862</v>
      </c>
      <c r="AA420" s="6">
        <v>0</v>
      </c>
      <c r="AB420" s="6">
        <v>47.363095238095198</v>
      </c>
      <c r="AC420" s="6">
        <v>146.47023809523799</v>
      </c>
      <c r="AD420" s="1">
        <v>48</v>
      </c>
      <c r="AE420" s="1">
        <v>2</v>
      </c>
      <c r="AF420" s="1">
        <f>IF(ISERR(Table1[[#This Row],[AVG_shp]]/Table1[[#This Row],[shp]]), 0, Table1[[#This Row],[AVG_shp]]/Table1[[#This Row],[shp]])</f>
        <v>1.044165053093624</v>
      </c>
      <c r="AG420" s="1">
        <v>3</v>
      </c>
      <c r="AH420" s="1">
        <v>5</v>
      </c>
      <c r="AI420" s="1">
        <v>12</v>
      </c>
      <c r="AJ420" s="3">
        <v>4.4047619047618998</v>
      </c>
      <c r="AK420" s="3">
        <v>9.0476190476190403</v>
      </c>
      <c r="AL420" s="3">
        <v>13.452380952380899</v>
      </c>
      <c r="AM420" s="3">
        <v>55.029761904761898</v>
      </c>
      <c r="AN420" s="1">
        <v>7.4074000000000001E-2</v>
      </c>
      <c r="AO420" s="1">
        <v>0</v>
      </c>
      <c r="AP420" s="1">
        <v>27</v>
      </c>
      <c r="AQ420" s="1">
        <v>205</v>
      </c>
      <c r="AR420" s="1">
        <v>17</v>
      </c>
      <c r="AS420" s="1">
        <v>107</v>
      </c>
      <c r="AT420"/>
      <c r="AX420"/>
      <c r="AY420"/>
      <c r="AZ420"/>
    </row>
    <row r="421" spans="1:52" x14ac:dyDescent="0.3">
      <c r="A421" s="1"/>
      <c r="B421" s="1">
        <v>8476931</v>
      </c>
      <c r="C421" s="1">
        <v>32</v>
      </c>
      <c r="D421" s="1" t="s">
        <v>860</v>
      </c>
      <c r="E421" s="1" t="str">
        <f>IF(AND(ISERR(FIND("C",Table1[[#This Row],[positions]])), Table1[[#This Row],[AVG_faceoffWins]]&gt;200), "*", "")</f>
        <v/>
      </c>
      <c r="F421" s="1" t="str">
        <f>IF(AND(AND(NOT(ISERR(FIND("C",Table1[[#This Row],[positions]]))), G421&lt;&gt;"C"), Table1[[#This Row],[z faceoffWins]]&gt;0.15), "*", "")</f>
        <v/>
      </c>
      <c r="G421" s="2" t="s">
        <v>48</v>
      </c>
      <c r="H421" s="1" t="s">
        <v>892</v>
      </c>
      <c r="I421" s="1" t="s">
        <v>893</v>
      </c>
      <c r="J421" s="7">
        <f>Table1[[#This Row],[z ppp]]+Table1[[#This Row],[z blocks]]+Table1[[#This Row],[z hits]]+Table1[[#This Row],[z goals]]+Table1[[#This Row],[z assists]]+Table1[[#This Row],[z points]]+Table1[[#This Row],[z faceoffWins]]+Table1[[#This Row],[z shots]]</f>
        <v>-0.34511094790863084</v>
      </c>
      <c r="K421" s="7">
        <f>Table1[[#This Row],[z goals]]+Table1[[#This Row],[z assists]]+Table1[[#This Row],[z points]]+Table1[[#This Row],[z ppp]]+Table1[[#This Row],[z hits]]+Table1[[#This Row],[z shots]]</f>
        <v>-1.6202070507568123</v>
      </c>
      <c r="L421" s="7">
        <f>Table1[[#This Row],[z blocks]]+Table1[[#This Row],[z faceoffWins]]</f>
        <v>1.2750961028481815</v>
      </c>
      <c r="M421" s="7">
        <f>Table1[[#This Row],[z goals]]+Table1[[#This Row],[z assists]]+Table1[[#This Row],[z points]]+Table1[[#This Row],[z ppp]]+Table1[[#This Row],[z hits]]+Table1[[#This Row],[z blocks]]+Table1[[#This Row],[z shots]]</f>
        <v>0.25615310162001148</v>
      </c>
      <c r="N421" s="7">
        <f>Table1[[#This Row],[z goals]]+Table1[[#This Row],[z assists]]+Table1[[#This Row],[z points]]+Table1[[#This Row],[z ppp]]</f>
        <v>-2.3740848323589034</v>
      </c>
      <c r="O421" s="3">
        <f>(Table1[[#This Row],[AVG_goals]] - AT$519) / AT$516</f>
        <v>-0.92762029442233029</v>
      </c>
      <c r="P421" s="3">
        <f>(Table1[[#This Row],[AVG_assists]] - P$519) / P$516</f>
        <v>-0.13377531044933655</v>
      </c>
      <c r="Q421" s="3">
        <f>(Table1[[#This Row],[AVG_points]] - AX$519) / AX$516</f>
        <v>-0.50368332012452599</v>
      </c>
      <c r="R421" s="3">
        <f>(Table1[[#This Row],[AVG_faceoffWins]] - AH$519) / AH$516</f>
        <v>-0.60126404952864232</v>
      </c>
      <c r="S421" s="3">
        <f>(Table1[[#This Row],[AVG_PPP]] - AB$519) / AB$516</f>
        <v>-0.80900590736271094</v>
      </c>
      <c r="T421" s="3">
        <f>(Table1[[#This Row],[AVG_hits]] - T$519) / T$516</f>
        <v>1.5200106104429032</v>
      </c>
      <c r="U421" s="3">
        <f>(Table1[[#This Row],[AVG_blocks]] - U$519) / U$516</f>
        <v>1.8763601523768239</v>
      </c>
      <c r="V421" s="3">
        <f>(Table1[[#This Row],[AVG_shots]] - AO$519) / AO$516</f>
        <v>-0.76613282884081213</v>
      </c>
      <c r="W421" s="6">
        <v>0</v>
      </c>
      <c r="X421" s="7">
        <f>Table1[[#This Row],[r shp factor]]*Table1[[#This Row],[goals]]</f>
        <v>5.050303013093707</v>
      </c>
      <c r="Y421" s="4">
        <v>6.8247269767441804E-2</v>
      </c>
      <c r="Z421" s="3">
        <f>(Table1[[#This Row],[AVG_shp]] - Z$519) / Z$516</f>
        <v>-0.73510760683415033</v>
      </c>
      <c r="AA421" s="6">
        <v>0.67906976744185998</v>
      </c>
      <c r="AB421" s="6">
        <v>138.618604651162</v>
      </c>
      <c r="AC421" s="6">
        <v>168.2</v>
      </c>
      <c r="AD421" s="1">
        <v>66</v>
      </c>
      <c r="AE421" s="1">
        <v>2</v>
      </c>
      <c r="AF421" s="1">
        <f>IF(ISERR(Table1[[#This Row],[AVG_shp]]/Table1[[#This Row],[shp]]), 0, Table1[[#This Row],[AVG_shp]]/Table1[[#This Row],[shp]])</f>
        <v>2.5251515065468535</v>
      </c>
      <c r="AG421" s="1">
        <v>21</v>
      </c>
      <c r="AH421" s="1">
        <v>23</v>
      </c>
      <c r="AI421" s="1">
        <v>48</v>
      </c>
      <c r="AJ421" s="3">
        <v>4.3906976744186004</v>
      </c>
      <c r="AK421" s="3">
        <v>21.013953488372</v>
      </c>
      <c r="AL421" s="3">
        <v>25.4046511627906</v>
      </c>
      <c r="AM421" s="3">
        <v>81.437209302325499</v>
      </c>
      <c r="AN421" s="1">
        <v>2.7026999999999999E-2</v>
      </c>
      <c r="AO421" s="1">
        <v>0</v>
      </c>
      <c r="AP421" s="1">
        <v>74</v>
      </c>
      <c r="AQ421" s="1">
        <v>0</v>
      </c>
      <c r="AR421" s="1">
        <v>135</v>
      </c>
      <c r="AS421" s="1">
        <v>118</v>
      </c>
      <c r="AT421"/>
      <c r="AX421"/>
      <c r="AY421"/>
      <c r="AZ421"/>
    </row>
    <row r="422" spans="1:52" x14ac:dyDescent="0.3">
      <c r="A422" s="1"/>
      <c r="B422" s="1">
        <v>8479998</v>
      </c>
      <c r="C422" s="1">
        <v>26</v>
      </c>
      <c r="D422" s="1" t="s">
        <v>416</v>
      </c>
      <c r="E422" s="1" t="str">
        <f>IF(AND(ISERR(FIND("C",Table1[[#This Row],[positions]])), Table1[[#This Row],[AVG_faceoffWins]]&gt;200), "*", "")</f>
        <v/>
      </c>
      <c r="F422" s="1" t="str">
        <f>IF(AND(AND(NOT(ISERR(FIND("C",Table1[[#This Row],[positions]]))), G422&lt;&gt;"C"), Table1[[#This Row],[z faceoffWins]]&gt;0.15), "*", "")</f>
        <v/>
      </c>
      <c r="G422" s="2" t="s">
        <v>48</v>
      </c>
      <c r="H422" s="1" t="s">
        <v>437</v>
      </c>
      <c r="I422" s="1" t="s">
        <v>438</v>
      </c>
      <c r="J422" s="7">
        <f>Table1[[#This Row],[z ppp]]+Table1[[#This Row],[z blocks]]+Table1[[#This Row],[z hits]]+Table1[[#This Row],[z goals]]+Table1[[#This Row],[z assists]]+Table1[[#This Row],[z points]]+Table1[[#This Row],[z faceoffWins]]+Table1[[#This Row],[z shots]]</f>
        <v>-1.6971008502488409</v>
      </c>
      <c r="K422" s="7">
        <f>Table1[[#This Row],[z goals]]+Table1[[#This Row],[z assists]]+Table1[[#This Row],[z points]]+Table1[[#This Row],[z ppp]]+Table1[[#This Row],[z hits]]+Table1[[#This Row],[z shots]]</f>
        <v>-2.6940451788365416</v>
      </c>
      <c r="L422" s="7">
        <f>Table1[[#This Row],[z blocks]]+Table1[[#This Row],[z faceoffWins]]</f>
        <v>0.99694432858770088</v>
      </c>
      <c r="M422" s="7">
        <f>Table1[[#This Row],[z goals]]+Table1[[#This Row],[z assists]]+Table1[[#This Row],[z points]]+Table1[[#This Row],[z ppp]]+Table1[[#This Row],[z hits]]+Table1[[#This Row],[z blocks]]+Table1[[#This Row],[z shots]]</f>
        <v>-1.0958368007201984</v>
      </c>
      <c r="N422" s="7">
        <f>Table1[[#This Row],[z goals]]+Table1[[#This Row],[z assists]]+Table1[[#This Row],[z points]]+Table1[[#This Row],[z ppp]]</f>
        <v>-2.9592852220313226</v>
      </c>
      <c r="O422" s="3">
        <f>(Table1[[#This Row],[AVG_goals]] - AT$519) / AT$516</f>
        <v>-0.93026566249825271</v>
      </c>
      <c r="P422" s="3">
        <f>(Table1[[#This Row],[AVG_assists]] - P$519) / P$516</f>
        <v>-0.46954052309729077</v>
      </c>
      <c r="Q422" s="3">
        <f>(Table1[[#This Row],[AVG_points]] - AX$519) / AX$516</f>
        <v>-0.71494380462961349</v>
      </c>
      <c r="R422" s="3">
        <f>(Table1[[#This Row],[AVG_faceoffWins]] - AH$519) / AH$516</f>
        <v>-0.60126404952864232</v>
      </c>
      <c r="S422" s="3">
        <f>(Table1[[#This Row],[AVG_PPP]] - AB$519) / AB$516</f>
        <v>-0.84453523180616608</v>
      </c>
      <c r="T422" s="3">
        <f>(Table1[[#This Row],[AVG_hits]] - T$519) / T$516</f>
        <v>0.92934237466861236</v>
      </c>
      <c r="U422" s="3">
        <f>(Table1[[#This Row],[AVG_blocks]] - U$519) / U$516</f>
        <v>1.5982083781163432</v>
      </c>
      <c r="V422" s="3">
        <f>(Table1[[#This Row],[AVG_shots]] - AO$519) / AO$516</f>
        <v>-0.66410233147383135</v>
      </c>
      <c r="W422" s="6">
        <v>0</v>
      </c>
      <c r="X422" s="7">
        <f>Table1[[#This Row],[r shp factor]]*Table1[[#This Row],[goals]]</f>
        <v>4.2149963416008962</v>
      </c>
      <c r="Y422" s="4">
        <v>5.0178828947368401E-2</v>
      </c>
      <c r="Z422" s="3">
        <f>(Table1[[#This Row],[AVG_shp]] - Z$519) / Z$516</f>
        <v>-1.0801887988467416</v>
      </c>
      <c r="AA422" s="6">
        <v>0.33771929824561397</v>
      </c>
      <c r="AB422" s="6">
        <v>127.31140350877099</v>
      </c>
      <c r="AC422" s="6">
        <v>136.44298245613999</v>
      </c>
      <c r="AD422" s="1">
        <v>77</v>
      </c>
      <c r="AE422" s="1">
        <v>6</v>
      </c>
      <c r="AF422" s="1">
        <f>IF(ISERR(Table1[[#This Row],[AVG_shp]]/Table1[[#This Row],[shp]]), 0, Table1[[#This Row],[AVG_shp]]/Table1[[#This Row],[shp]])</f>
        <v>0.70249939026681596</v>
      </c>
      <c r="AG422" s="1">
        <v>18</v>
      </c>
      <c r="AH422" s="1">
        <v>24</v>
      </c>
      <c r="AI422" s="1">
        <v>54</v>
      </c>
      <c r="AJ422" s="3">
        <v>4.3640350877192899</v>
      </c>
      <c r="AK422" s="3">
        <v>16.337719298245599</v>
      </c>
      <c r="AL422" s="3">
        <v>20.7017543859649</v>
      </c>
      <c r="AM422" s="3">
        <v>87.649122807017505</v>
      </c>
      <c r="AN422" s="1">
        <v>7.1429000000000006E-2</v>
      </c>
      <c r="AO422" s="1">
        <v>0</v>
      </c>
      <c r="AP422" s="1">
        <v>84</v>
      </c>
      <c r="AQ422" s="1">
        <v>0</v>
      </c>
      <c r="AR422" s="1">
        <v>124</v>
      </c>
      <c r="AS422" s="1">
        <v>119</v>
      </c>
      <c r="AT422"/>
      <c r="AX422"/>
      <c r="AY422"/>
      <c r="AZ422"/>
    </row>
    <row r="423" spans="1:52" x14ac:dyDescent="0.3">
      <c r="A423" s="1"/>
      <c r="B423" s="1">
        <v>8476967</v>
      </c>
      <c r="C423" s="1">
        <v>31</v>
      </c>
      <c r="D423" s="1" t="s">
        <v>340</v>
      </c>
      <c r="E423" s="1" t="str">
        <f>IF(AND(ISERR(FIND("C",Table1[[#This Row],[positions]])), Table1[[#This Row],[AVG_faceoffWins]]&gt;200), "*", "")</f>
        <v/>
      </c>
      <c r="F423" s="1" t="str">
        <f>IF(AND(AND(NOT(ISERR(FIND("C",Table1[[#This Row],[positions]]))), G423&lt;&gt;"C"), Table1[[#This Row],[z faceoffWins]]&gt;0.15), "*", "")</f>
        <v/>
      </c>
      <c r="G423" s="2" t="s">
        <v>48</v>
      </c>
      <c r="H423" s="1" t="s">
        <v>367</v>
      </c>
      <c r="I423" s="1" t="s">
        <v>368</v>
      </c>
      <c r="J423" s="7">
        <f>Table1[[#This Row],[z ppp]]+Table1[[#This Row],[z blocks]]+Table1[[#This Row],[z hits]]+Table1[[#This Row],[z goals]]+Table1[[#This Row],[z assists]]+Table1[[#This Row],[z points]]+Table1[[#This Row],[z faceoffWins]]+Table1[[#This Row],[z shots]]</f>
        <v>-3.1123783670492169</v>
      </c>
      <c r="K423" s="7">
        <f>Table1[[#This Row],[z goals]]+Table1[[#This Row],[z assists]]+Table1[[#This Row],[z points]]+Table1[[#This Row],[z ppp]]+Table1[[#This Row],[z hits]]+Table1[[#This Row],[z shots]]</f>
        <v>-3.5358732482615163</v>
      </c>
      <c r="L423" s="7">
        <f>Table1[[#This Row],[z blocks]]+Table1[[#This Row],[z faceoffWins]]</f>
        <v>0.42349488121229917</v>
      </c>
      <c r="M423" s="7">
        <f>Table1[[#This Row],[z goals]]+Table1[[#This Row],[z assists]]+Table1[[#This Row],[z points]]+Table1[[#This Row],[z ppp]]+Table1[[#This Row],[z hits]]+Table1[[#This Row],[z blocks]]+Table1[[#This Row],[z shots]]</f>
        <v>-2.5111143175205748</v>
      </c>
      <c r="N423" s="7">
        <f>Table1[[#This Row],[z goals]]+Table1[[#This Row],[z assists]]+Table1[[#This Row],[z points]]+Table1[[#This Row],[z ppp]]</f>
        <v>-3.0035869087222951</v>
      </c>
      <c r="O423" s="3">
        <f>(Table1[[#This Row],[AVG_goals]] - AT$519) / AT$516</f>
        <v>-0.93331178258567549</v>
      </c>
      <c r="P423" s="3">
        <f>(Table1[[#This Row],[AVG_assists]] - P$519) / P$516</f>
        <v>-0.4937896063083449</v>
      </c>
      <c r="Q423" s="3">
        <f>(Table1[[#This Row],[AVG_points]] - AX$519) / AX$516</f>
        <v>-0.7314937766520403</v>
      </c>
      <c r="R423" s="3">
        <f>(Table1[[#This Row],[AVG_faceoffWins]] - AH$519) / AH$516</f>
        <v>-0.60126404952864232</v>
      </c>
      <c r="S423" s="3">
        <f>(Table1[[#This Row],[AVG_PPP]] - AB$519) / AB$516</f>
        <v>-0.84499174317623404</v>
      </c>
      <c r="T423" s="3">
        <f>(Table1[[#This Row],[AVG_hits]] - T$519) / T$516</f>
        <v>-0.30647138437685129</v>
      </c>
      <c r="U423" s="3">
        <f>(Table1[[#This Row],[AVG_blocks]] - U$519) / U$516</f>
        <v>1.0247589307409415</v>
      </c>
      <c r="V423" s="3">
        <f>(Table1[[#This Row],[AVG_shots]] - AO$519) / AO$516</f>
        <v>-0.22581495516237002</v>
      </c>
      <c r="W423" s="6">
        <v>0</v>
      </c>
      <c r="X423" s="7">
        <f>Table1[[#This Row],[r shp factor]]*Table1[[#This Row],[goals]]</f>
        <v>4.953720846511863</v>
      </c>
      <c r="Y423" s="4">
        <v>3.6694333333333301E-2</v>
      </c>
      <c r="Z423" s="3">
        <f>(Table1[[#This Row],[AVG_shp]] - Z$519) / Z$516</f>
        <v>-1.3377232406127515</v>
      </c>
      <c r="AA423" s="6">
        <v>0.33333333333333298</v>
      </c>
      <c r="AB423" s="6">
        <v>104</v>
      </c>
      <c r="AC423" s="6">
        <v>70</v>
      </c>
      <c r="AD423" s="1">
        <v>82</v>
      </c>
      <c r="AE423" s="1">
        <v>7</v>
      </c>
      <c r="AF423" s="1">
        <f>IF(ISERR(Table1[[#This Row],[AVG_shp]]/Table1[[#This Row],[shp]]), 0, Table1[[#This Row],[AVG_shp]]/Table1[[#This Row],[shp]])</f>
        <v>0.70767440664455183</v>
      </c>
      <c r="AG423" s="1">
        <v>18</v>
      </c>
      <c r="AH423" s="1">
        <v>25</v>
      </c>
      <c r="AI423" s="1">
        <v>57</v>
      </c>
      <c r="AJ423" s="3">
        <v>4.3333333333333304</v>
      </c>
      <c r="AK423" s="3">
        <v>16</v>
      </c>
      <c r="AL423" s="3">
        <v>20.3333333333333</v>
      </c>
      <c r="AM423" s="3">
        <v>114.333333333333</v>
      </c>
      <c r="AN423" s="1">
        <v>5.1852000000000002E-2</v>
      </c>
      <c r="AO423" s="1">
        <v>0</v>
      </c>
      <c r="AP423" s="1">
        <v>135</v>
      </c>
      <c r="AQ423" s="1">
        <v>0</v>
      </c>
      <c r="AR423" s="1">
        <v>118</v>
      </c>
      <c r="AS423" s="1">
        <v>28</v>
      </c>
      <c r="AT423"/>
      <c r="AX423"/>
      <c r="AY423"/>
      <c r="AZ423"/>
    </row>
    <row r="424" spans="1:52" x14ac:dyDescent="0.3">
      <c r="A424" s="1"/>
      <c r="B424" s="1">
        <v>8480246</v>
      </c>
      <c r="C424" s="1">
        <v>27</v>
      </c>
      <c r="D424" s="1" t="s">
        <v>132</v>
      </c>
      <c r="E424" s="1" t="str">
        <f>IF(AND(ISERR(FIND("C",Table1[[#This Row],[positions]])), Table1[[#This Row],[AVG_faceoffWins]]&gt;200), "*", "")</f>
        <v/>
      </c>
      <c r="F424" s="1" t="str">
        <f>IF(AND(AND(NOT(ISERR(FIND("C",Table1[[#This Row],[positions]]))), G424&lt;&gt;"C"), Table1[[#This Row],[z faceoffWins]]&gt;0.15), "*", "")</f>
        <v/>
      </c>
      <c r="G424" s="2" t="s">
        <v>48</v>
      </c>
      <c r="H424" s="1" t="s">
        <v>569</v>
      </c>
      <c r="I424" s="1" t="s">
        <v>570</v>
      </c>
      <c r="J424" s="7">
        <f>Table1[[#This Row],[z ppp]]+Table1[[#This Row],[z blocks]]+Table1[[#This Row],[z hits]]+Table1[[#This Row],[z goals]]+Table1[[#This Row],[z assists]]+Table1[[#This Row],[z points]]+Table1[[#This Row],[z faceoffWins]]+Table1[[#This Row],[z shots]]</f>
        <v>-4.2486639767247576</v>
      </c>
      <c r="K424" s="7">
        <f>Table1[[#This Row],[z goals]]+Table1[[#This Row],[z assists]]+Table1[[#This Row],[z points]]+Table1[[#This Row],[z ppp]]+Table1[[#This Row],[z hits]]+Table1[[#This Row],[z shots]]</f>
        <v>-4.1429336279280262</v>
      </c>
      <c r="L424" s="7">
        <f>Table1[[#This Row],[z blocks]]+Table1[[#This Row],[z faceoffWins]]</f>
        <v>-0.10573034879673088</v>
      </c>
      <c r="M424" s="7">
        <f>Table1[[#This Row],[z goals]]+Table1[[#This Row],[z assists]]+Table1[[#This Row],[z points]]+Table1[[#This Row],[z ppp]]+Table1[[#This Row],[z hits]]+Table1[[#This Row],[z blocks]]+Table1[[#This Row],[z shots]]</f>
        <v>-3.6473999271961146</v>
      </c>
      <c r="N424" s="7">
        <f>Table1[[#This Row],[z goals]]+Table1[[#This Row],[z assists]]+Table1[[#This Row],[z points]]+Table1[[#This Row],[z ppp]]</f>
        <v>-2.9543256314516153</v>
      </c>
      <c r="O424" s="3">
        <f>(Table1[[#This Row],[AVG_goals]] - AT$519) / AT$516</f>
        <v>-0.9379719507194223</v>
      </c>
      <c r="P424" s="3">
        <f>(Table1[[#This Row],[AVG_assists]] - P$519) / P$516</f>
        <v>-0.43797949673145076</v>
      </c>
      <c r="Q424" s="3">
        <f>(Table1[[#This Row],[AVG_points]] - AX$519) / AX$516</f>
        <v>-0.6986875766993631</v>
      </c>
      <c r="R424" s="3">
        <f>(Table1[[#This Row],[AVG_faceoffWins]] - AH$519) / AH$516</f>
        <v>-0.60126404952864232</v>
      </c>
      <c r="S424" s="3">
        <f>(Table1[[#This Row],[AVG_PPP]] - AB$519) / AB$516</f>
        <v>-0.87968660730137949</v>
      </c>
      <c r="T424" s="3">
        <f>(Table1[[#This Row],[AVG_hits]] - T$519) / T$516</f>
        <v>-0.34899686314903988</v>
      </c>
      <c r="U424" s="3">
        <f>(Table1[[#This Row],[AVG_blocks]] - U$519) / U$516</f>
        <v>0.49553370073191144</v>
      </c>
      <c r="V424" s="3">
        <f>(Table1[[#This Row],[AVG_shots]] - AO$519) / AO$516</f>
        <v>-0.83961113332737081</v>
      </c>
      <c r="W424" s="6">
        <v>0</v>
      </c>
      <c r="X424" s="7">
        <f>Table1[[#This Row],[r shp factor]]*Table1[[#This Row],[goals]]</f>
        <v>3.7611478611478599</v>
      </c>
      <c r="Y424" s="4">
        <v>5.6987031818181801E-2</v>
      </c>
      <c r="Z424" s="3">
        <f>(Table1[[#This Row],[AVG_shp]] - Z$519) / Z$516</f>
        <v>-0.95016193125373083</v>
      </c>
      <c r="AA424" s="6">
        <v>0</v>
      </c>
      <c r="AB424" s="6">
        <v>82.486363636363606</v>
      </c>
      <c r="AC424" s="6">
        <v>67.713636363636297</v>
      </c>
      <c r="AD424" s="1">
        <v>74</v>
      </c>
      <c r="AE424" s="1">
        <v>6</v>
      </c>
      <c r="AF424" s="1">
        <f>IF(ISERR(Table1[[#This Row],[AVG_shp]]/Table1[[#This Row],[shp]]), 0, Table1[[#This Row],[AVG_shp]]/Table1[[#This Row],[shp]])</f>
        <v>0.62685797685797662</v>
      </c>
      <c r="AG424" s="1">
        <v>13</v>
      </c>
      <c r="AH424" s="1">
        <v>19</v>
      </c>
      <c r="AI424" s="1">
        <v>44</v>
      </c>
      <c r="AJ424" s="3">
        <v>4.2863636363636299</v>
      </c>
      <c r="AK424" s="3">
        <v>16.777272727272699</v>
      </c>
      <c r="AL424" s="3">
        <v>21.063636363636299</v>
      </c>
      <c r="AM424" s="3">
        <v>76.963636363636297</v>
      </c>
      <c r="AN424" s="1">
        <v>9.0909000000000004E-2</v>
      </c>
      <c r="AO424" s="1">
        <v>0</v>
      </c>
      <c r="AP424" s="1">
        <v>66</v>
      </c>
      <c r="AQ424" s="1">
        <v>0</v>
      </c>
      <c r="AR424" s="1">
        <v>66</v>
      </c>
      <c r="AS424" s="1">
        <v>50</v>
      </c>
      <c r="AT424"/>
      <c r="AX424"/>
      <c r="AY424"/>
      <c r="AZ424"/>
    </row>
    <row r="425" spans="1:52" x14ac:dyDescent="0.3">
      <c r="A425" s="1"/>
      <c r="B425" s="1">
        <v>8477435</v>
      </c>
      <c r="C425" s="1">
        <v>30</v>
      </c>
      <c r="D425" s="1" t="s">
        <v>701</v>
      </c>
      <c r="E425" s="1" t="str">
        <f>IF(AND(ISERR(FIND("C",Table1[[#This Row],[positions]])), Table1[[#This Row],[AVG_faceoffWins]]&gt;200), "*", "")</f>
        <v/>
      </c>
      <c r="F425" s="1" t="str">
        <f>IF(AND(AND(NOT(ISERR(FIND("C",Table1[[#This Row],[positions]]))), G425&lt;&gt;"C"), Table1[[#This Row],[z faceoffWins]]&gt;0.15), "*", "")</f>
        <v/>
      </c>
      <c r="G425" s="2" t="s">
        <v>48</v>
      </c>
      <c r="H425" s="1" t="s">
        <v>726</v>
      </c>
      <c r="I425" s="1" t="s">
        <v>727</v>
      </c>
      <c r="J425" s="7">
        <f>Table1[[#This Row],[z ppp]]+Table1[[#This Row],[z blocks]]+Table1[[#This Row],[z hits]]+Table1[[#This Row],[z goals]]+Table1[[#This Row],[z assists]]+Table1[[#This Row],[z points]]+Table1[[#This Row],[z faceoffWins]]+Table1[[#This Row],[z shots]]</f>
        <v>-3.4476837694040565</v>
      </c>
      <c r="K425" s="7">
        <f>Table1[[#This Row],[z goals]]+Table1[[#This Row],[z assists]]+Table1[[#This Row],[z points]]+Table1[[#This Row],[z ppp]]+Table1[[#This Row],[z hits]]+Table1[[#This Row],[z shots]]</f>
        <v>-4.4023636035294231</v>
      </c>
      <c r="L425" s="7">
        <f>Table1[[#This Row],[z blocks]]+Table1[[#This Row],[z faceoffWins]]</f>
        <v>0.95467983412536706</v>
      </c>
      <c r="M425" s="7">
        <f>Table1[[#This Row],[z goals]]+Table1[[#This Row],[z assists]]+Table1[[#This Row],[z points]]+Table1[[#This Row],[z ppp]]+Table1[[#This Row],[z hits]]+Table1[[#This Row],[z blocks]]+Table1[[#This Row],[z shots]]</f>
        <v>-2.8464197198754144</v>
      </c>
      <c r="N425" s="7">
        <f>Table1[[#This Row],[z goals]]+Table1[[#This Row],[z assists]]+Table1[[#This Row],[z points]]+Table1[[#This Row],[z ppp]]</f>
        <v>-3.5968649939410398</v>
      </c>
      <c r="O425" s="3">
        <f>(Table1[[#This Row],[AVG_goals]] - AT$519) / AT$516</f>
        <v>-0.93837546273100292</v>
      </c>
      <c r="P425" s="3">
        <f>(Table1[[#This Row],[AVG_assists]] - P$519) / P$516</f>
        <v>-0.83287595997037944</v>
      </c>
      <c r="Q425" s="3">
        <f>(Table1[[#This Row],[AVG_points]] - AX$519) / AX$516</f>
        <v>-0.94592696393827824</v>
      </c>
      <c r="R425" s="3">
        <f>(Table1[[#This Row],[AVG_faceoffWins]] - AH$519) / AH$516</f>
        <v>-0.60126404952864232</v>
      </c>
      <c r="S425" s="3">
        <f>(Table1[[#This Row],[AVG_PPP]] - AB$519) / AB$516</f>
        <v>-0.87968660730137949</v>
      </c>
      <c r="T425" s="3">
        <f>(Table1[[#This Row],[AVG_hits]] - T$519) / T$516</f>
        <v>-0.17663006695795194</v>
      </c>
      <c r="U425" s="3">
        <f>(Table1[[#This Row],[AVG_blocks]] - U$519) / U$516</f>
        <v>1.5559438836540094</v>
      </c>
      <c r="V425" s="3">
        <f>(Table1[[#This Row],[AVG_shots]] - AO$519) / AO$516</f>
        <v>-0.62886854263043168</v>
      </c>
      <c r="W425" s="6">
        <v>0</v>
      </c>
      <c r="X425" s="7">
        <f>Table1[[#This Row],[r shp factor]]*Table1[[#This Row],[goals]]</f>
        <v>1.6266067223004992</v>
      </c>
      <c r="Y425" s="4">
        <v>4.1707822966507102E-2</v>
      </c>
      <c r="Z425" s="3">
        <f>(Table1[[#This Row],[AVG_shp]] - Z$519) / Z$516</f>
        <v>-1.2419728105680987</v>
      </c>
      <c r="AA425" s="6">
        <v>0</v>
      </c>
      <c r="AB425" s="6">
        <v>125.593301435406</v>
      </c>
      <c r="AC425" s="6">
        <v>76.980861244019096</v>
      </c>
      <c r="AD425" s="1">
        <v>61</v>
      </c>
      <c r="AE425" s="1">
        <v>1</v>
      </c>
      <c r="AF425" s="1">
        <f>IF(ISERR(Table1[[#This Row],[AVG_shp]]/Table1[[#This Row],[shp]]), 0, Table1[[#This Row],[AVG_shp]]/Table1[[#This Row],[shp]])</f>
        <v>1.6266067223004992</v>
      </c>
      <c r="AG425" s="1">
        <v>3</v>
      </c>
      <c r="AH425" s="1">
        <v>4</v>
      </c>
      <c r="AI425" s="1">
        <v>9</v>
      </c>
      <c r="AJ425" s="3">
        <v>4.2822966507176998</v>
      </c>
      <c r="AK425" s="3">
        <v>11.2775119617224</v>
      </c>
      <c r="AL425" s="3">
        <v>15.559808612440101</v>
      </c>
      <c r="AM425" s="3">
        <v>89.794258373205693</v>
      </c>
      <c r="AN425" s="1">
        <v>2.5641000000000001E-2</v>
      </c>
      <c r="AO425" s="1">
        <v>0</v>
      </c>
      <c r="AP425" s="1">
        <v>39</v>
      </c>
      <c r="AQ425" s="1">
        <v>0</v>
      </c>
      <c r="AR425" s="1">
        <v>73</v>
      </c>
      <c r="AS425" s="1">
        <v>75</v>
      </c>
      <c r="AT425"/>
      <c r="AX425"/>
      <c r="AY425"/>
      <c r="AZ425"/>
    </row>
    <row r="426" spans="1:52" x14ac:dyDescent="0.3">
      <c r="A426" s="1"/>
      <c r="B426" s="1">
        <v>8480806</v>
      </c>
      <c r="C426" s="1">
        <v>26</v>
      </c>
      <c r="D426" s="1" t="s">
        <v>155</v>
      </c>
      <c r="E426" s="1" t="str">
        <f>IF(AND(ISERR(FIND("C",Table1[[#This Row],[positions]])), Table1[[#This Row],[AVG_faceoffWins]]&gt;200), "*", "")</f>
        <v/>
      </c>
      <c r="F426" s="1" t="str">
        <f>IF(AND(AND(NOT(ISERR(FIND("C",Table1[[#This Row],[positions]]))), G426&lt;&gt;"C"), Table1[[#This Row],[z faceoffWins]]&gt;0.15), "*", "")</f>
        <v/>
      </c>
      <c r="G426" s="2" t="s">
        <v>26</v>
      </c>
      <c r="H426" s="1" t="s">
        <v>162</v>
      </c>
      <c r="I426" s="1" t="s">
        <v>163</v>
      </c>
      <c r="J426" s="7">
        <f>Table1[[#This Row],[z ppp]]+Table1[[#This Row],[z blocks]]+Table1[[#This Row],[z hits]]+Table1[[#This Row],[z goals]]+Table1[[#This Row],[z assists]]+Table1[[#This Row],[z points]]+Table1[[#This Row],[z faceoffWins]]+Table1[[#This Row],[z shots]]</f>
        <v>-5.2089297692094529</v>
      </c>
      <c r="K426" s="7">
        <f>Table1[[#This Row],[z goals]]+Table1[[#This Row],[z assists]]+Table1[[#This Row],[z points]]+Table1[[#This Row],[z ppp]]+Table1[[#This Row],[z hits]]+Table1[[#This Row],[z shots]]</f>
        <v>-5.8272308232090939</v>
      </c>
      <c r="L426" s="7">
        <f>Table1[[#This Row],[z blocks]]+Table1[[#This Row],[z faceoffWins]]</f>
        <v>0.61830105399964097</v>
      </c>
      <c r="M426" s="7">
        <f>Table1[[#This Row],[z goals]]+Table1[[#This Row],[z assists]]+Table1[[#This Row],[z points]]+Table1[[#This Row],[z ppp]]+Table1[[#This Row],[z hits]]+Table1[[#This Row],[z blocks]]+Table1[[#This Row],[z shots]]</f>
        <v>-6.1391783256043775</v>
      </c>
      <c r="N426" s="7">
        <f>Table1[[#This Row],[z goals]]+Table1[[#This Row],[z assists]]+Table1[[#This Row],[z points]]+Table1[[#This Row],[z ppp]]</f>
        <v>-3.7469668865946542</v>
      </c>
      <c r="O426" s="3">
        <f>(Table1[[#This Row],[AVG_goals]] - AT$519) / AT$516</f>
        <v>-0.9418465337983648</v>
      </c>
      <c r="P426" s="3">
        <f>(Table1[[#This Row],[AVG_assists]] - P$519) / P$516</f>
        <v>-0.96513814540618315</v>
      </c>
      <c r="Q426" s="3">
        <f>(Table1[[#This Row],[AVG_points]] - AX$519) / AX$516</f>
        <v>-1.0302449229216817</v>
      </c>
      <c r="R426" s="3">
        <f>(Table1[[#This Row],[AVG_faceoffWins]] - AH$519) / AH$516</f>
        <v>0.93024855639492465</v>
      </c>
      <c r="S426" s="3">
        <f>(Table1[[#This Row],[AVG_PPP]] - AB$519) / AB$516</f>
        <v>-0.80973728446842475</v>
      </c>
      <c r="T426" s="3">
        <f>(Table1[[#This Row],[AVG_hits]] - T$519) / T$516</f>
        <v>-0.87265960321209346</v>
      </c>
      <c r="U426" s="3">
        <f>(Table1[[#This Row],[AVG_blocks]] - U$519) / U$516</f>
        <v>-0.31194750239528363</v>
      </c>
      <c r="V426" s="3">
        <f>(Table1[[#This Row],[AVG_shots]] - AO$519) / AO$516</f>
        <v>-1.2076043334023467</v>
      </c>
      <c r="W426" s="6">
        <v>323.56989247311799</v>
      </c>
      <c r="X426" s="7">
        <f>Table1[[#This Row],[r shp factor]]*Table1[[#This Row],[goals]]</f>
        <v>4.9632055065531064</v>
      </c>
      <c r="Y426" s="4">
        <v>8.2720505376343997E-2</v>
      </c>
      <c r="Z426" s="3">
        <f>(Table1[[#This Row],[AVG_shp]] - Z$519) / Z$516</f>
        <v>-0.45868965544952384</v>
      </c>
      <c r="AA426" s="6">
        <v>0.67204301075268802</v>
      </c>
      <c r="AB426" s="6">
        <v>49.661290322580598</v>
      </c>
      <c r="AC426" s="6">
        <v>39.559139784946197</v>
      </c>
      <c r="AD426" s="1">
        <v>79</v>
      </c>
      <c r="AE426" s="1">
        <v>4</v>
      </c>
      <c r="AF426" s="1">
        <f>IF(ISERR(Table1[[#This Row],[AVG_shp]]/Table1[[#This Row],[shp]]), 0, Table1[[#This Row],[AVG_shp]]/Table1[[#This Row],[shp]])</f>
        <v>1.2408013766382766</v>
      </c>
      <c r="AG426" s="1">
        <v>11</v>
      </c>
      <c r="AH426" s="1">
        <v>15</v>
      </c>
      <c r="AI426" s="1">
        <v>34</v>
      </c>
      <c r="AJ426" s="3">
        <v>4.2473118279569801</v>
      </c>
      <c r="AK426" s="3">
        <v>9.4354838709677402</v>
      </c>
      <c r="AL426" s="3">
        <v>13.6827956989247</v>
      </c>
      <c r="AM426" s="3">
        <v>54.559139784946197</v>
      </c>
      <c r="AN426" s="1">
        <v>6.6667000000000004E-2</v>
      </c>
      <c r="AO426" s="1">
        <v>1</v>
      </c>
      <c r="AP426" s="1">
        <v>60</v>
      </c>
      <c r="AQ426" s="1">
        <v>442</v>
      </c>
      <c r="AR426" s="1">
        <v>68</v>
      </c>
      <c r="AS426" s="1">
        <v>48</v>
      </c>
      <c r="AT426"/>
      <c r="AX426"/>
      <c r="AY426"/>
      <c r="AZ426"/>
    </row>
    <row r="427" spans="1:52" x14ac:dyDescent="0.3">
      <c r="A427" s="1"/>
      <c r="B427" s="1">
        <v>8479398</v>
      </c>
      <c r="C427" s="1">
        <v>27</v>
      </c>
      <c r="D427" s="1" t="s">
        <v>244</v>
      </c>
      <c r="E427" s="1" t="str">
        <f>IF(AND(ISERR(FIND("C",Table1[[#This Row],[positions]])), Table1[[#This Row],[AVG_faceoffWins]]&gt;200), "*", "")</f>
        <v/>
      </c>
      <c r="F427" s="1" t="str">
        <f>IF(AND(AND(NOT(ISERR(FIND("C",Table1[[#This Row],[positions]]))), G427&lt;&gt;"C"), Table1[[#This Row],[z faceoffWins]]&gt;0.15), "*", "")</f>
        <v/>
      </c>
      <c r="G427" s="2" t="s">
        <v>48</v>
      </c>
      <c r="H427" s="1" t="s">
        <v>267</v>
      </c>
      <c r="I427" s="1" t="s">
        <v>268</v>
      </c>
      <c r="J427" s="7">
        <f>Table1[[#This Row],[z ppp]]+Table1[[#This Row],[z blocks]]+Table1[[#This Row],[z hits]]+Table1[[#This Row],[z goals]]+Table1[[#This Row],[z assists]]+Table1[[#This Row],[z points]]+Table1[[#This Row],[z faceoffWins]]+Table1[[#This Row],[z shots]]</f>
        <v>-2.1830667204552965</v>
      </c>
      <c r="K427" s="7">
        <f>Table1[[#This Row],[z goals]]+Table1[[#This Row],[z assists]]+Table1[[#This Row],[z points]]+Table1[[#This Row],[z ppp]]+Table1[[#This Row],[z hits]]+Table1[[#This Row],[z shots]]</f>
        <v>-2.7399667166123969</v>
      </c>
      <c r="L427" s="7">
        <f>Table1[[#This Row],[z blocks]]+Table1[[#This Row],[z faceoffWins]]</f>
        <v>0.55689999615709995</v>
      </c>
      <c r="M427" s="7">
        <f>Table1[[#This Row],[z goals]]+Table1[[#This Row],[z assists]]+Table1[[#This Row],[z points]]+Table1[[#This Row],[z ppp]]+Table1[[#This Row],[z hits]]+Table1[[#This Row],[z blocks]]+Table1[[#This Row],[z shots]]</f>
        <v>-1.5818026709266544</v>
      </c>
      <c r="N427" s="7">
        <f>Table1[[#This Row],[z goals]]+Table1[[#This Row],[z assists]]+Table1[[#This Row],[z points]]+Table1[[#This Row],[z ppp]]</f>
        <v>-1.8907122503086402</v>
      </c>
      <c r="O427" s="3">
        <f>(Table1[[#This Row],[AVG_goals]] - AT$519) / AT$516</f>
        <v>-0.95684389710719964</v>
      </c>
      <c r="P427" s="3">
        <f>(Table1[[#This Row],[AVG_assists]] - P$519) / P$516</f>
        <v>5.3757124782610336E-3</v>
      </c>
      <c r="Q427" s="3">
        <f>(Table1[[#This Row],[AVG_points]] - AX$519) / AX$516</f>
        <v>-0.42985841202170183</v>
      </c>
      <c r="R427" s="3">
        <f>(Table1[[#This Row],[AVG_faceoffWins]] - AH$519) / AH$516</f>
        <v>-0.60126404952864232</v>
      </c>
      <c r="S427" s="3">
        <f>(Table1[[#This Row],[AVG_PPP]] - AB$519) / AB$516</f>
        <v>-0.5093856536579997</v>
      </c>
      <c r="T427" s="3">
        <f>(Table1[[#This Row],[AVG_hits]] - T$519) / T$516</f>
        <v>-0.34742630142347186</v>
      </c>
      <c r="U427" s="3">
        <f>(Table1[[#This Row],[AVG_blocks]] - U$519) / U$516</f>
        <v>1.1581640456857423</v>
      </c>
      <c r="V427" s="3">
        <f>(Table1[[#This Row],[AVG_shots]] - AO$519) / AO$516</f>
        <v>-0.50182816488028459</v>
      </c>
      <c r="W427" s="6">
        <v>0</v>
      </c>
      <c r="X427" s="7">
        <f>Table1[[#This Row],[r shp factor]]*Table1[[#This Row],[goals]]</f>
        <v>3.9104542758454377</v>
      </c>
      <c r="Y427" s="4">
        <v>4.1162745192307698E-2</v>
      </c>
      <c r="Z427" s="3">
        <f>(Table1[[#This Row],[AVG_shp]] - Z$519) / Z$516</f>
        <v>-1.2523830108689091</v>
      </c>
      <c r="AA427" s="6">
        <v>3.5576923076922999</v>
      </c>
      <c r="AB427" s="6">
        <v>109.423076923076</v>
      </c>
      <c r="AC427" s="6">
        <v>67.798076923076906</v>
      </c>
      <c r="AD427" s="1">
        <v>73</v>
      </c>
      <c r="AE427" s="1">
        <v>3</v>
      </c>
      <c r="AF427" s="1">
        <f>IF(ISERR(Table1[[#This Row],[AVG_shp]]/Table1[[#This Row],[shp]]), 0, Table1[[#This Row],[AVG_shp]]/Table1[[#This Row],[shp]])</f>
        <v>1.3034847586151459</v>
      </c>
      <c r="AG427" s="1">
        <v>21</v>
      </c>
      <c r="AH427" s="1">
        <v>24</v>
      </c>
      <c r="AI427" s="1">
        <v>51</v>
      </c>
      <c r="AJ427" s="3">
        <v>4.0961538461538396</v>
      </c>
      <c r="AK427" s="3">
        <v>22.951923076922998</v>
      </c>
      <c r="AL427" s="3">
        <v>27.048076923076898</v>
      </c>
      <c r="AM427" s="3">
        <v>97.528846153846104</v>
      </c>
      <c r="AN427" s="1">
        <v>3.1579000000000003E-2</v>
      </c>
      <c r="AO427" s="1">
        <v>1</v>
      </c>
      <c r="AP427" s="1">
        <v>95</v>
      </c>
      <c r="AQ427" s="1">
        <v>0</v>
      </c>
      <c r="AR427" s="1">
        <v>111</v>
      </c>
      <c r="AS427" s="1">
        <v>62</v>
      </c>
      <c r="AT427"/>
      <c r="AX427"/>
      <c r="AY427"/>
      <c r="AZ427"/>
    </row>
    <row r="428" spans="1:52" x14ac:dyDescent="0.3">
      <c r="A428" s="1"/>
      <c r="B428" s="1">
        <v>8476473</v>
      </c>
      <c r="C428" s="1">
        <v>32</v>
      </c>
      <c r="D428" s="1" t="s">
        <v>219</v>
      </c>
      <c r="E428" s="1" t="str">
        <f>IF(AND(ISERR(FIND("C",Table1[[#This Row],[positions]])), Table1[[#This Row],[AVG_faceoffWins]]&gt;200), "*", "")</f>
        <v/>
      </c>
      <c r="F428" s="1" t="str">
        <f>IF(AND(AND(NOT(ISERR(FIND("C",Table1[[#This Row],[positions]]))), G428&lt;&gt;"C"), Table1[[#This Row],[z faceoffWins]]&gt;0.15), "*", "")</f>
        <v/>
      </c>
      <c r="G428" s="2" t="s">
        <v>48</v>
      </c>
      <c r="H428" s="1" t="s">
        <v>240</v>
      </c>
      <c r="I428" s="1" t="s">
        <v>241</v>
      </c>
      <c r="J428" s="7">
        <f>Table1[[#This Row],[z ppp]]+Table1[[#This Row],[z blocks]]+Table1[[#This Row],[z hits]]+Table1[[#This Row],[z goals]]+Table1[[#This Row],[z assists]]+Table1[[#This Row],[z points]]+Table1[[#This Row],[z faceoffWins]]+Table1[[#This Row],[z shots]]</f>
        <v>-2.1820082126982596</v>
      </c>
      <c r="K428" s="7">
        <f>Table1[[#This Row],[z goals]]+Table1[[#This Row],[z assists]]+Table1[[#This Row],[z points]]+Table1[[#This Row],[z ppp]]+Table1[[#This Row],[z hits]]+Table1[[#This Row],[z shots]]</f>
        <v>-3.7089312604125588</v>
      </c>
      <c r="L428" s="7">
        <f>Table1[[#This Row],[z blocks]]+Table1[[#This Row],[z faceoffWins]]</f>
        <v>1.5269230477142985</v>
      </c>
      <c r="M428" s="7">
        <f>Table1[[#This Row],[z goals]]+Table1[[#This Row],[z assists]]+Table1[[#This Row],[z points]]+Table1[[#This Row],[z ppp]]+Table1[[#This Row],[z hits]]+Table1[[#This Row],[z blocks]]+Table1[[#This Row],[z shots]]</f>
        <v>-1.5807441631696177</v>
      </c>
      <c r="N428" s="7">
        <f>Table1[[#This Row],[z goals]]+Table1[[#This Row],[z assists]]+Table1[[#This Row],[z points]]+Table1[[#This Row],[z ppp]]</f>
        <v>-3.7946017110979708</v>
      </c>
      <c r="O428" s="3">
        <f>(Table1[[#This Row],[AVG_goals]] - AT$519) / AT$516</f>
        <v>-0.96024684150303952</v>
      </c>
      <c r="P428" s="3">
        <f>(Table1[[#This Row],[AVG_assists]] - P$519) / P$516</f>
        <v>-0.93496773181160797</v>
      </c>
      <c r="Q428" s="3">
        <f>(Table1[[#This Row],[AVG_points]] - AX$519) / AX$516</f>
        <v>-1.019700530481944</v>
      </c>
      <c r="R428" s="3">
        <f>(Table1[[#This Row],[AVG_faceoffWins]] - AH$519) / AH$516</f>
        <v>-0.60126404952864232</v>
      </c>
      <c r="S428" s="3">
        <f>(Table1[[#This Row],[AVG_PPP]] - AB$519) / AB$516</f>
        <v>-0.87968660730137949</v>
      </c>
      <c r="T428" s="3">
        <f>(Table1[[#This Row],[AVG_hits]] - T$519) / T$516</f>
        <v>0.93145749614850082</v>
      </c>
      <c r="U428" s="3">
        <f>(Table1[[#This Row],[AVG_blocks]] - U$519) / U$516</f>
        <v>2.1281870972429409</v>
      </c>
      <c r="V428" s="3">
        <f>(Table1[[#This Row],[AVG_shots]] - AO$519) / AO$516</f>
        <v>-0.84578704546308869</v>
      </c>
      <c r="W428" s="6">
        <v>0</v>
      </c>
      <c r="X428" s="7">
        <f>Table1[[#This Row],[r shp factor]]*Table1[[#This Row],[goals]]</f>
        <v>4.3346839454963462</v>
      </c>
      <c r="Y428" s="4">
        <v>5.1604412371134001E-2</v>
      </c>
      <c r="Z428" s="3">
        <f>(Table1[[#This Row],[AVG_shp]] - Z$519) / Z$516</f>
        <v>-1.0529622090106172</v>
      </c>
      <c r="AA428" s="6">
        <v>0</v>
      </c>
      <c r="AB428" s="6">
        <v>148.855670103092</v>
      </c>
      <c r="AC428" s="6">
        <v>136.556701030927</v>
      </c>
      <c r="AD428" s="1">
        <v>68</v>
      </c>
      <c r="AE428" s="1">
        <v>2</v>
      </c>
      <c r="AF428" s="1">
        <f>IF(ISERR(Table1[[#This Row],[AVG_shp]]/Table1[[#This Row],[shp]]), 0, Table1[[#This Row],[AVG_shp]]/Table1[[#This Row],[shp]])</f>
        <v>2.1673419727481731</v>
      </c>
      <c r="AG428" s="1">
        <v>17</v>
      </c>
      <c r="AH428" s="1">
        <v>19</v>
      </c>
      <c r="AI428" s="1">
        <v>40</v>
      </c>
      <c r="AJ428" s="3">
        <v>4.0618556701030899</v>
      </c>
      <c r="AK428" s="3">
        <v>9.8556701030927805</v>
      </c>
      <c r="AL428" s="3">
        <v>13.9175257731958</v>
      </c>
      <c r="AM428" s="3">
        <v>76.587628865979298</v>
      </c>
      <c r="AN428" s="1">
        <v>2.3810000000000001E-2</v>
      </c>
      <c r="AO428" s="1">
        <v>0</v>
      </c>
      <c r="AP428" s="1">
        <v>84</v>
      </c>
      <c r="AQ428" s="1">
        <v>0</v>
      </c>
      <c r="AR428" s="1">
        <v>160</v>
      </c>
      <c r="AS428" s="1">
        <v>117</v>
      </c>
      <c r="AT428"/>
      <c r="AX428"/>
      <c r="AY428"/>
      <c r="AZ428"/>
    </row>
    <row r="429" spans="1:52" x14ac:dyDescent="0.3">
      <c r="A429" s="1"/>
      <c r="B429" s="1">
        <v>8476874</v>
      </c>
      <c r="C429" s="1">
        <v>31</v>
      </c>
      <c r="D429" s="1" t="s">
        <v>902</v>
      </c>
      <c r="E429" s="1" t="str">
        <f>IF(AND(ISERR(FIND("C",Table1[[#This Row],[positions]])), Table1[[#This Row],[AVG_faceoffWins]]&gt;200), "*", "")</f>
        <v/>
      </c>
      <c r="F429" s="1" t="str">
        <f>IF(AND(AND(NOT(ISERR(FIND("C",Table1[[#This Row],[positions]]))), G429&lt;&gt;"C"), Table1[[#This Row],[z faceoffWins]]&gt;0.15), "*", "")</f>
        <v/>
      </c>
      <c r="G429" s="2" t="s">
        <v>48</v>
      </c>
      <c r="H429" s="1" t="s">
        <v>926</v>
      </c>
      <c r="I429" s="1" t="s">
        <v>927</v>
      </c>
      <c r="J429" s="7">
        <f>Table1[[#This Row],[z ppp]]+Table1[[#This Row],[z blocks]]+Table1[[#This Row],[z hits]]+Table1[[#This Row],[z goals]]+Table1[[#This Row],[z assists]]+Table1[[#This Row],[z points]]+Table1[[#This Row],[z faceoffWins]]+Table1[[#This Row],[z shots]]</f>
        <v>-4.1247503182943515</v>
      </c>
      <c r="K429" s="7">
        <f>Table1[[#This Row],[z goals]]+Table1[[#This Row],[z assists]]+Table1[[#This Row],[z points]]+Table1[[#This Row],[z ppp]]+Table1[[#This Row],[z hits]]+Table1[[#This Row],[z shots]]</f>
        <v>-4.8555767068510143</v>
      </c>
      <c r="L429" s="7">
        <f>Table1[[#This Row],[z blocks]]+Table1[[#This Row],[z faceoffWins]]</f>
        <v>0.73082638855666304</v>
      </c>
      <c r="M429" s="7">
        <f>Table1[[#This Row],[z goals]]+Table1[[#This Row],[z assists]]+Table1[[#This Row],[z points]]+Table1[[#This Row],[z ppp]]+Table1[[#This Row],[z hits]]+Table1[[#This Row],[z blocks]]+Table1[[#This Row],[z shots]]</f>
        <v>-3.5234862687657094</v>
      </c>
      <c r="N429" s="7">
        <f>Table1[[#This Row],[z goals]]+Table1[[#This Row],[z assists]]+Table1[[#This Row],[z points]]+Table1[[#This Row],[z ppp]]</f>
        <v>-3.1189951069640371</v>
      </c>
      <c r="O429" s="3">
        <f>(Table1[[#This Row],[AVG_goals]] - AT$519) / AT$516</f>
        <v>-0.96550978950094568</v>
      </c>
      <c r="P429" s="3">
        <f>(Table1[[#This Row],[AVG_assists]] - P$519) / P$516</f>
        <v>-0.51466609833649668</v>
      </c>
      <c r="Q429" s="3">
        <f>(Table1[[#This Row],[AVG_points]] - AX$519) / AX$516</f>
        <v>-0.75913261182521552</v>
      </c>
      <c r="R429" s="3">
        <f>(Table1[[#This Row],[AVG_faceoffWins]] - AH$519) / AH$516</f>
        <v>-0.60126404952864232</v>
      </c>
      <c r="S429" s="3">
        <f>(Table1[[#This Row],[AVG_PPP]] - AB$519) / AB$516</f>
        <v>-0.87968660730137949</v>
      </c>
      <c r="T429" s="3">
        <f>(Table1[[#This Row],[AVG_hits]] - T$519) / T$516</f>
        <v>-0.6395437490081588</v>
      </c>
      <c r="U429" s="3">
        <f>(Table1[[#This Row],[AVG_blocks]] - U$519) / U$516</f>
        <v>1.3320904380853054</v>
      </c>
      <c r="V429" s="3">
        <f>(Table1[[#This Row],[AVG_shots]] - AO$519) / AO$516</f>
        <v>-1.0970378508788186</v>
      </c>
      <c r="W429" s="6">
        <v>0</v>
      </c>
      <c r="X429" s="7">
        <f>Table1[[#This Row],[r shp factor]]*Table1[[#This Row],[goals]]</f>
        <v>4.8563814360299045</v>
      </c>
      <c r="Y429" s="4">
        <v>6.9375837004405194E-2</v>
      </c>
      <c r="Z429" s="3">
        <f>(Table1[[#This Row],[AVG_shp]] - Z$519) / Z$516</f>
        <v>-0.71355359831311505</v>
      </c>
      <c r="AA429" s="6">
        <v>0</v>
      </c>
      <c r="AB429" s="6">
        <v>116.49339207048401</v>
      </c>
      <c r="AC429" s="6">
        <v>52.092511013215798</v>
      </c>
      <c r="AD429" s="1">
        <v>77</v>
      </c>
      <c r="AE429" s="1">
        <v>2</v>
      </c>
      <c r="AF429" s="1">
        <f>IF(ISERR(Table1[[#This Row],[AVG_shp]]/Table1[[#This Row],[shp]]), 0, Table1[[#This Row],[AVG_shp]]/Table1[[#This Row],[shp]])</f>
        <v>2.4281907180149522</v>
      </c>
      <c r="AG429" s="1">
        <v>16</v>
      </c>
      <c r="AH429" s="1">
        <v>18</v>
      </c>
      <c r="AI429" s="1">
        <v>38</v>
      </c>
      <c r="AJ429" s="3">
        <v>4.0088105726872199</v>
      </c>
      <c r="AK429" s="3">
        <v>15.709251101321501</v>
      </c>
      <c r="AL429" s="3">
        <v>19.718061674008801</v>
      </c>
      <c r="AM429" s="3">
        <v>61.290748898678402</v>
      </c>
      <c r="AN429" s="1">
        <v>2.8570999999999999E-2</v>
      </c>
      <c r="AO429" s="1">
        <v>0</v>
      </c>
      <c r="AP429" s="1">
        <v>73</v>
      </c>
      <c r="AQ429" s="1">
        <v>0</v>
      </c>
      <c r="AR429" s="1">
        <v>124</v>
      </c>
      <c r="AS429" s="1">
        <v>25</v>
      </c>
      <c r="AT429"/>
      <c r="AX429"/>
      <c r="AY429"/>
      <c r="AZ429"/>
    </row>
    <row r="430" spans="1:52" x14ac:dyDescent="0.3">
      <c r="A430" s="1"/>
      <c r="B430" s="1">
        <v>8476331</v>
      </c>
      <c r="C430" s="1">
        <v>32</v>
      </c>
      <c r="D430" s="1" t="s">
        <v>995</v>
      </c>
      <c r="E430" s="1" t="str">
        <f>IF(AND(ISERR(FIND("C",Table1[[#This Row],[positions]])), Table1[[#This Row],[AVG_faceoffWins]]&gt;200), "*", "")</f>
        <v/>
      </c>
      <c r="F430" s="1" t="str">
        <f>IF(AND(AND(NOT(ISERR(FIND("C",Table1[[#This Row],[positions]]))), G430&lt;&gt;"C"), Table1[[#This Row],[z faceoffWins]]&gt;0.15), "*", "")</f>
        <v/>
      </c>
      <c r="G430" s="2" t="s">
        <v>48</v>
      </c>
      <c r="H430" s="1" t="s">
        <v>1018</v>
      </c>
      <c r="I430" s="1" t="s">
        <v>1019</v>
      </c>
      <c r="J430" s="7">
        <f>Table1[[#This Row],[z ppp]]+Table1[[#This Row],[z blocks]]+Table1[[#This Row],[z hits]]+Table1[[#This Row],[z goals]]+Table1[[#This Row],[z assists]]+Table1[[#This Row],[z points]]+Table1[[#This Row],[z faceoffWins]]+Table1[[#This Row],[z shots]]</f>
        <v>-1.3328326342624455</v>
      </c>
      <c r="K430" s="7">
        <f>Table1[[#This Row],[z goals]]+Table1[[#This Row],[z assists]]+Table1[[#This Row],[z points]]+Table1[[#This Row],[z ppp]]+Table1[[#This Row],[z hits]]+Table1[[#This Row],[z shots]]</f>
        <v>-2.1038086683100383</v>
      </c>
      <c r="L430" s="7">
        <f>Table1[[#This Row],[z blocks]]+Table1[[#This Row],[z faceoffWins]]</f>
        <v>0.77097603404759329</v>
      </c>
      <c r="M430" s="7">
        <f>Table1[[#This Row],[z goals]]+Table1[[#This Row],[z assists]]+Table1[[#This Row],[z points]]+Table1[[#This Row],[z ppp]]+Table1[[#This Row],[z hits]]+Table1[[#This Row],[z blocks]]+Table1[[#This Row],[z shots]]</f>
        <v>-0.73156858473380293</v>
      </c>
      <c r="N430" s="7">
        <f>Table1[[#This Row],[z goals]]+Table1[[#This Row],[z assists]]+Table1[[#This Row],[z points]]+Table1[[#This Row],[z ppp]]</f>
        <v>-2.3953457278848553</v>
      </c>
      <c r="O430" s="3">
        <f>(Table1[[#This Row],[AVG_goals]] - AT$519) / AT$516</f>
        <v>-0.97219578771838067</v>
      </c>
      <c r="P430" s="3">
        <f>(Table1[[#This Row],[AVG_assists]] - P$519) / P$516</f>
        <v>-8.5506884409099218E-2</v>
      </c>
      <c r="Q430" s="3">
        <f>(Table1[[#This Row],[AVG_points]] - AX$519) / AX$516</f>
        <v>-0.49366748014966066</v>
      </c>
      <c r="R430" s="3">
        <f>(Table1[[#This Row],[AVG_faceoffWins]] - AH$519) / AH$516</f>
        <v>-0.60126404952864232</v>
      </c>
      <c r="S430" s="3">
        <f>(Table1[[#This Row],[AVG_PPP]] - AB$519) / AB$516</f>
        <v>-0.84397557560771497</v>
      </c>
      <c r="T430" s="3">
        <f>(Table1[[#This Row],[AVG_hits]] - T$519) / T$516</f>
        <v>1.0255410666595788</v>
      </c>
      <c r="U430" s="3">
        <f>(Table1[[#This Row],[AVG_blocks]] - U$519) / U$516</f>
        <v>1.3722400835762356</v>
      </c>
      <c r="V430" s="3">
        <f>(Table1[[#This Row],[AVG_shots]] - AO$519) / AO$516</f>
        <v>-0.73400400708476199</v>
      </c>
      <c r="W430" s="6">
        <v>0</v>
      </c>
      <c r="X430" s="7">
        <f>Table1[[#This Row],[r shp factor]]*Table1[[#This Row],[goals]]</f>
        <v>3.4778002092050171</v>
      </c>
      <c r="Y430" s="4">
        <v>4.6370669456066903E-2</v>
      </c>
      <c r="Z430" s="3">
        <f>(Table1[[#This Row],[AVG_shp]] - Z$519) / Z$516</f>
        <v>-1.1529191594638257</v>
      </c>
      <c r="AA430" s="6">
        <v>0.34309623430962299</v>
      </c>
      <c r="AB430" s="6">
        <v>118.12552301255199</v>
      </c>
      <c r="AC430" s="6">
        <v>141.61506276150601</v>
      </c>
      <c r="AD430" s="1">
        <v>82</v>
      </c>
      <c r="AE430" s="1">
        <v>3</v>
      </c>
      <c r="AF430" s="1">
        <f>IF(ISERR(Table1[[#This Row],[AVG_shp]]/Table1[[#This Row],[shp]]), 0, Table1[[#This Row],[AVG_shp]]/Table1[[#This Row],[shp]])</f>
        <v>1.1592667364016724</v>
      </c>
      <c r="AG430" s="1">
        <v>16</v>
      </c>
      <c r="AH430" s="1">
        <v>19</v>
      </c>
      <c r="AI430" s="1">
        <v>41</v>
      </c>
      <c r="AJ430" s="3">
        <v>3.9414225941422498</v>
      </c>
      <c r="AK430" s="3">
        <v>21.6861924686192</v>
      </c>
      <c r="AL430" s="3">
        <v>25.6276150627615</v>
      </c>
      <c r="AM430" s="3">
        <v>83.393305439330504</v>
      </c>
      <c r="AN430" s="1">
        <v>0.04</v>
      </c>
      <c r="AO430" s="1">
        <v>0</v>
      </c>
      <c r="AP430" s="1">
        <v>75</v>
      </c>
      <c r="AQ430" s="1">
        <v>0</v>
      </c>
      <c r="AR430" s="1">
        <v>112</v>
      </c>
      <c r="AS430" s="1">
        <v>137</v>
      </c>
      <c r="AT430"/>
      <c r="AX430"/>
      <c r="AY430"/>
      <c r="AZ430"/>
    </row>
    <row r="431" spans="1:52" x14ac:dyDescent="0.3">
      <c r="A431" s="1"/>
      <c r="B431" s="1">
        <v>8474574</v>
      </c>
      <c r="C431" s="1">
        <v>35</v>
      </c>
      <c r="D431" s="1" t="s">
        <v>934</v>
      </c>
      <c r="E431" s="1" t="str">
        <f>IF(AND(ISERR(FIND("C",Table1[[#This Row],[positions]])), Table1[[#This Row],[AVG_faceoffWins]]&gt;200), "*", "")</f>
        <v/>
      </c>
      <c r="F431" s="1" t="str">
        <f>IF(AND(AND(NOT(ISERR(FIND("C",Table1[[#This Row],[positions]]))), G431&lt;&gt;"C"), Table1[[#This Row],[z faceoffWins]]&gt;0.15), "*", "")</f>
        <v/>
      </c>
      <c r="G431" s="2" t="s">
        <v>48</v>
      </c>
      <c r="H431" s="1" t="s">
        <v>958</v>
      </c>
      <c r="I431" s="1" t="s">
        <v>895</v>
      </c>
      <c r="J431" s="7">
        <f>Table1[[#This Row],[z ppp]]+Table1[[#This Row],[z blocks]]+Table1[[#This Row],[z hits]]+Table1[[#This Row],[z goals]]+Table1[[#This Row],[z assists]]+Table1[[#This Row],[z points]]+Table1[[#This Row],[z faceoffWins]]+Table1[[#This Row],[z shots]]</f>
        <v>-1.8516181782229566</v>
      </c>
      <c r="K431" s="7">
        <f>Table1[[#This Row],[z goals]]+Table1[[#This Row],[z assists]]+Table1[[#This Row],[z points]]+Table1[[#This Row],[z ppp]]+Table1[[#This Row],[z hits]]+Table1[[#This Row],[z shots]]</f>
        <v>-3.045208800792818</v>
      </c>
      <c r="L431" s="7">
        <f>Table1[[#This Row],[z blocks]]+Table1[[#This Row],[z faceoffWins]]</f>
        <v>1.1935906225698614</v>
      </c>
      <c r="M431" s="7">
        <f>Table1[[#This Row],[z goals]]+Table1[[#This Row],[z assists]]+Table1[[#This Row],[z points]]+Table1[[#This Row],[z ppp]]+Table1[[#This Row],[z hits]]+Table1[[#This Row],[z blocks]]+Table1[[#This Row],[z shots]]</f>
        <v>-1.2503541286943141</v>
      </c>
      <c r="N431" s="7">
        <f>Table1[[#This Row],[z goals]]+Table1[[#This Row],[z assists]]+Table1[[#This Row],[z points]]+Table1[[#This Row],[z ppp]]</f>
        <v>-2.6717055773832272</v>
      </c>
      <c r="O431" s="3">
        <f>(Table1[[#This Row],[AVG_goals]] - AT$519) / AT$516</f>
        <v>-0.97296910832560757</v>
      </c>
      <c r="P431" s="3">
        <f>(Table1[[#This Row],[AVG_assists]] - P$519) / P$516</f>
        <v>-0.25296535870075165</v>
      </c>
      <c r="Q431" s="3">
        <f>(Table1[[#This Row],[AVG_points]] - AX$519) / AX$516</f>
        <v>-0.59878364490794855</v>
      </c>
      <c r="R431" s="3">
        <f>(Table1[[#This Row],[AVG_faceoffWins]] - AH$519) / AH$516</f>
        <v>-0.60126404952864232</v>
      </c>
      <c r="S431" s="3">
        <f>(Table1[[#This Row],[AVG_PPP]] - AB$519) / AB$516</f>
        <v>-0.84698746544891923</v>
      </c>
      <c r="T431" s="3">
        <f>(Table1[[#This Row],[AVG_hits]] - T$519) / T$516</f>
        <v>0.19398988351146096</v>
      </c>
      <c r="U431" s="3">
        <f>(Table1[[#This Row],[AVG_blocks]] - U$519) / U$516</f>
        <v>1.7948546720985037</v>
      </c>
      <c r="V431" s="3">
        <f>(Table1[[#This Row],[AVG_shots]] - AO$519) / AO$516</f>
        <v>-0.5674931069210517</v>
      </c>
      <c r="W431" s="6">
        <v>0</v>
      </c>
      <c r="X431" s="7">
        <f>Table1[[#This Row],[r shp factor]]*Table1[[#This Row],[goals]]</f>
        <v>3.7788289420027112</v>
      </c>
      <c r="Y431" s="4">
        <v>4.3435119469026499E-2</v>
      </c>
      <c r="Z431" s="3">
        <f>(Table1[[#This Row],[AVG_shp]] - Z$519) / Z$516</f>
        <v>-1.2089839355464989</v>
      </c>
      <c r="AA431" s="6">
        <v>0.314159292035398</v>
      </c>
      <c r="AB431" s="6">
        <v>135.305309734513</v>
      </c>
      <c r="AC431" s="6">
        <v>96.907079646017607</v>
      </c>
      <c r="AD431" s="1">
        <v>71</v>
      </c>
      <c r="AE431" s="1">
        <v>6</v>
      </c>
      <c r="AF431" s="1">
        <f>IF(ISERR(Table1[[#This Row],[AVG_shp]]/Table1[[#This Row],[shp]]), 0, Table1[[#This Row],[AVG_shp]]/Table1[[#This Row],[shp]])</f>
        <v>0.62980482366711854</v>
      </c>
      <c r="AG431" s="1">
        <v>18</v>
      </c>
      <c r="AH431" s="1">
        <v>24</v>
      </c>
      <c r="AI431" s="1">
        <v>54</v>
      </c>
      <c r="AJ431" s="3">
        <v>3.9336283185840699</v>
      </c>
      <c r="AK431" s="3">
        <v>19.353982300884901</v>
      </c>
      <c r="AL431" s="3">
        <v>23.287610619469</v>
      </c>
      <c r="AM431" s="3">
        <v>93.530973451327398</v>
      </c>
      <c r="AN431" s="1">
        <v>6.8966E-2</v>
      </c>
      <c r="AO431" s="1">
        <v>1</v>
      </c>
      <c r="AP431" s="1">
        <v>87</v>
      </c>
      <c r="AQ431" s="1">
        <v>0</v>
      </c>
      <c r="AR431" s="1">
        <v>125</v>
      </c>
      <c r="AS431" s="1">
        <v>87</v>
      </c>
      <c r="AT431"/>
      <c r="AX431"/>
      <c r="AY431"/>
      <c r="AZ431"/>
    </row>
    <row r="432" spans="1:52" x14ac:dyDescent="0.3">
      <c r="A432" s="1"/>
      <c r="B432" s="1">
        <v>8475455</v>
      </c>
      <c r="C432" s="1">
        <v>35</v>
      </c>
      <c r="D432" s="1" t="s">
        <v>510</v>
      </c>
      <c r="E432" s="1" t="str">
        <f>IF(AND(ISERR(FIND("C",Table1[[#This Row],[positions]])), Table1[[#This Row],[AVG_faceoffWins]]&gt;200), "*", "")</f>
        <v/>
      </c>
      <c r="F432" s="1" t="str">
        <f>IF(AND(AND(NOT(ISERR(FIND("C",Table1[[#This Row],[positions]]))), G432&lt;&gt;"C"), Table1[[#This Row],[z faceoffWins]]&gt;0.15), "*", "")</f>
        <v/>
      </c>
      <c r="G432" s="2" t="s">
        <v>48</v>
      </c>
      <c r="H432" s="1" t="s">
        <v>533</v>
      </c>
      <c r="I432" s="1" t="s">
        <v>534</v>
      </c>
      <c r="J432" s="7">
        <f>Table1[[#This Row],[z ppp]]+Table1[[#This Row],[z blocks]]+Table1[[#This Row],[z hits]]+Table1[[#This Row],[z goals]]+Table1[[#This Row],[z assists]]+Table1[[#This Row],[z points]]+Table1[[#This Row],[z faceoffWins]]+Table1[[#This Row],[z shots]]</f>
        <v>-1.2543896577323339</v>
      </c>
      <c r="K432" s="7">
        <f>Table1[[#This Row],[z goals]]+Table1[[#This Row],[z assists]]+Table1[[#This Row],[z points]]+Table1[[#This Row],[z ppp]]+Table1[[#This Row],[z hits]]+Table1[[#This Row],[z shots]]</f>
        <v>-1.7998614354849154</v>
      </c>
      <c r="L432" s="7">
        <f>Table1[[#This Row],[z blocks]]+Table1[[#This Row],[z faceoffWins]]</f>
        <v>0.54547177775258171</v>
      </c>
      <c r="M432" s="7">
        <f>Table1[[#This Row],[z goals]]+Table1[[#This Row],[z assists]]+Table1[[#This Row],[z points]]+Table1[[#This Row],[z ppp]]+Table1[[#This Row],[z hits]]+Table1[[#This Row],[z blocks]]+Table1[[#This Row],[z shots]]</f>
        <v>-0.65312560820369137</v>
      </c>
      <c r="N432" s="7">
        <f>Table1[[#This Row],[z goals]]+Table1[[#This Row],[z assists]]+Table1[[#This Row],[z points]]+Table1[[#This Row],[z ppp]]</f>
        <v>-3.1283179020013909</v>
      </c>
      <c r="O432" s="3">
        <f>(Table1[[#This Row],[AVG_goals]] - AT$519) / AT$516</f>
        <v>-0.97461767655123432</v>
      </c>
      <c r="P432" s="3">
        <f>(Table1[[#This Row],[AVG_assists]] - P$519) / P$516</f>
        <v>-0.51226161365174638</v>
      </c>
      <c r="Q432" s="3">
        <f>(Table1[[#This Row],[AVG_points]] - AX$519) / AX$516</f>
        <v>-0.76175200449703095</v>
      </c>
      <c r="R432" s="3">
        <f>(Table1[[#This Row],[AVG_faceoffWins]] - AH$519) / AH$516</f>
        <v>-0.60126404952864232</v>
      </c>
      <c r="S432" s="3">
        <f>(Table1[[#This Row],[AVG_PPP]] - AB$519) / AB$516</f>
        <v>-0.87968660730137949</v>
      </c>
      <c r="T432" s="3">
        <f>(Table1[[#This Row],[AVG_hits]] - T$519) / T$516</f>
        <v>2.2855120263955349</v>
      </c>
      <c r="U432" s="3">
        <f>(Table1[[#This Row],[AVG_blocks]] - U$519) / U$516</f>
        <v>1.146735827281224</v>
      </c>
      <c r="V432" s="3">
        <f>(Table1[[#This Row],[AVG_shots]] - AO$519) / AO$516</f>
        <v>-0.95705555987905933</v>
      </c>
      <c r="W432" s="6">
        <v>0</v>
      </c>
      <c r="X432" s="7">
        <f>Table1[[#This Row],[r shp factor]]*Table1[[#This Row],[goals]]</f>
        <v>2.627042485734802</v>
      </c>
      <c r="Y432" s="4">
        <v>5.4730489626556002E-2</v>
      </c>
      <c r="Z432" s="3">
        <f>(Table1[[#This Row],[AVG_shp]] - Z$519) / Z$516</f>
        <v>-0.99325863655703728</v>
      </c>
      <c r="AA432" s="6">
        <v>0</v>
      </c>
      <c r="AB432" s="6">
        <v>108.958506224066</v>
      </c>
      <c r="AC432" s="6">
        <v>209.35684647302901</v>
      </c>
      <c r="AD432" s="1">
        <v>82</v>
      </c>
      <c r="AE432" s="1">
        <v>2</v>
      </c>
      <c r="AF432" s="1">
        <f>IF(ISERR(Table1[[#This Row],[AVG_shp]]/Table1[[#This Row],[shp]]), 0, Table1[[#This Row],[AVG_shp]]/Table1[[#This Row],[shp]])</f>
        <v>1.313521242867401</v>
      </c>
      <c r="AG432" s="1">
        <v>14</v>
      </c>
      <c r="AH432" s="1">
        <v>16</v>
      </c>
      <c r="AI432" s="1">
        <v>34</v>
      </c>
      <c r="AJ432" s="3">
        <v>3.9170124481327799</v>
      </c>
      <c r="AK432" s="3">
        <v>15.7427385892116</v>
      </c>
      <c r="AL432" s="3">
        <v>19.6597510373444</v>
      </c>
      <c r="AM432" s="3">
        <v>69.813278008298695</v>
      </c>
      <c r="AN432" s="1">
        <v>4.1667000000000003E-2</v>
      </c>
      <c r="AO432" s="1">
        <v>0</v>
      </c>
      <c r="AP432" s="1">
        <v>48</v>
      </c>
      <c r="AQ432" s="1">
        <v>0</v>
      </c>
      <c r="AR432" s="1">
        <v>108</v>
      </c>
      <c r="AS432" s="1">
        <v>191</v>
      </c>
      <c r="AT432"/>
      <c r="AX432"/>
      <c r="AY432"/>
      <c r="AZ432"/>
    </row>
    <row r="433" spans="1:52" x14ac:dyDescent="0.3">
      <c r="A433" s="1"/>
      <c r="B433" s="1">
        <v>8477488</v>
      </c>
      <c r="C433" s="1">
        <v>31</v>
      </c>
      <c r="D433" s="1" t="s">
        <v>510</v>
      </c>
      <c r="E433" s="1" t="str">
        <f>IF(AND(ISERR(FIND("C",Table1[[#This Row],[positions]])), Table1[[#This Row],[AVG_faceoffWins]]&gt;200), "*", "")</f>
        <v/>
      </c>
      <c r="F433" s="1" t="str">
        <f>IF(AND(AND(NOT(ISERR(FIND("C",Table1[[#This Row],[positions]]))), G433&lt;&gt;"C"), Table1[[#This Row],[z faceoffWins]]&gt;0.15), "*", "")</f>
        <v/>
      </c>
      <c r="G433" s="2" t="s">
        <v>48</v>
      </c>
      <c r="H433" s="1" t="s">
        <v>539</v>
      </c>
      <c r="I433" s="1" t="s">
        <v>540</v>
      </c>
      <c r="J433" s="7">
        <f>Table1[[#This Row],[z ppp]]+Table1[[#This Row],[z blocks]]+Table1[[#This Row],[z hits]]+Table1[[#This Row],[z goals]]+Table1[[#This Row],[z assists]]+Table1[[#This Row],[z points]]+Table1[[#This Row],[z faceoffWins]]+Table1[[#This Row],[z shots]]</f>
        <v>-3.3000642624759133</v>
      </c>
      <c r="K433" s="7">
        <f>Table1[[#This Row],[z goals]]+Table1[[#This Row],[z assists]]+Table1[[#This Row],[z points]]+Table1[[#This Row],[z ppp]]+Table1[[#This Row],[z hits]]+Table1[[#This Row],[z shots]]</f>
        <v>-4.1156140692574414</v>
      </c>
      <c r="L433" s="7">
        <f>Table1[[#This Row],[z blocks]]+Table1[[#This Row],[z faceoffWins]]</f>
        <v>0.81554980678152789</v>
      </c>
      <c r="M433" s="7">
        <f>Table1[[#This Row],[z goals]]+Table1[[#This Row],[z assists]]+Table1[[#This Row],[z points]]+Table1[[#This Row],[z ppp]]+Table1[[#This Row],[z hits]]+Table1[[#This Row],[z blocks]]+Table1[[#This Row],[z shots]]</f>
        <v>-2.6988002129472708</v>
      </c>
      <c r="N433" s="7">
        <f>Table1[[#This Row],[z goals]]+Table1[[#This Row],[z assists]]+Table1[[#This Row],[z points]]+Table1[[#This Row],[z ppp]]</f>
        <v>-2.8818570792762879</v>
      </c>
      <c r="O433" s="3">
        <f>(Table1[[#This Row],[AVG_goals]] - AT$519) / AT$516</f>
        <v>-0.99295978715471211</v>
      </c>
      <c r="P433" s="3">
        <f>(Table1[[#This Row],[AVG_assists]] - P$519) / P$516</f>
        <v>-0.43801446547178607</v>
      </c>
      <c r="Q433" s="3">
        <f>(Table1[[#This Row],[AVG_points]] - AX$519) / AX$516</f>
        <v>-0.72360580104101346</v>
      </c>
      <c r="R433" s="3">
        <f>(Table1[[#This Row],[AVG_faceoffWins]] - AH$519) / AH$516</f>
        <v>-0.60126404952864232</v>
      </c>
      <c r="S433" s="3">
        <f>(Table1[[#This Row],[AVG_PPP]] - AB$519) / AB$516</f>
        <v>-0.72727702560877616</v>
      </c>
      <c r="T433" s="3">
        <f>(Table1[[#This Row],[AVG_hits]] - T$519) / T$516</f>
        <v>-1.0677269728491536</v>
      </c>
      <c r="U433" s="3">
        <f>(Table1[[#This Row],[AVG_blocks]] - U$519) / U$516</f>
        <v>1.4168138563101702</v>
      </c>
      <c r="V433" s="3">
        <f>(Table1[[#This Row],[AVG_shots]] - AO$519) / AO$516</f>
        <v>-0.16603001713199966</v>
      </c>
      <c r="W433" s="6">
        <v>0</v>
      </c>
      <c r="X433" s="7">
        <f>Table1[[#This Row],[r shp factor]]*Table1[[#This Row],[goals]]</f>
        <v>3.090045009687862</v>
      </c>
      <c r="Y433" s="4">
        <v>3.1212544642857099E-2</v>
      </c>
      <c r="Z433" s="3">
        <f>(Table1[[#This Row],[AVG_shp]] - Z$519) / Z$516</f>
        <v>-1.442417508065486</v>
      </c>
      <c r="AA433" s="6">
        <v>1.46428571428571</v>
      </c>
      <c r="AB433" s="6">
        <v>119.9375</v>
      </c>
      <c r="AC433" s="6">
        <v>29.071428571428498</v>
      </c>
      <c r="AD433" s="1">
        <v>72</v>
      </c>
      <c r="AE433" s="1">
        <v>3</v>
      </c>
      <c r="AF433" s="1">
        <f>IF(ISERR(Table1[[#This Row],[AVG_shp]]/Table1[[#This Row],[shp]]), 0, Table1[[#This Row],[AVG_shp]]/Table1[[#This Row],[shp]])</f>
        <v>1.0300150032292874</v>
      </c>
      <c r="AG433" s="1">
        <v>14</v>
      </c>
      <c r="AH433" s="1">
        <v>17</v>
      </c>
      <c r="AI433" s="1">
        <v>37</v>
      </c>
      <c r="AJ433" s="3">
        <v>3.7321428571428501</v>
      </c>
      <c r="AK433" s="3">
        <v>16.776785714285701</v>
      </c>
      <c r="AL433" s="3">
        <v>20.508928571428498</v>
      </c>
      <c r="AM433" s="3">
        <v>117.97321428571399</v>
      </c>
      <c r="AN433" s="1">
        <v>3.0303E-2</v>
      </c>
      <c r="AO433" s="1">
        <v>0</v>
      </c>
      <c r="AP433" s="1">
        <v>99</v>
      </c>
      <c r="AQ433" s="1">
        <v>0</v>
      </c>
      <c r="AR433" s="1">
        <v>138</v>
      </c>
      <c r="AS433" s="1">
        <v>24</v>
      </c>
      <c r="AT433"/>
      <c r="AX433"/>
      <c r="AY433"/>
      <c r="AZ433"/>
    </row>
    <row r="434" spans="1:52" x14ac:dyDescent="0.3">
      <c r="A434" s="1"/>
      <c r="B434" s="1">
        <v>8477931</v>
      </c>
      <c r="C434" s="1">
        <v>33</v>
      </c>
      <c r="D434" s="1" t="s">
        <v>375</v>
      </c>
      <c r="E434" s="1" t="str">
        <f>IF(AND(ISERR(FIND("C",Table1[[#This Row],[positions]])), Table1[[#This Row],[AVG_faceoffWins]]&gt;200), "*", "")</f>
        <v>*</v>
      </c>
      <c r="F434" s="1" t="str">
        <f>IF(AND(AND(NOT(ISERR(FIND("C",Table1[[#This Row],[positions]]))), G434&lt;&gt;"C"), Table1[[#This Row],[z faceoffWins]]&gt;0.15), "*", "")</f>
        <v/>
      </c>
      <c r="G434" s="2" t="s">
        <v>29</v>
      </c>
      <c r="H434" s="1" t="s">
        <v>394</v>
      </c>
      <c r="I434" s="1" t="s">
        <v>395</v>
      </c>
      <c r="J434" s="7">
        <f>Table1[[#This Row],[z ppp]]+Table1[[#This Row],[z blocks]]+Table1[[#This Row],[z hits]]+Table1[[#This Row],[z goals]]+Table1[[#This Row],[z assists]]+Table1[[#This Row],[z points]]+Table1[[#This Row],[z faceoffWins]]+Table1[[#This Row],[z shots]]</f>
        <v>-5.8561427844200935</v>
      </c>
      <c r="K434" s="7">
        <f>Table1[[#This Row],[z goals]]+Table1[[#This Row],[z assists]]+Table1[[#This Row],[z points]]+Table1[[#This Row],[z ppp]]+Table1[[#This Row],[z hits]]+Table1[[#This Row],[z shots]]</f>
        <v>-5.5845387136234574</v>
      </c>
      <c r="L434" s="7">
        <f>Table1[[#This Row],[z blocks]]+Table1[[#This Row],[z faceoffWins]]</f>
        <v>-0.27160407079663584</v>
      </c>
      <c r="M434" s="7">
        <f>Table1[[#This Row],[z goals]]+Table1[[#This Row],[z assists]]+Table1[[#This Row],[z points]]+Table1[[#This Row],[z ppp]]+Table1[[#This Row],[z hits]]+Table1[[#This Row],[z blocks]]+Table1[[#This Row],[z shots]]</f>
        <v>-6.4791538810437732</v>
      </c>
      <c r="N434" s="7">
        <f>Table1[[#This Row],[z goals]]+Table1[[#This Row],[z assists]]+Table1[[#This Row],[z points]]+Table1[[#This Row],[z ppp]]</f>
        <v>-3.9884845398820352</v>
      </c>
      <c r="O434" s="3">
        <f>(Table1[[#This Row],[AVG_goals]] - AT$519) / AT$516</f>
        <v>-0.99781276729399215</v>
      </c>
      <c r="P434" s="3">
        <f>(Table1[[#This Row],[AVG_assists]] - P$519) / P$516</f>
        <v>-1.0441266281359491</v>
      </c>
      <c r="Q434" s="3">
        <f>(Table1[[#This Row],[AVG_points]] - AX$519) / AX$516</f>
        <v>-1.1050013380833277</v>
      </c>
      <c r="R434" s="3">
        <f>(Table1[[#This Row],[AVG_faceoffWins]] - AH$519) / AH$516</f>
        <v>0.62301109662367982</v>
      </c>
      <c r="S434" s="3">
        <f>(Table1[[#This Row],[AVG_PPP]] - AB$519) / AB$516</f>
        <v>-0.84154380636876602</v>
      </c>
      <c r="T434" s="3">
        <f>(Table1[[#This Row],[AVG_hits]] - T$519) / T$516</f>
        <v>-0.37936800420021005</v>
      </c>
      <c r="U434" s="3">
        <f>(Table1[[#This Row],[AVG_blocks]] - U$519) / U$516</f>
        <v>-0.89461516742031566</v>
      </c>
      <c r="V434" s="3">
        <f>(Table1[[#This Row],[AVG_shots]] - AO$519) / AO$516</f>
        <v>-1.2166861695412123</v>
      </c>
      <c r="W434" s="6">
        <v>258.658385093167</v>
      </c>
      <c r="X434" s="7">
        <f>Table1[[#This Row],[r shp factor]]*Table1[[#This Row],[goals]]</f>
        <v>2.8741644157208204</v>
      </c>
      <c r="Y434" s="4">
        <v>6.1153596273291901E-2</v>
      </c>
      <c r="Z434" s="3">
        <f>(Table1[[#This Row],[AVG_shp]] - Z$519) / Z$516</f>
        <v>-0.87058655211147873</v>
      </c>
      <c r="AA434" s="6">
        <v>0.36645962732919202</v>
      </c>
      <c r="AB434" s="6">
        <v>25.975155279503099</v>
      </c>
      <c r="AC434" s="6">
        <v>66.0807453416149</v>
      </c>
      <c r="AD434" s="1">
        <v>59</v>
      </c>
      <c r="AE434" s="1">
        <v>1</v>
      </c>
      <c r="AF434" s="1">
        <f>IF(ISERR(Table1[[#This Row],[AVG_shp]]/Table1[[#This Row],[shp]]), 0, Table1[[#This Row],[AVG_shp]]/Table1[[#This Row],[shp]])</f>
        <v>2.8741644157208204</v>
      </c>
      <c r="AG434" s="1">
        <v>8</v>
      </c>
      <c r="AH434" s="1">
        <v>9</v>
      </c>
      <c r="AI434" s="1">
        <v>19</v>
      </c>
      <c r="AJ434" s="3">
        <v>3.6832298136645898</v>
      </c>
      <c r="AK434" s="3">
        <v>8.3354037267080692</v>
      </c>
      <c r="AL434" s="3">
        <v>12.018633540372599</v>
      </c>
      <c r="AM434" s="3">
        <v>54.006211180124197</v>
      </c>
      <c r="AN434" s="1">
        <v>2.1277000000000001E-2</v>
      </c>
      <c r="AO434" s="1">
        <v>1</v>
      </c>
      <c r="AP434" s="1">
        <v>47</v>
      </c>
      <c r="AQ434" s="1">
        <v>236</v>
      </c>
      <c r="AR434" s="1">
        <v>24</v>
      </c>
      <c r="AS434" s="1">
        <v>83</v>
      </c>
      <c r="AT434"/>
      <c r="AX434"/>
      <c r="AY434"/>
      <c r="AZ434"/>
    </row>
    <row r="435" spans="1:52" x14ac:dyDescent="0.3">
      <c r="A435" s="1"/>
      <c r="B435" s="1">
        <v>8478840</v>
      </c>
      <c r="C435" s="1">
        <v>29</v>
      </c>
      <c r="D435" s="1" t="s">
        <v>600</v>
      </c>
      <c r="E435" s="1" t="str">
        <f>IF(AND(ISERR(FIND("C",Table1[[#This Row],[positions]])), Table1[[#This Row],[AVG_faceoffWins]]&gt;200), "*", "")</f>
        <v/>
      </c>
      <c r="F435" s="1" t="str">
        <f>IF(AND(AND(NOT(ISERR(FIND("C",Table1[[#This Row],[positions]]))), G435&lt;&gt;"C"), Table1[[#This Row],[z faceoffWins]]&gt;0.15), "*", "")</f>
        <v/>
      </c>
      <c r="G435" s="2" t="s">
        <v>48</v>
      </c>
      <c r="H435" s="1" t="s">
        <v>622</v>
      </c>
      <c r="I435" s="1" t="s">
        <v>623</v>
      </c>
      <c r="J435" s="7">
        <f>Table1[[#This Row],[z ppp]]+Table1[[#This Row],[z blocks]]+Table1[[#This Row],[z hits]]+Table1[[#This Row],[z goals]]+Table1[[#This Row],[z assists]]+Table1[[#This Row],[z points]]+Table1[[#This Row],[z faceoffWins]]+Table1[[#This Row],[z shots]]</f>
        <v>-1.7389211049417375</v>
      </c>
      <c r="K435" s="7">
        <f>Table1[[#This Row],[z goals]]+Table1[[#This Row],[z assists]]+Table1[[#This Row],[z points]]+Table1[[#This Row],[z ppp]]+Table1[[#This Row],[z hits]]+Table1[[#This Row],[z shots]]</f>
        <v>-2.2056635377158784</v>
      </c>
      <c r="L435" s="7">
        <f>Table1[[#This Row],[z blocks]]+Table1[[#This Row],[z faceoffWins]]</f>
        <v>0.46674243277414118</v>
      </c>
      <c r="M435" s="7">
        <f>Table1[[#This Row],[z goals]]+Table1[[#This Row],[z assists]]+Table1[[#This Row],[z points]]+Table1[[#This Row],[z ppp]]+Table1[[#This Row],[z hits]]+Table1[[#This Row],[z blocks]]+Table1[[#This Row],[z shots]]</f>
        <v>-1.1376570554130951</v>
      </c>
      <c r="N435" s="7">
        <f>Table1[[#This Row],[z goals]]+Table1[[#This Row],[z assists]]+Table1[[#This Row],[z points]]+Table1[[#This Row],[z ppp]]</f>
        <v>-3.0998775508424776</v>
      </c>
      <c r="O435" s="3">
        <f>(Table1[[#This Row],[AVG_goals]] - AT$519) / AT$516</f>
        <v>-0.99838926058242738</v>
      </c>
      <c r="P435" s="3">
        <f>(Table1[[#This Row],[AVG_assists]] - P$519) / P$516</f>
        <v>-0.47352277723165864</v>
      </c>
      <c r="Q435" s="3">
        <f>(Table1[[#This Row],[AVG_points]] - AX$519) / AX$516</f>
        <v>-0.74827890572701228</v>
      </c>
      <c r="R435" s="3">
        <f>(Table1[[#This Row],[AVG_faceoffWins]] - AH$519) / AH$516</f>
        <v>-0.60126404952864232</v>
      </c>
      <c r="S435" s="3">
        <f>(Table1[[#This Row],[AVG_PPP]] - AB$519) / AB$516</f>
        <v>-0.87968660730137949</v>
      </c>
      <c r="T435" s="3">
        <f>(Table1[[#This Row],[AVG_hits]] - T$519) / T$516</f>
        <v>1.6077887839670124</v>
      </c>
      <c r="U435" s="3">
        <f>(Table1[[#This Row],[AVG_blocks]] - U$519) / U$516</f>
        <v>1.0680064823027835</v>
      </c>
      <c r="V435" s="3">
        <f>(Table1[[#This Row],[AVG_shots]] - AO$519) / AO$516</f>
        <v>-0.71357477084041343</v>
      </c>
      <c r="W435" s="6">
        <v>0</v>
      </c>
      <c r="X435" s="7">
        <f>Table1[[#This Row],[r shp factor]]*Table1[[#This Row],[goals]]</f>
        <v>2.7342165012739712</v>
      </c>
      <c r="Y435" s="4">
        <v>6.1160048387096697E-2</v>
      </c>
      <c r="Z435" s="3">
        <f>(Table1[[#This Row],[AVG_shp]] - Z$519) / Z$516</f>
        <v>-0.87046332603209908</v>
      </c>
      <c r="AA435" s="6">
        <v>0</v>
      </c>
      <c r="AB435" s="6">
        <v>105.758064516129</v>
      </c>
      <c r="AC435" s="6">
        <v>172.91935483870901</v>
      </c>
      <c r="AD435" s="1">
        <v>84</v>
      </c>
      <c r="AE435" s="1">
        <v>5</v>
      </c>
      <c r="AF435" s="1">
        <f>IF(ISERR(Table1[[#This Row],[AVG_shp]]/Table1[[#This Row],[shp]]), 0, Table1[[#This Row],[AVG_shp]]/Table1[[#This Row],[shp]])</f>
        <v>0.54684330025479422</v>
      </c>
      <c r="AG435" s="1">
        <v>10</v>
      </c>
      <c r="AH435" s="1">
        <v>15</v>
      </c>
      <c r="AI435" s="1">
        <v>35</v>
      </c>
      <c r="AJ435" s="3">
        <v>3.6774193548387002</v>
      </c>
      <c r="AK435" s="3">
        <v>16.2822580645161</v>
      </c>
      <c r="AL435" s="3">
        <v>19.959677419354801</v>
      </c>
      <c r="AM435" s="3">
        <v>84.637096774193495</v>
      </c>
      <c r="AN435" s="1">
        <v>0.111842</v>
      </c>
      <c r="AO435" s="1">
        <v>0</v>
      </c>
      <c r="AP435" s="1">
        <v>81</v>
      </c>
      <c r="AQ435" s="1">
        <v>0</v>
      </c>
      <c r="AR435" s="1">
        <v>117</v>
      </c>
      <c r="AS435" s="1">
        <v>122</v>
      </c>
      <c r="AT435"/>
      <c r="AX435"/>
      <c r="AY435"/>
      <c r="AZ435"/>
    </row>
    <row r="436" spans="1:52" x14ac:dyDescent="0.3">
      <c r="A436" s="1"/>
      <c r="B436" s="1">
        <v>8480727</v>
      </c>
      <c r="C436" s="1">
        <v>29</v>
      </c>
      <c r="D436" s="1" t="s">
        <v>960</v>
      </c>
      <c r="E436" s="1" t="str">
        <f>IF(AND(ISERR(FIND("C",Table1[[#This Row],[positions]])), Table1[[#This Row],[AVG_faceoffWins]]&gt;200), "*", "")</f>
        <v/>
      </c>
      <c r="F436" s="1" t="str">
        <f>IF(AND(AND(NOT(ISERR(FIND("C",Table1[[#This Row],[positions]]))), G436&lt;&gt;"C"), Table1[[#This Row],[z faceoffWins]]&gt;0.15), "*", "")</f>
        <v/>
      </c>
      <c r="G436" s="2" t="s">
        <v>48</v>
      </c>
      <c r="H436" s="1" t="s">
        <v>993</v>
      </c>
      <c r="I436" s="1" t="s">
        <v>994</v>
      </c>
      <c r="J436" s="7">
        <f>Table1[[#This Row],[z ppp]]+Table1[[#This Row],[z blocks]]+Table1[[#This Row],[z hits]]+Table1[[#This Row],[z goals]]+Table1[[#This Row],[z assists]]+Table1[[#This Row],[z points]]+Table1[[#This Row],[z faceoffWins]]+Table1[[#This Row],[z shots]]</f>
        <v>-4.1260097726514617</v>
      </c>
      <c r="K436" s="7">
        <f>Table1[[#This Row],[z goals]]+Table1[[#This Row],[z assists]]+Table1[[#This Row],[z points]]+Table1[[#This Row],[z ppp]]+Table1[[#This Row],[z hits]]+Table1[[#This Row],[z shots]]</f>
        <v>-4.4954871407713792</v>
      </c>
      <c r="L436" s="7">
        <f>Table1[[#This Row],[z blocks]]+Table1[[#This Row],[z faceoffWins]]</f>
        <v>0.36947736811991772</v>
      </c>
      <c r="M436" s="7">
        <f>Table1[[#This Row],[z goals]]+Table1[[#This Row],[z assists]]+Table1[[#This Row],[z points]]+Table1[[#This Row],[z ppp]]+Table1[[#This Row],[z hits]]+Table1[[#This Row],[z blocks]]+Table1[[#This Row],[z shots]]</f>
        <v>-3.5247457231228196</v>
      </c>
      <c r="N436" s="7">
        <f>Table1[[#This Row],[z goals]]+Table1[[#This Row],[z assists]]+Table1[[#This Row],[z points]]+Table1[[#This Row],[z ppp]]</f>
        <v>-3.9110936944626378</v>
      </c>
      <c r="O436" s="3">
        <f>(Table1[[#This Row],[AVG_goals]] - AT$519) / AT$516</f>
        <v>-0.99860372920181761</v>
      </c>
      <c r="P436" s="3">
        <f>(Table1[[#This Row],[AVG_assists]] - P$519) / P$516</f>
        <v>-0.97234943539871332</v>
      </c>
      <c r="Q436" s="3">
        <f>(Table1[[#This Row],[AVG_points]] - AX$519) / AX$516</f>
        <v>-1.0604539225607277</v>
      </c>
      <c r="R436" s="3">
        <f>(Table1[[#This Row],[AVG_faceoffWins]] - AH$519) / AH$516</f>
        <v>-0.60126404952864232</v>
      </c>
      <c r="S436" s="3">
        <f>(Table1[[#This Row],[AVG_PPP]] - AB$519) / AB$516</f>
        <v>-0.87968660730137949</v>
      </c>
      <c r="T436" s="3">
        <f>(Table1[[#This Row],[AVG_hits]] - T$519) / T$516</f>
        <v>0.48516265887732613</v>
      </c>
      <c r="U436" s="3">
        <f>(Table1[[#This Row],[AVG_blocks]] - U$519) / U$516</f>
        <v>0.97074141764856003</v>
      </c>
      <c r="V436" s="3">
        <f>(Table1[[#This Row],[AVG_shots]] - AO$519) / AO$516</f>
        <v>-1.0695561051860676</v>
      </c>
      <c r="W436" s="6">
        <v>0</v>
      </c>
      <c r="X436" s="7">
        <f>Table1[[#This Row],[r shp factor]]*Table1[[#This Row],[goals]]</f>
        <v>4.1242661811282808</v>
      </c>
      <c r="Y436" s="4">
        <v>5.7281932989690698E-2</v>
      </c>
      <c r="Z436" s="3">
        <f>(Table1[[#This Row],[AVG_shp]] - Z$519) / Z$516</f>
        <v>-0.94452974368405729</v>
      </c>
      <c r="AA436" s="6">
        <v>0</v>
      </c>
      <c r="AB436" s="6">
        <v>101.80412371134</v>
      </c>
      <c r="AC436" s="6">
        <v>112.561855670103</v>
      </c>
      <c r="AD436" s="1">
        <v>74</v>
      </c>
      <c r="AE436" s="1">
        <v>4</v>
      </c>
      <c r="AF436" s="1">
        <f>IF(ISERR(Table1[[#This Row],[AVG_shp]]/Table1[[#This Row],[shp]]), 0, Table1[[#This Row],[AVG_shp]]/Table1[[#This Row],[shp]])</f>
        <v>1.0310665452820702</v>
      </c>
      <c r="AG436" s="1">
        <v>9</v>
      </c>
      <c r="AH436" s="1">
        <v>13</v>
      </c>
      <c r="AI436" s="1">
        <v>30</v>
      </c>
      <c r="AJ436" s="3">
        <v>3.67525773195876</v>
      </c>
      <c r="AK436" s="3">
        <v>9.3350515463917496</v>
      </c>
      <c r="AL436" s="3">
        <v>13.010309278350499</v>
      </c>
      <c r="AM436" s="3">
        <v>62.963917525773198</v>
      </c>
      <c r="AN436" s="1">
        <v>5.5556000000000001E-2</v>
      </c>
      <c r="AO436" s="1">
        <v>0</v>
      </c>
      <c r="AP436" s="1">
        <v>72</v>
      </c>
      <c r="AQ436" s="1">
        <v>0</v>
      </c>
      <c r="AR436" s="1">
        <v>103</v>
      </c>
      <c r="AS436" s="1">
        <v>117</v>
      </c>
      <c r="AT436"/>
      <c r="AX436"/>
      <c r="AY436"/>
      <c r="AZ436"/>
    </row>
    <row r="437" spans="1:52" x14ac:dyDescent="0.3">
      <c r="A437" s="1"/>
      <c r="B437" s="1">
        <v>8483565</v>
      </c>
      <c r="C437" s="1">
        <v>27</v>
      </c>
      <c r="D437" s="1" t="s">
        <v>132</v>
      </c>
      <c r="E437" s="1" t="str">
        <f>IF(AND(ISERR(FIND("C",Table1[[#This Row],[positions]])), Table1[[#This Row],[AVG_faceoffWins]]&gt;200), "*", "")</f>
        <v/>
      </c>
      <c r="F437" s="1" t="str">
        <f>IF(AND(AND(NOT(ISERR(FIND("C",Table1[[#This Row],[positions]]))), G437&lt;&gt;"C"), Table1[[#This Row],[z faceoffWins]]&gt;0.15), "*", "")</f>
        <v/>
      </c>
      <c r="G437" s="2" t="s">
        <v>48</v>
      </c>
      <c r="H437" s="1" t="s">
        <v>561</v>
      </c>
      <c r="I437" s="1" t="s">
        <v>562</v>
      </c>
      <c r="J437" s="7">
        <f>Table1[[#This Row],[z ppp]]+Table1[[#This Row],[z blocks]]+Table1[[#This Row],[z hits]]+Table1[[#This Row],[z goals]]+Table1[[#This Row],[z assists]]+Table1[[#This Row],[z points]]+Table1[[#This Row],[z faceoffWins]]+Table1[[#This Row],[z shots]]</f>
        <v>-5.7141753020838841</v>
      </c>
      <c r="K437" s="7">
        <f>Table1[[#This Row],[z goals]]+Table1[[#This Row],[z assists]]+Table1[[#This Row],[z points]]+Table1[[#This Row],[z ppp]]+Table1[[#This Row],[z hits]]+Table1[[#This Row],[z shots]]</f>
        <v>-5.0334248504510875</v>
      </c>
      <c r="L437" s="7">
        <f>Table1[[#This Row],[z blocks]]+Table1[[#This Row],[z faceoffWins]]</f>
        <v>-0.68075045163279646</v>
      </c>
      <c r="M437" s="7">
        <f>Table1[[#This Row],[z goals]]+Table1[[#This Row],[z assists]]+Table1[[#This Row],[z points]]+Table1[[#This Row],[z ppp]]+Table1[[#This Row],[z hits]]+Table1[[#This Row],[z blocks]]+Table1[[#This Row],[z shots]]</f>
        <v>-5.112911252555242</v>
      </c>
      <c r="N437" s="7">
        <f>Table1[[#This Row],[z goals]]+Table1[[#This Row],[z assists]]+Table1[[#This Row],[z points]]+Table1[[#This Row],[z ppp]]</f>
        <v>-3.3489885621535271</v>
      </c>
      <c r="O437" s="3">
        <f>(Table1[[#This Row],[AVG_goals]] - AT$519) / AT$516</f>
        <v>-0.99945610448401323</v>
      </c>
      <c r="P437" s="3">
        <f>(Table1[[#This Row],[AVG_assists]] - P$519) / P$516</f>
        <v>-0.92460448725280631</v>
      </c>
      <c r="Q437" s="3">
        <f>(Table1[[#This Row],[AVG_points]] - AX$519) / AX$516</f>
        <v>-1.0309694608673654</v>
      </c>
      <c r="R437" s="3">
        <f>(Table1[[#This Row],[AVG_faceoffWins]] - AH$519) / AH$516</f>
        <v>-0.60126404952864232</v>
      </c>
      <c r="S437" s="3">
        <f>(Table1[[#This Row],[AVG_PPP]] - AB$519) / AB$516</f>
        <v>-0.39395850954934225</v>
      </c>
      <c r="T437" s="3">
        <f>(Table1[[#This Row],[AVG_hits]] - T$519) / T$516</f>
        <v>-0.6391977943858812</v>
      </c>
      <c r="U437" s="3">
        <f>(Table1[[#This Row],[AVG_blocks]] - U$519) / U$516</f>
        <v>-7.9486402104154169E-2</v>
      </c>
      <c r="V437" s="3">
        <f>(Table1[[#This Row],[AVG_shots]] - AO$519) / AO$516</f>
        <v>-1.0452384939116788</v>
      </c>
      <c r="W437" s="6">
        <v>0</v>
      </c>
      <c r="X437" s="7">
        <f>Table1[[#This Row],[r shp factor]]*Table1[[#This Row],[goals]]</f>
        <v>5.3955587288920555</v>
      </c>
      <c r="Y437" s="4">
        <v>6.4232777777777694E-2</v>
      </c>
      <c r="Z437" s="3">
        <f>(Table1[[#This Row],[AVG_shp]] - Z$519) / Z$516</f>
        <v>-0.8117786209472907</v>
      </c>
      <c r="AA437" s="6">
        <v>4.6666666666666599</v>
      </c>
      <c r="AB437" s="6">
        <v>59.1111111111111</v>
      </c>
      <c r="AC437" s="6">
        <v>52.1111111111111</v>
      </c>
      <c r="AD437" s="1">
        <v>60</v>
      </c>
      <c r="AE437" s="1">
        <v>4</v>
      </c>
      <c r="AF437" s="1">
        <f>IF(ISERR(Table1[[#This Row],[AVG_shp]]/Table1[[#This Row],[shp]]), 0, Table1[[#This Row],[AVG_shp]]/Table1[[#This Row],[shp]])</f>
        <v>1.3488896822230139</v>
      </c>
      <c r="AG437" s="1">
        <v>12</v>
      </c>
      <c r="AH437" s="1">
        <v>16</v>
      </c>
      <c r="AI437" s="1">
        <v>36</v>
      </c>
      <c r="AJ437" s="3">
        <v>3.6666666666666599</v>
      </c>
      <c r="AK437" s="3">
        <v>10</v>
      </c>
      <c r="AL437" s="3">
        <v>13.6666666666666</v>
      </c>
      <c r="AM437" s="3">
        <v>64.4444444444444</v>
      </c>
      <c r="AN437" s="1">
        <v>4.7619000000000002E-2</v>
      </c>
      <c r="AO437" s="1">
        <v>6</v>
      </c>
      <c r="AP437" s="1">
        <v>84</v>
      </c>
      <c r="AQ437" s="1">
        <v>0</v>
      </c>
      <c r="AR437" s="1">
        <v>74</v>
      </c>
      <c r="AS437" s="1">
        <v>53</v>
      </c>
      <c r="AT437"/>
      <c r="AX437"/>
      <c r="AY437"/>
      <c r="AZ437"/>
    </row>
    <row r="438" spans="1:52" x14ac:dyDescent="0.3">
      <c r="A438" s="1"/>
      <c r="B438" s="1">
        <v>8476429</v>
      </c>
      <c r="C438" s="1">
        <v>33</v>
      </c>
      <c r="D438" s="1" t="s">
        <v>573</v>
      </c>
      <c r="E438" s="1" t="str">
        <f>IF(AND(ISERR(FIND("C",Table1[[#This Row],[positions]])), Table1[[#This Row],[AVG_faceoffWins]]&gt;200), "*", "")</f>
        <v/>
      </c>
      <c r="F438" s="1" t="str">
        <f>IF(AND(AND(NOT(ISERR(FIND("C",Table1[[#This Row],[positions]]))), G438&lt;&gt;"C"), Table1[[#This Row],[z faceoffWins]]&gt;0.15), "*", "")</f>
        <v/>
      </c>
      <c r="G438" s="2" t="s">
        <v>48</v>
      </c>
      <c r="H438" s="1" t="s">
        <v>592</v>
      </c>
      <c r="I438" s="1" t="s">
        <v>593</v>
      </c>
      <c r="J438" s="7">
        <f>Table1[[#This Row],[z ppp]]+Table1[[#This Row],[z blocks]]+Table1[[#This Row],[z hits]]+Table1[[#This Row],[z goals]]+Table1[[#This Row],[z assists]]+Table1[[#This Row],[z points]]+Table1[[#This Row],[z faceoffWins]]+Table1[[#This Row],[z shots]]</f>
        <v>-3.3151139410288124</v>
      </c>
      <c r="K438" s="7">
        <f>Table1[[#This Row],[z goals]]+Table1[[#This Row],[z assists]]+Table1[[#This Row],[z points]]+Table1[[#This Row],[z ppp]]+Table1[[#This Row],[z hits]]+Table1[[#This Row],[z shots]]</f>
        <v>-4.4409317614245181</v>
      </c>
      <c r="L438" s="7">
        <f>Table1[[#This Row],[z blocks]]+Table1[[#This Row],[z faceoffWins]]</f>
        <v>1.1258178203957057</v>
      </c>
      <c r="M438" s="7">
        <f>Table1[[#This Row],[z goals]]+Table1[[#This Row],[z assists]]+Table1[[#This Row],[z points]]+Table1[[#This Row],[z ppp]]+Table1[[#This Row],[z hits]]+Table1[[#This Row],[z blocks]]+Table1[[#This Row],[z shots]]</f>
        <v>-2.7138498915001699</v>
      </c>
      <c r="N438" s="7">
        <f>Table1[[#This Row],[z goals]]+Table1[[#This Row],[z assists]]+Table1[[#This Row],[z points]]+Table1[[#This Row],[z ppp]]</f>
        <v>-3.7215159021000863</v>
      </c>
      <c r="O438" s="3">
        <f>(Table1[[#This Row],[AVG_goals]] - AT$519) / AT$516</f>
        <v>-1.0010309692911157</v>
      </c>
      <c r="P438" s="3">
        <f>(Table1[[#This Row],[AVG_assists]] - P$519) / P$516</f>
        <v>-0.85356182170024275</v>
      </c>
      <c r="Q438" s="3">
        <f>(Table1[[#This Row],[AVG_points]] - AX$519) / AX$516</f>
        <v>-0.98723650380734873</v>
      </c>
      <c r="R438" s="3">
        <f>(Table1[[#This Row],[AVG_faceoffWins]] - AH$519) / AH$516</f>
        <v>-0.60126404952864232</v>
      </c>
      <c r="S438" s="3">
        <f>(Table1[[#This Row],[AVG_PPP]] - AB$519) / AB$516</f>
        <v>-0.87968660730137949</v>
      </c>
      <c r="T438" s="3">
        <f>(Table1[[#This Row],[AVG_hits]] - T$519) / T$516</f>
        <v>0.1155134858150192</v>
      </c>
      <c r="U438" s="3">
        <f>(Table1[[#This Row],[AVG_blocks]] - U$519) / U$516</f>
        <v>1.727081869924348</v>
      </c>
      <c r="V438" s="3">
        <f>(Table1[[#This Row],[AVG_shots]] - AO$519) / AO$516</f>
        <v>-0.83492934513945083</v>
      </c>
      <c r="W438" s="6">
        <v>0</v>
      </c>
      <c r="X438" s="7">
        <f>Table1[[#This Row],[r shp factor]]*Table1[[#This Row],[goals]]</f>
        <v>2.1632526622326704</v>
      </c>
      <c r="Y438" s="4">
        <v>4.2417058201058198E-2</v>
      </c>
      <c r="Z438" s="3">
        <f>(Table1[[#This Row],[AVG_shp]] - Z$519) / Z$516</f>
        <v>-1.2284274392439543</v>
      </c>
      <c r="AA438" s="6">
        <v>0</v>
      </c>
      <c r="AB438" s="6">
        <v>132.55026455026399</v>
      </c>
      <c r="AC438" s="6">
        <v>92.687830687830598</v>
      </c>
      <c r="AD438" s="1">
        <v>66</v>
      </c>
      <c r="AE438" s="1">
        <v>3</v>
      </c>
      <c r="AF438" s="1">
        <f>IF(ISERR(Table1[[#This Row],[AVG_shp]]/Table1[[#This Row],[shp]]), 0, Table1[[#This Row],[AVG_shp]]/Table1[[#This Row],[shp]])</f>
        <v>0.7210842207442234</v>
      </c>
      <c r="AG438" s="1">
        <v>6</v>
      </c>
      <c r="AH438" s="1">
        <v>9</v>
      </c>
      <c r="AI438" s="1">
        <v>21</v>
      </c>
      <c r="AJ438" s="3">
        <v>3.6507936507936498</v>
      </c>
      <c r="AK438" s="3">
        <v>10.9894179894179</v>
      </c>
      <c r="AL438" s="3">
        <v>14.6402116402116</v>
      </c>
      <c r="AM438" s="3">
        <v>77.248677248677197</v>
      </c>
      <c r="AN438" s="1">
        <v>5.8824000000000001E-2</v>
      </c>
      <c r="AO438" s="1">
        <v>0</v>
      </c>
      <c r="AP438" s="1">
        <v>51</v>
      </c>
      <c r="AQ438" s="1">
        <v>0</v>
      </c>
      <c r="AR438" s="1">
        <v>105</v>
      </c>
      <c r="AS438" s="1">
        <v>89</v>
      </c>
      <c r="AT438"/>
      <c r="AX438"/>
      <c r="AY438"/>
      <c r="AZ438"/>
    </row>
    <row r="439" spans="1:52" x14ac:dyDescent="0.3">
      <c r="A439" s="1"/>
      <c r="B439" s="1">
        <v>8481178</v>
      </c>
      <c r="C439" s="1">
        <v>25</v>
      </c>
      <c r="D439" s="1" t="s">
        <v>670</v>
      </c>
      <c r="E439" s="1" t="str">
        <f>IF(AND(ISERR(FIND("C",Table1[[#This Row],[positions]])), Table1[[#This Row],[AVG_faceoffWins]]&gt;200), "*", "")</f>
        <v/>
      </c>
      <c r="F439" s="1" t="str">
        <f>IF(AND(AND(NOT(ISERR(FIND("C",Table1[[#This Row],[positions]]))), G439&lt;&gt;"C"), Table1[[#This Row],[z faceoffWins]]&gt;0.15), "*", "")</f>
        <v/>
      </c>
      <c r="G439" s="2" t="s">
        <v>48</v>
      </c>
      <c r="H439" s="1" t="s">
        <v>699</v>
      </c>
      <c r="I439" s="1" t="s">
        <v>700</v>
      </c>
      <c r="J439" s="7">
        <f>Table1[[#This Row],[z ppp]]+Table1[[#This Row],[z blocks]]+Table1[[#This Row],[z hits]]+Table1[[#This Row],[z goals]]+Table1[[#This Row],[z assists]]+Table1[[#This Row],[z points]]+Table1[[#This Row],[z faceoffWins]]+Table1[[#This Row],[z shots]]</f>
        <v>-5.70909437819203</v>
      </c>
      <c r="K439" s="7">
        <f>Table1[[#This Row],[z goals]]+Table1[[#This Row],[z assists]]+Table1[[#This Row],[z points]]+Table1[[#This Row],[z ppp]]+Table1[[#This Row],[z hits]]+Table1[[#This Row],[z shots]]</f>
        <v>-5.4887009999091978</v>
      </c>
      <c r="L439" s="7">
        <f>Table1[[#This Row],[z blocks]]+Table1[[#This Row],[z faceoffWins]]</f>
        <v>-0.22039337828283279</v>
      </c>
      <c r="M439" s="7">
        <f>Table1[[#This Row],[z goals]]+Table1[[#This Row],[z assists]]+Table1[[#This Row],[z points]]+Table1[[#This Row],[z ppp]]+Table1[[#This Row],[z hits]]+Table1[[#This Row],[z blocks]]+Table1[[#This Row],[z shots]]</f>
        <v>-5.1078303286633879</v>
      </c>
      <c r="N439" s="7">
        <f>Table1[[#This Row],[z goals]]+Table1[[#This Row],[z assists]]+Table1[[#This Row],[z points]]+Table1[[#This Row],[z ppp]]</f>
        <v>-3.0502232927003758</v>
      </c>
      <c r="O439" s="3">
        <f>(Table1[[#This Row],[AVG_goals]] - AT$519) / AT$516</f>
        <v>-1.0031564861286757</v>
      </c>
      <c r="P439" s="3">
        <f>(Table1[[#This Row],[AVG_assists]] - P$519) / P$516</f>
        <v>-0.70467800956787596</v>
      </c>
      <c r="Q439" s="3">
        <f>(Table1[[#This Row],[AVG_points]] - AX$519) / AX$516</f>
        <v>-0.89505357341579661</v>
      </c>
      <c r="R439" s="3">
        <f>(Table1[[#This Row],[AVG_faceoffWins]] - AH$519) / AH$516</f>
        <v>-0.60126404952864232</v>
      </c>
      <c r="S439" s="3">
        <f>(Table1[[#This Row],[AVG_PPP]] - AB$519) / AB$516</f>
        <v>-0.44733522358802746</v>
      </c>
      <c r="T439" s="3">
        <f>(Table1[[#This Row],[AVG_hits]] - T$519) / T$516</f>
        <v>-1.0777700206180854</v>
      </c>
      <c r="U439" s="3">
        <f>(Table1[[#This Row],[AVG_blocks]] - U$519) / U$516</f>
        <v>0.38087067124580953</v>
      </c>
      <c r="V439" s="3">
        <f>(Table1[[#This Row],[AVG_shots]] - AO$519) / AO$516</f>
        <v>-1.3607076865907368</v>
      </c>
      <c r="W439" s="6">
        <v>0</v>
      </c>
      <c r="X439" s="7">
        <f>Table1[[#This Row],[r shp factor]]*Table1[[#This Row],[goals]]</f>
        <v>2.7214238752700264</v>
      </c>
      <c r="Y439" s="4">
        <v>7.3551923076923001E-2</v>
      </c>
      <c r="Z439" s="3">
        <f>(Table1[[#This Row],[AVG_shp]] - Z$519) / Z$516</f>
        <v>-0.63379636999429811</v>
      </c>
      <c r="AA439" s="6">
        <v>4.1538461538461497</v>
      </c>
      <c r="AB439" s="6">
        <v>77.825174825174798</v>
      </c>
      <c r="AC439" s="6">
        <v>28.531468531468501</v>
      </c>
      <c r="AD439" s="1">
        <v>63</v>
      </c>
      <c r="AE439" s="1">
        <v>3</v>
      </c>
      <c r="AF439" s="1">
        <f>IF(ISERR(Table1[[#This Row],[AVG_shp]]/Table1[[#This Row],[shp]]), 0, Table1[[#This Row],[AVG_shp]]/Table1[[#This Row],[shp]])</f>
        <v>0.90714129175667546</v>
      </c>
      <c r="AG439" s="1">
        <v>12</v>
      </c>
      <c r="AH439" s="1">
        <v>15</v>
      </c>
      <c r="AI439" s="1">
        <v>33</v>
      </c>
      <c r="AJ439" s="3">
        <v>3.6293706293706198</v>
      </c>
      <c r="AK439" s="3">
        <v>13.062937062936999</v>
      </c>
      <c r="AL439" s="3">
        <v>16.692307692307601</v>
      </c>
      <c r="AM439" s="3">
        <v>45.237762237762198</v>
      </c>
      <c r="AN439" s="1">
        <v>8.1081E-2</v>
      </c>
      <c r="AO439" s="1">
        <v>0</v>
      </c>
      <c r="AP439" s="1">
        <v>37</v>
      </c>
      <c r="AQ439" s="1">
        <v>0</v>
      </c>
      <c r="AR439" s="1">
        <v>91</v>
      </c>
      <c r="AS439" s="1">
        <v>24</v>
      </c>
      <c r="AT439"/>
      <c r="AX439"/>
      <c r="AY439"/>
      <c r="AZ439"/>
    </row>
    <row r="440" spans="1:52" x14ac:dyDescent="0.3">
      <c r="A440" s="1"/>
      <c r="B440" s="1">
        <v>8482245</v>
      </c>
      <c r="C440" s="1">
        <v>30</v>
      </c>
      <c r="D440" s="1" t="s">
        <v>634</v>
      </c>
      <c r="E440" s="1" t="str">
        <f>IF(AND(ISERR(FIND("C",Table1[[#This Row],[positions]])), Table1[[#This Row],[AVG_faceoffWins]]&gt;200), "*", "")</f>
        <v/>
      </c>
      <c r="F440" s="1" t="str">
        <f>IF(AND(AND(NOT(ISERR(FIND("C",Table1[[#This Row],[positions]]))), G440&lt;&gt;"C"), Table1[[#This Row],[z faceoffWins]]&gt;0.15), "*", "")</f>
        <v/>
      </c>
      <c r="G440" s="2" t="s">
        <v>48</v>
      </c>
      <c r="H440" s="1" t="s">
        <v>668</v>
      </c>
      <c r="I440" s="1" t="s">
        <v>669</v>
      </c>
      <c r="J440" s="7">
        <f>Table1[[#This Row],[z ppp]]+Table1[[#This Row],[z blocks]]+Table1[[#This Row],[z hits]]+Table1[[#This Row],[z goals]]+Table1[[#This Row],[z assists]]+Table1[[#This Row],[z points]]+Table1[[#This Row],[z faceoffWins]]+Table1[[#This Row],[z shots]]</f>
        <v>-3.6231245475625795</v>
      </c>
      <c r="K440" s="7">
        <f>Table1[[#This Row],[z goals]]+Table1[[#This Row],[z assists]]+Table1[[#This Row],[z points]]+Table1[[#This Row],[z ppp]]+Table1[[#This Row],[z hits]]+Table1[[#This Row],[z shots]]</f>
        <v>-4.055602401292858</v>
      </c>
      <c r="L440" s="7">
        <f>Table1[[#This Row],[z blocks]]+Table1[[#This Row],[z faceoffWins]]</f>
        <v>0.43247785373027803</v>
      </c>
      <c r="M440" s="7">
        <f>Table1[[#This Row],[z goals]]+Table1[[#This Row],[z assists]]+Table1[[#This Row],[z points]]+Table1[[#This Row],[z ppp]]+Table1[[#This Row],[z hits]]+Table1[[#This Row],[z blocks]]+Table1[[#This Row],[z shots]]</f>
        <v>-3.0218604980339379</v>
      </c>
      <c r="N440" s="7">
        <f>Table1[[#This Row],[z goals]]+Table1[[#This Row],[z assists]]+Table1[[#This Row],[z points]]+Table1[[#This Row],[z ppp]]</f>
        <v>-3.4467359124168553</v>
      </c>
      <c r="O440" s="3">
        <f>(Table1[[#This Row],[AVG_goals]] - AT$519) / AT$516</f>
        <v>-1.0198939567559706</v>
      </c>
      <c r="P440" s="3">
        <f>(Table1[[#This Row],[AVG_assists]] - P$519) / P$516</f>
        <v>-0.68781765662135141</v>
      </c>
      <c r="Q440" s="3">
        <f>(Table1[[#This Row],[AVG_points]] - AX$519) / AX$516</f>
        <v>-0.89208340619334736</v>
      </c>
      <c r="R440" s="3">
        <f>(Table1[[#This Row],[AVG_faceoffWins]] - AH$519) / AH$516</f>
        <v>-0.60126404952864232</v>
      </c>
      <c r="S440" s="3">
        <f>(Table1[[#This Row],[AVG_PPP]] - AB$519) / AB$516</f>
        <v>-0.8469408928461859</v>
      </c>
      <c r="T440" s="3">
        <f>(Table1[[#This Row],[AVG_hits]] - T$519) / T$516</f>
        <v>0.45862056086618586</v>
      </c>
      <c r="U440" s="3">
        <f>(Table1[[#This Row],[AVG_blocks]] - U$519) / U$516</f>
        <v>1.0337419032589203</v>
      </c>
      <c r="V440" s="3">
        <f>(Table1[[#This Row],[AVG_shots]] - AO$519) / AO$516</f>
        <v>-1.0674870497421884</v>
      </c>
      <c r="W440" s="6">
        <v>0</v>
      </c>
      <c r="X440" s="7">
        <f>Table1[[#This Row],[r shp factor]]*Table1[[#This Row],[goals]]</f>
        <v>3.1707908078308367</v>
      </c>
      <c r="Y440" s="4">
        <v>5.5628353932584203E-2</v>
      </c>
      <c r="Z440" s="3">
        <f>(Table1[[#This Row],[AVG_shp]] - Z$519) / Z$516</f>
        <v>-0.97611072168850288</v>
      </c>
      <c r="AA440" s="6">
        <v>0.31460674157303298</v>
      </c>
      <c r="AB440" s="6">
        <v>104.365168539325</v>
      </c>
      <c r="AC440" s="6">
        <v>111.13483146067399</v>
      </c>
      <c r="AD440" s="1">
        <v>56</v>
      </c>
      <c r="AE440" s="1">
        <v>2</v>
      </c>
      <c r="AF440" s="1">
        <f>IF(ISERR(Table1[[#This Row],[AVG_shp]]/Table1[[#This Row],[shp]]), 0, Table1[[#This Row],[AVG_shp]]/Table1[[#This Row],[shp]])</f>
        <v>1.5853954039154183</v>
      </c>
      <c r="AG440" s="1">
        <v>11</v>
      </c>
      <c r="AH440" s="1">
        <v>13</v>
      </c>
      <c r="AI440" s="1">
        <v>28</v>
      </c>
      <c r="AJ440" s="3">
        <v>3.4606741573033699</v>
      </c>
      <c r="AK440" s="3">
        <v>13.297752808988699</v>
      </c>
      <c r="AL440" s="3">
        <v>16.758426966292099</v>
      </c>
      <c r="AM440" s="3">
        <v>63.089887640449398</v>
      </c>
      <c r="AN440" s="1">
        <v>3.5088000000000001E-2</v>
      </c>
      <c r="AO440" s="1">
        <v>1</v>
      </c>
      <c r="AP440" s="1">
        <v>57</v>
      </c>
      <c r="AQ440" s="1">
        <v>0</v>
      </c>
      <c r="AR440" s="1">
        <v>118</v>
      </c>
      <c r="AS440" s="1">
        <v>58</v>
      </c>
      <c r="AT440"/>
      <c r="AX440"/>
      <c r="AY440"/>
      <c r="AZ440"/>
    </row>
    <row r="441" spans="1:52" x14ac:dyDescent="0.3">
      <c r="A441" s="1"/>
      <c r="B441" s="1">
        <v>8477365</v>
      </c>
      <c r="C441" s="1">
        <v>30</v>
      </c>
      <c r="D441" s="1" t="s">
        <v>701</v>
      </c>
      <c r="E441" s="1" t="str">
        <f>IF(AND(ISERR(FIND("C",Table1[[#This Row],[positions]])), Table1[[#This Row],[AVG_faceoffWins]]&gt;200), "*", "")</f>
        <v/>
      </c>
      <c r="F441" s="1" t="str">
        <f>IF(AND(AND(NOT(ISERR(FIND("C",Table1[[#This Row],[positions]]))), G441&lt;&gt;"C"), Table1[[#This Row],[z faceoffWins]]&gt;0.15), "*", "")</f>
        <v/>
      </c>
      <c r="G441" s="2" t="s">
        <v>48</v>
      </c>
      <c r="H441" s="1" t="s">
        <v>722</v>
      </c>
      <c r="I441" s="1" t="s">
        <v>723</v>
      </c>
      <c r="J441" s="7">
        <f>Table1[[#This Row],[z ppp]]+Table1[[#This Row],[z blocks]]+Table1[[#This Row],[z hits]]+Table1[[#This Row],[z goals]]+Table1[[#This Row],[z assists]]+Table1[[#This Row],[z points]]+Table1[[#This Row],[z faceoffWins]]+Table1[[#This Row],[z shots]]</f>
        <v>-1.0403978136125531</v>
      </c>
      <c r="K441" s="7">
        <f>Table1[[#This Row],[z goals]]+Table1[[#This Row],[z assists]]+Table1[[#This Row],[z points]]+Table1[[#This Row],[z ppp]]+Table1[[#This Row],[z hits]]+Table1[[#This Row],[z shots]]</f>
        <v>-1.8009061837847542</v>
      </c>
      <c r="L441" s="7">
        <f>Table1[[#This Row],[z blocks]]+Table1[[#This Row],[z faceoffWins]]</f>
        <v>0.76050837017220108</v>
      </c>
      <c r="M441" s="7">
        <f>Table1[[#This Row],[z goals]]+Table1[[#This Row],[z assists]]+Table1[[#This Row],[z points]]+Table1[[#This Row],[z ppp]]+Table1[[#This Row],[z hits]]+Table1[[#This Row],[z blocks]]+Table1[[#This Row],[z shots]]</f>
        <v>-0.4391337640839108</v>
      </c>
      <c r="N441" s="7">
        <f>Table1[[#This Row],[z goals]]+Table1[[#This Row],[z assists]]+Table1[[#This Row],[z points]]+Table1[[#This Row],[z ppp]]</f>
        <v>-3.2127525974068627</v>
      </c>
      <c r="O441" s="3">
        <f>(Table1[[#This Row],[AVG_goals]] - AT$519) / AT$516</f>
        <v>-1.0272079612804887</v>
      </c>
      <c r="P441" s="3">
        <f>(Table1[[#This Row],[AVG_assists]] - P$519) / P$516</f>
        <v>-0.51720345853359173</v>
      </c>
      <c r="Q441" s="3">
        <f>(Table1[[#This Row],[AVG_points]] - AX$519) / AX$516</f>
        <v>-0.78865457029140251</v>
      </c>
      <c r="R441" s="3">
        <f>(Table1[[#This Row],[AVG_faceoffWins]] - AH$519) / AH$516</f>
        <v>-0.60126404952864232</v>
      </c>
      <c r="S441" s="3">
        <f>(Table1[[#This Row],[AVG_PPP]] - AB$519) / AB$516</f>
        <v>-0.87968660730137949</v>
      </c>
      <c r="T441" s="3">
        <f>(Table1[[#This Row],[AVG_hits]] - T$519) / T$516</f>
        <v>2.2347209562419241</v>
      </c>
      <c r="U441" s="3">
        <f>(Table1[[#This Row],[AVG_blocks]] - U$519) / U$516</f>
        <v>1.3617724197008434</v>
      </c>
      <c r="V441" s="3">
        <f>(Table1[[#This Row],[AVG_shots]] - AO$519) / AO$516</f>
        <v>-0.82287454261981563</v>
      </c>
      <c r="W441" s="6">
        <v>0</v>
      </c>
      <c r="X441" s="7">
        <f>Table1[[#This Row],[r shp factor]]*Table1[[#This Row],[goals]]</f>
        <v>2.5901613075526111</v>
      </c>
      <c r="Y441" s="4">
        <v>4.1113630434782597E-2</v>
      </c>
      <c r="Z441" s="3">
        <f>(Table1[[#This Row],[AVG_shp]] - Z$519) / Z$516</f>
        <v>-1.2533210319876622</v>
      </c>
      <c r="AA441" s="6">
        <v>0</v>
      </c>
      <c r="AB441" s="6">
        <v>117.7</v>
      </c>
      <c r="AC441" s="6">
        <v>206.62608695652099</v>
      </c>
      <c r="AD441" s="1">
        <v>73</v>
      </c>
      <c r="AE441" s="1">
        <v>1</v>
      </c>
      <c r="AF441" s="1">
        <f>IF(ISERR(Table1[[#This Row],[AVG_shp]]/Table1[[#This Row],[shp]]), 0, Table1[[#This Row],[AVG_shp]]/Table1[[#This Row],[shp]])</f>
        <v>2.5901613075526111</v>
      </c>
      <c r="AG441" s="1">
        <v>15</v>
      </c>
      <c r="AH441" s="1">
        <v>16</v>
      </c>
      <c r="AI441" s="1">
        <v>33</v>
      </c>
      <c r="AJ441" s="3">
        <v>3.3869565217391302</v>
      </c>
      <c r="AK441" s="3">
        <v>15.673913043478199</v>
      </c>
      <c r="AL441" s="3">
        <v>19.060869565217299</v>
      </c>
      <c r="AM441" s="3">
        <v>77.982608695652104</v>
      </c>
      <c r="AN441" s="1">
        <v>1.5873000000000002E-2</v>
      </c>
      <c r="AO441" s="1">
        <v>0</v>
      </c>
      <c r="AP441" s="1">
        <v>63</v>
      </c>
      <c r="AQ441" s="1">
        <v>0</v>
      </c>
      <c r="AR441" s="1">
        <v>116</v>
      </c>
      <c r="AS441" s="1">
        <v>208</v>
      </c>
      <c r="AT441"/>
      <c r="AX441"/>
      <c r="AY441"/>
      <c r="AZ441"/>
    </row>
    <row r="442" spans="1:52" x14ac:dyDescent="0.3">
      <c r="A442" s="1"/>
      <c r="B442" s="1">
        <v>8476879</v>
      </c>
      <c r="C442" s="1">
        <v>32</v>
      </c>
      <c r="D442" s="1" t="s">
        <v>416</v>
      </c>
      <c r="E442" s="1" t="str">
        <f>IF(AND(ISERR(FIND("C",Table1[[#This Row],[positions]])), Table1[[#This Row],[AVG_faceoffWins]]&gt;200), "*", "")</f>
        <v/>
      </c>
      <c r="F442" s="1" t="str">
        <f>IF(AND(AND(NOT(ISERR(FIND("C",Table1[[#This Row],[positions]]))), G442&lt;&gt;"C"), Table1[[#This Row],[z faceoffWins]]&gt;0.15), "*", "")</f>
        <v/>
      </c>
      <c r="G442" s="2" t="s">
        <v>48</v>
      </c>
      <c r="H442" s="1" t="s">
        <v>439</v>
      </c>
      <c r="I442" s="1" t="s">
        <v>440</v>
      </c>
      <c r="J442" s="7">
        <f>Table1[[#This Row],[z ppp]]+Table1[[#This Row],[z blocks]]+Table1[[#This Row],[z hits]]+Table1[[#This Row],[z goals]]+Table1[[#This Row],[z assists]]+Table1[[#This Row],[z points]]+Table1[[#This Row],[z faceoffWins]]+Table1[[#This Row],[z shots]]</f>
        <v>-2.3386881201739893</v>
      </c>
      <c r="K442" s="7">
        <f>Table1[[#This Row],[z goals]]+Table1[[#This Row],[z assists]]+Table1[[#This Row],[z points]]+Table1[[#This Row],[z ppp]]+Table1[[#This Row],[z hits]]+Table1[[#This Row],[z shots]]</f>
        <v>-3.2635495445828724</v>
      </c>
      <c r="L442" s="7">
        <f>Table1[[#This Row],[z blocks]]+Table1[[#This Row],[z faceoffWins]]</f>
        <v>0.92486142440888308</v>
      </c>
      <c r="M442" s="7">
        <f>Table1[[#This Row],[z goals]]+Table1[[#This Row],[z assists]]+Table1[[#This Row],[z points]]+Table1[[#This Row],[z ppp]]+Table1[[#This Row],[z hits]]+Table1[[#This Row],[z blocks]]+Table1[[#This Row],[z shots]]</f>
        <v>-1.7374240706453468</v>
      </c>
      <c r="N442" s="7">
        <f>Table1[[#This Row],[z goals]]+Table1[[#This Row],[z assists]]+Table1[[#This Row],[z points]]+Table1[[#This Row],[z ppp]]</f>
        <v>-2.9441603837801336</v>
      </c>
      <c r="O442" s="3">
        <f>(Table1[[#This Row],[AVG_goals]] - AT$519) / AT$516</f>
        <v>-1.0318505572170105</v>
      </c>
      <c r="P442" s="3">
        <f>(Table1[[#This Row],[AVG_assists]] - P$519) / P$516</f>
        <v>-0.34783046631623232</v>
      </c>
      <c r="Q442" s="3">
        <f>(Table1[[#This Row],[AVG_points]] - AX$519) / AX$516</f>
        <v>-0.68479275294551123</v>
      </c>
      <c r="R442" s="3">
        <f>(Table1[[#This Row],[AVG_faceoffWins]] - AH$519) / AH$516</f>
        <v>-0.60126404952864232</v>
      </c>
      <c r="S442" s="3">
        <f>(Table1[[#This Row],[AVG_PPP]] - AB$519) / AB$516</f>
        <v>-0.87968660730137949</v>
      </c>
      <c r="T442" s="3">
        <f>(Table1[[#This Row],[AVG_hits]] - T$519) / T$516</f>
        <v>0.27964510831825901</v>
      </c>
      <c r="U442" s="3">
        <f>(Table1[[#This Row],[AVG_blocks]] - U$519) / U$516</f>
        <v>1.5261254739375254</v>
      </c>
      <c r="V442" s="3">
        <f>(Table1[[#This Row],[AVG_shots]] - AO$519) / AO$516</f>
        <v>-0.59903426912099778</v>
      </c>
      <c r="W442" s="6">
        <v>0</v>
      </c>
      <c r="X442" s="7">
        <f>Table1[[#This Row],[r shp factor]]*Table1[[#This Row],[goals]]</f>
        <v>2.6183350230789806</v>
      </c>
      <c r="Y442" s="4">
        <v>4.36391352459016E-2</v>
      </c>
      <c r="Z442" s="3">
        <f>(Table1[[#This Row],[AVG_shp]] - Z$519) / Z$516</f>
        <v>-1.2050875280936091</v>
      </c>
      <c r="AA442" s="6">
        <v>0</v>
      </c>
      <c r="AB442" s="6">
        <v>124.38114754098299</v>
      </c>
      <c r="AC442" s="6">
        <v>101.512295081967</v>
      </c>
      <c r="AD442" s="1">
        <v>85</v>
      </c>
      <c r="AE442" s="1">
        <v>4</v>
      </c>
      <c r="AF442" s="1">
        <f>IF(ISERR(Table1[[#This Row],[AVG_shp]]/Table1[[#This Row],[shp]]), 0, Table1[[#This Row],[AVG_shp]]/Table1[[#This Row],[shp]])</f>
        <v>0.65458375576974515</v>
      </c>
      <c r="AG442" s="1">
        <v>20</v>
      </c>
      <c r="AH442" s="1">
        <v>24</v>
      </c>
      <c r="AI442" s="1">
        <v>52</v>
      </c>
      <c r="AJ442" s="3">
        <v>3.3401639344262199</v>
      </c>
      <c r="AK442" s="3">
        <v>18.032786885245901</v>
      </c>
      <c r="AL442" s="3">
        <v>21.372950819672099</v>
      </c>
      <c r="AM442" s="3">
        <v>91.610655737704903</v>
      </c>
      <c r="AN442" s="1">
        <v>6.6667000000000004E-2</v>
      </c>
      <c r="AO442" s="1">
        <v>0</v>
      </c>
      <c r="AP442" s="1">
        <v>90</v>
      </c>
      <c r="AQ442" s="1">
        <v>0</v>
      </c>
      <c r="AR442" s="1">
        <v>155</v>
      </c>
      <c r="AS442" s="1">
        <v>76</v>
      </c>
      <c r="AT442"/>
      <c r="AX442"/>
      <c r="AY442"/>
      <c r="AZ442"/>
    </row>
    <row r="443" spans="1:52" x14ac:dyDescent="0.3">
      <c r="A443" s="1"/>
      <c r="B443" s="1">
        <v>8475188</v>
      </c>
      <c r="C443" s="1">
        <v>34</v>
      </c>
      <c r="D443" s="1" t="s">
        <v>960</v>
      </c>
      <c r="E443" s="1" t="str">
        <f>IF(AND(ISERR(FIND("C",Table1[[#This Row],[positions]])), Table1[[#This Row],[AVG_faceoffWins]]&gt;200), "*", "")</f>
        <v/>
      </c>
      <c r="F443" s="1" t="str">
        <f>IF(AND(AND(NOT(ISERR(FIND("C",Table1[[#This Row],[positions]]))), G443&lt;&gt;"C"), Table1[[#This Row],[z faceoffWins]]&gt;0.15), "*", "")</f>
        <v/>
      </c>
      <c r="G443" s="2" t="s">
        <v>48</v>
      </c>
      <c r="H443" s="1" t="s">
        <v>989</v>
      </c>
      <c r="I443" s="1" t="s">
        <v>990</v>
      </c>
      <c r="J443" s="7">
        <f>Table1[[#This Row],[z ppp]]+Table1[[#This Row],[z blocks]]+Table1[[#This Row],[z hits]]+Table1[[#This Row],[z goals]]+Table1[[#This Row],[z assists]]+Table1[[#This Row],[z points]]+Table1[[#This Row],[z faceoffWins]]+Table1[[#This Row],[z shots]]</f>
        <v>0.35322322070663381</v>
      </c>
      <c r="K443" s="7">
        <f>Table1[[#This Row],[z goals]]+Table1[[#This Row],[z assists]]+Table1[[#This Row],[z points]]+Table1[[#This Row],[z ppp]]+Table1[[#This Row],[z hits]]+Table1[[#This Row],[z shots]]</f>
        <v>-2.1940306298636756</v>
      </c>
      <c r="L443" s="7">
        <f>Table1[[#This Row],[z blocks]]+Table1[[#This Row],[z faceoffWins]]</f>
        <v>2.5472538505703088</v>
      </c>
      <c r="M443" s="7">
        <f>Table1[[#This Row],[z goals]]+Table1[[#This Row],[z assists]]+Table1[[#This Row],[z points]]+Table1[[#This Row],[z ppp]]+Table1[[#This Row],[z hits]]+Table1[[#This Row],[z blocks]]+Table1[[#This Row],[z shots]]</f>
        <v>0.95448727023527569</v>
      </c>
      <c r="N443" s="7">
        <f>Table1[[#This Row],[z goals]]+Table1[[#This Row],[z assists]]+Table1[[#This Row],[z points]]+Table1[[#This Row],[z ppp]]</f>
        <v>-2.9531850228859211</v>
      </c>
      <c r="O443" s="3">
        <f>(Table1[[#This Row],[AVG_goals]] - AT$519) / AT$516</f>
        <v>-1.0325282654331813</v>
      </c>
      <c r="P443" s="3">
        <f>(Table1[[#This Row],[AVG_assists]] - P$519) / P$516</f>
        <v>-0.37411880604599923</v>
      </c>
      <c r="Q443" s="3">
        <f>(Table1[[#This Row],[AVG_points]] - AX$519) / AX$516</f>
        <v>-0.7015462082305064</v>
      </c>
      <c r="R443" s="3">
        <f>(Table1[[#This Row],[AVG_faceoffWins]] - AH$519) / AH$516</f>
        <v>-0.60126404952864232</v>
      </c>
      <c r="S443" s="3">
        <f>(Table1[[#This Row],[AVG_PPP]] - AB$519) / AB$516</f>
        <v>-0.84499174317623404</v>
      </c>
      <c r="T443" s="3">
        <f>(Table1[[#This Row],[AVG_hits]] - T$519) / T$516</f>
        <v>1.3736936549855103</v>
      </c>
      <c r="U443" s="3">
        <f>(Table1[[#This Row],[AVG_blocks]] - U$519) / U$516</f>
        <v>3.1485179000989514</v>
      </c>
      <c r="V443" s="3">
        <f>(Table1[[#This Row],[AVG_shots]] - AO$519) / AO$516</f>
        <v>-0.61453926196326492</v>
      </c>
      <c r="W443" s="6">
        <v>0</v>
      </c>
      <c r="X443" s="7">
        <f>Table1[[#This Row],[r shp factor]]*Table1[[#This Row],[goals]]</f>
        <v>3.5338661907163798</v>
      </c>
      <c r="Y443" s="4">
        <v>3.6431333333333302E-2</v>
      </c>
      <c r="Z443" s="3">
        <f>(Table1[[#This Row],[AVG_shp]] - Z$519) / Z$516</f>
        <v>-1.3427461617603518</v>
      </c>
      <c r="AA443" s="6">
        <v>0.33333333333333298</v>
      </c>
      <c r="AB443" s="6">
        <v>190.333333333333</v>
      </c>
      <c r="AC443" s="6">
        <v>160.333333333333</v>
      </c>
      <c r="AD443" s="1">
        <v>82</v>
      </c>
      <c r="AE443" s="1">
        <v>5</v>
      </c>
      <c r="AF443" s="1">
        <f>IF(ISERR(Table1[[#This Row],[AVG_shp]]/Table1[[#This Row],[shp]]), 0, Table1[[#This Row],[AVG_shp]]/Table1[[#This Row],[shp]])</f>
        <v>0.70677323814327597</v>
      </c>
      <c r="AG443" s="1">
        <v>15</v>
      </c>
      <c r="AH443" s="1">
        <v>20</v>
      </c>
      <c r="AI443" s="1">
        <v>45</v>
      </c>
      <c r="AJ443" s="3">
        <v>3.3333333333333299</v>
      </c>
      <c r="AK443" s="3">
        <v>17.6666666666666</v>
      </c>
      <c r="AL443" s="3">
        <v>21</v>
      </c>
      <c r="AM443" s="3">
        <v>90.6666666666666</v>
      </c>
      <c r="AN443" s="1">
        <v>5.1546000000000002E-2</v>
      </c>
      <c r="AO443" s="1">
        <v>0</v>
      </c>
      <c r="AP443" s="1">
        <v>97</v>
      </c>
      <c r="AQ443" s="1">
        <v>0</v>
      </c>
      <c r="AR443" s="1">
        <v>167</v>
      </c>
      <c r="AS443" s="1">
        <v>131</v>
      </c>
      <c r="AT443"/>
      <c r="AX443"/>
      <c r="AY443"/>
      <c r="AZ443"/>
    </row>
    <row r="444" spans="1:52" x14ac:dyDescent="0.3">
      <c r="A444" s="1"/>
      <c r="B444" s="1">
        <v>8474612</v>
      </c>
      <c r="C444" s="1">
        <v>35</v>
      </c>
      <c r="D444" s="1" t="s">
        <v>305</v>
      </c>
      <c r="E444" s="1" t="str">
        <f>IF(AND(ISERR(FIND("C",Table1[[#This Row],[positions]])), Table1[[#This Row],[AVG_faceoffWins]]&gt;200), "*", "")</f>
        <v/>
      </c>
      <c r="F444" s="1" t="str">
        <f>IF(AND(AND(NOT(ISERR(FIND("C",Table1[[#This Row],[positions]]))), G444&lt;&gt;"C"), Table1[[#This Row],[z faceoffWins]]&gt;0.15), "*", "")</f>
        <v/>
      </c>
      <c r="G444" s="2" t="s">
        <v>48</v>
      </c>
      <c r="H444" s="1" t="s">
        <v>334</v>
      </c>
      <c r="I444" s="1" t="s">
        <v>335</v>
      </c>
      <c r="J444" s="7">
        <f>Table1[[#This Row],[z ppp]]+Table1[[#This Row],[z blocks]]+Table1[[#This Row],[z hits]]+Table1[[#This Row],[z goals]]+Table1[[#This Row],[z assists]]+Table1[[#This Row],[z points]]+Table1[[#This Row],[z faceoffWins]]+Table1[[#This Row],[z shots]]</f>
        <v>-4.05294673242246</v>
      </c>
      <c r="K444" s="7">
        <f>Table1[[#This Row],[z goals]]+Table1[[#This Row],[z assists]]+Table1[[#This Row],[z points]]+Table1[[#This Row],[z ppp]]+Table1[[#This Row],[z hits]]+Table1[[#This Row],[z shots]]</f>
        <v>-4.5879504483150821</v>
      </c>
      <c r="L444" s="7">
        <f>Table1[[#This Row],[z blocks]]+Table1[[#This Row],[z faceoffWins]]</f>
        <v>0.53500371589262197</v>
      </c>
      <c r="M444" s="7">
        <f>Table1[[#This Row],[z goals]]+Table1[[#This Row],[z assists]]+Table1[[#This Row],[z points]]+Table1[[#This Row],[z ppp]]+Table1[[#This Row],[z hits]]+Table1[[#This Row],[z blocks]]+Table1[[#This Row],[z shots]]</f>
        <v>-3.4516826828938179</v>
      </c>
      <c r="N444" s="7">
        <f>Table1[[#This Row],[z goals]]+Table1[[#This Row],[z assists]]+Table1[[#This Row],[z points]]+Table1[[#This Row],[z ppp]]</f>
        <v>-3.9367501676111476</v>
      </c>
      <c r="O444" s="3">
        <f>(Table1[[#This Row],[AVG_goals]] - AT$519) / AT$516</f>
        <v>-1.0334368412834334</v>
      </c>
      <c r="P444" s="3">
        <f>(Table1[[#This Row],[AVG_assists]] - P$519) / P$516</f>
        <v>-0.98338783639266414</v>
      </c>
      <c r="Q444" s="3">
        <f>(Table1[[#This Row],[AVG_points]] - AX$519) / AX$516</f>
        <v>-1.0831308849861856</v>
      </c>
      <c r="R444" s="3">
        <f>(Table1[[#This Row],[AVG_faceoffWins]] - AH$519) / AH$516</f>
        <v>-0.60126404952864232</v>
      </c>
      <c r="S444" s="3">
        <f>(Table1[[#This Row],[AVG_PPP]] - AB$519) / AB$516</f>
        <v>-0.83679460494886426</v>
      </c>
      <c r="T444" s="3">
        <f>(Table1[[#This Row],[AVG_hits]] - T$519) / T$516</f>
        <v>-6.7946677235711933E-2</v>
      </c>
      <c r="U444" s="3">
        <f>(Table1[[#This Row],[AVG_blocks]] - U$519) / U$516</f>
        <v>1.1362677654212643</v>
      </c>
      <c r="V444" s="3">
        <f>(Table1[[#This Row],[AVG_shots]] - AO$519) / AO$516</f>
        <v>-0.58325360346822286</v>
      </c>
      <c r="W444" s="6">
        <v>0</v>
      </c>
      <c r="X444" s="7">
        <f>Table1[[#This Row],[r shp factor]]*Table1[[#This Row],[goals]]</f>
        <v>2.3927153198158972</v>
      </c>
      <c r="Y444" s="4">
        <v>3.3232423076923E-2</v>
      </c>
      <c r="Z444" s="3">
        <f>(Table1[[#This Row],[AVG_shp]] - Z$519) / Z$516</f>
        <v>-1.403840739616621</v>
      </c>
      <c r="AA444" s="6">
        <v>0.41208791208791201</v>
      </c>
      <c r="AB444" s="6">
        <v>108.53296703296699</v>
      </c>
      <c r="AC444" s="6">
        <v>82.824175824175796</v>
      </c>
      <c r="AD444" s="1">
        <v>59</v>
      </c>
      <c r="AE444" s="1">
        <v>1</v>
      </c>
      <c r="AF444" s="1">
        <f>IF(ISERR(Table1[[#This Row],[AVG_shp]]/Table1[[#This Row],[shp]]), 0, Table1[[#This Row],[AVG_shp]]/Table1[[#This Row],[shp]])</f>
        <v>2.3927153198158972</v>
      </c>
      <c r="AG444" s="1">
        <v>6</v>
      </c>
      <c r="AH444" s="1">
        <v>7</v>
      </c>
      <c r="AI444" s="1">
        <v>15</v>
      </c>
      <c r="AJ444" s="3">
        <v>3.3241758241758199</v>
      </c>
      <c r="AK444" s="3">
        <v>9.1813186813186807</v>
      </c>
      <c r="AL444" s="3">
        <v>12.5054945054945</v>
      </c>
      <c r="AM444" s="3">
        <v>92.571428571428498</v>
      </c>
      <c r="AN444" s="1">
        <v>1.3889E-2</v>
      </c>
      <c r="AO444" s="1">
        <v>0</v>
      </c>
      <c r="AP444" s="1">
        <v>72</v>
      </c>
      <c r="AQ444" s="1">
        <v>0</v>
      </c>
      <c r="AR444" s="1">
        <v>92</v>
      </c>
      <c r="AS444" s="1">
        <v>73</v>
      </c>
      <c r="AT444"/>
      <c r="AX444"/>
      <c r="AY444"/>
      <c r="AZ444"/>
    </row>
    <row r="445" spans="1:52" x14ac:dyDescent="0.3">
      <c r="A445" s="1"/>
      <c r="B445" s="1">
        <v>8475208</v>
      </c>
      <c r="C445" s="1">
        <v>34</v>
      </c>
      <c r="D445" s="1" t="s">
        <v>416</v>
      </c>
      <c r="E445" s="1" t="str">
        <f>IF(AND(ISERR(FIND("C",Table1[[#This Row],[positions]])), Table1[[#This Row],[AVG_faceoffWins]]&gt;200), "*", "")</f>
        <v/>
      </c>
      <c r="F445" s="1" t="str">
        <f>IF(AND(AND(NOT(ISERR(FIND("C",Table1[[#This Row],[positions]]))), G445&lt;&gt;"C"), Table1[[#This Row],[z faceoffWins]]&gt;0.15), "*", "")</f>
        <v/>
      </c>
      <c r="G445" s="2" t="s">
        <v>48</v>
      </c>
      <c r="H445" s="1" t="s">
        <v>443</v>
      </c>
      <c r="I445" s="1" t="s">
        <v>444</v>
      </c>
      <c r="J445" s="7">
        <f>Table1[[#This Row],[z ppp]]+Table1[[#This Row],[z blocks]]+Table1[[#This Row],[z hits]]+Table1[[#This Row],[z goals]]+Table1[[#This Row],[z assists]]+Table1[[#This Row],[z points]]+Table1[[#This Row],[z faceoffWins]]+Table1[[#This Row],[z shots]]</f>
        <v>-3.2405696489857485</v>
      </c>
      <c r="K445" s="7">
        <f>Table1[[#This Row],[z goals]]+Table1[[#This Row],[z assists]]+Table1[[#This Row],[z points]]+Table1[[#This Row],[z ppp]]+Table1[[#This Row],[z hits]]+Table1[[#This Row],[z shots]]</f>
        <v>-3.8181673380834251</v>
      </c>
      <c r="L445" s="7">
        <f>Table1[[#This Row],[z blocks]]+Table1[[#This Row],[z faceoffWins]]</f>
        <v>0.57759768909767728</v>
      </c>
      <c r="M445" s="7">
        <f>Table1[[#This Row],[z goals]]+Table1[[#This Row],[z assists]]+Table1[[#This Row],[z points]]+Table1[[#This Row],[z ppp]]+Table1[[#This Row],[z hits]]+Table1[[#This Row],[z blocks]]+Table1[[#This Row],[z shots]]</f>
        <v>-2.6393055994571055</v>
      </c>
      <c r="N445" s="7">
        <f>Table1[[#This Row],[z goals]]+Table1[[#This Row],[z assists]]+Table1[[#This Row],[z points]]+Table1[[#This Row],[z ppp]]</f>
        <v>-2.9845498925905538</v>
      </c>
      <c r="O445" s="3">
        <f>(Table1[[#This Row],[AVG_goals]] - AT$519) / AT$516</f>
        <v>-1.034441530942638</v>
      </c>
      <c r="P445" s="3">
        <f>(Table1[[#This Row],[AVG_assists]] - P$519) / P$516</f>
        <v>-0.37036054950883041</v>
      </c>
      <c r="Q445" s="3">
        <f>(Table1[[#This Row],[AVG_points]] - AX$519) / AX$516</f>
        <v>-0.70006120483770617</v>
      </c>
      <c r="R445" s="3">
        <f>(Table1[[#This Row],[AVG_faceoffWins]] - AH$519) / AH$516</f>
        <v>-0.60126404952864232</v>
      </c>
      <c r="S445" s="3">
        <f>(Table1[[#This Row],[AVG_PPP]] - AB$519) / AB$516</f>
        <v>-0.87968660730137949</v>
      </c>
      <c r="T445" s="3">
        <f>(Table1[[#This Row],[AVG_hits]] - T$519) / T$516</f>
        <v>6.44448645921991E-2</v>
      </c>
      <c r="U445" s="3">
        <f>(Table1[[#This Row],[AVG_blocks]] - U$519) / U$516</f>
        <v>1.1788617386263196</v>
      </c>
      <c r="V445" s="3">
        <f>(Table1[[#This Row],[AVG_shots]] - AO$519) / AO$516</f>
        <v>-0.89806231008507065</v>
      </c>
      <c r="W445" s="6">
        <v>0</v>
      </c>
      <c r="X445" s="7">
        <f>Table1[[#This Row],[r shp factor]]*Table1[[#This Row],[goals]]</f>
        <v>1.8246529872654231</v>
      </c>
      <c r="Y445" s="4">
        <v>7.20257438016529E-2</v>
      </c>
      <c r="Z445" s="3">
        <f>(Table1[[#This Row],[AVG_shp]] - Z$519) / Z$516</f>
        <v>-0.66294419568549023</v>
      </c>
      <c r="AA445" s="6">
        <v>0</v>
      </c>
      <c r="AB445" s="6">
        <v>110.26446280991701</v>
      </c>
      <c r="AC445" s="6">
        <v>89.942148760330497</v>
      </c>
      <c r="AD445" s="1">
        <v>80</v>
      </c>
      <c r="AE445" s="1">
        <v>3</v>
      </c>
      <c r="AF445" s="1">
        <f>IF(ISERR(Table1[[#This Row],[AVG_shp]]/Table1[[#This Row],[shp]]), 0, Table1[[#This Row],[AVG_shp]]/Table1[[#This Row],[shp]])</f>
        <v>0.60821766242180775</v>
      </c>
      <c r="AG445" s="1">
        <v>19</v>
      </c>
      <c r="AH445" s="1">
        <v>22</v>
      </c>
      <c r="AI445" s="1">
        <v>47</v>
      </c>
      <c r="AJ445" s="3">
        <v>3.31404958677685</v>
      </c>
      <c r="AK445" s="3">
        <v>17.719008264462801</v>
      </c>
      <c r="AL445" s="3">
        <v>21.033057851239601</v>
      </c>
      <c r="AM445" s="3">
        <v>73.404958677685897</v>
      </c>
      <c r="AN445" s="1">
        <v>0.118421</v>
      </c>
      <c r="AO445" s="1">
        <v>0</v>
      </c>
      <c r="AP445" s="1">
        <v>69</v>
      </c>
      <c r="AQ445" s="1">
        <v>0</v>
      </c>
      <c r="AR445" s="1">
        <v>109</v>
      </c>
      <c r="AS445" s="1">
        <v>74</v>
      </c>
      <c r="AT445"/>
      <c r="AX445"/>
      <c r="AY445"/>
      <c r="AZ445"/>
    </row>
    <row r="446" spans="1:52" x14ac:dyDescent="0.3">
      <c r="A446" s="1"/>
      <c r="B446" s="1">
        <v>8482095</v>
      </c>
      <c r="C446" s="1">
        <v>23</v>
      </c>
      <c r="D446" s="1" t="s">
        <v>634</v>
      </c>
      <c r="E446" s="1" t="str">
        <f>IF(AND(ISERR(FIND("C",Table1[[#This Row],[positions]])), Table1[[#This Row],[AVG_faceoffWins]]&gt;200), "*", "")</f>
        <v/>
      </c>
      <c r="F446" s="1" t="str">
        <f>IF(AND(AND(NOT(ISERR(FIND("C",Table1[[#This Row],[positions]]))), G446&lt;&gt;"C"), Table1[[#This Row],[z faceoffWins]]&gt;0.15), "*", "")</f>
        <v/>
      </c>
      <c r="G446" s="2" t="s">
        <v>48</v>
      </c>
      <c r="H446" s="1" t="s">
        <v>662</v>
      </c>
      <c r="I446" s="1" t="s">
        <v>663</v>
      </c>
      <c r="J446" s="7">
        <f>Table1[[#This Row],[z ppp]]+Table1[[#This Row],[z blocks]]+Table1[[#This Row],[z hits]]+Table1[[#This Row],[z goals]]+Table1[[#This Row],[z assists]]+Table1[[#This Row],[z points]]+Table1[[#This Row],[z faceoffWins]]+Table1[[#This Row],[z shots]]</f>
        <v>-5.4968230342297133</v>
      </c>
      <c r="K446" s="7">
        <f>Table1[[#This Row],[z goals]]+Table1[[#This Row],[z assists]]+Table1[[#This Row],[z points]]+Table1[[#This Row],[z ppp]]+Table1[[#This Row],[z hits]]+Table1[[#This Row],[z shots]]</f>
        <v>-5.3606787275706438</v>
      </c>
      <c r="L446" s="7">
        <f>Table1[[#This Row],[z blocks]]+Table1[[#This Row],[z faceoffWins]]</f>
        <v>-0.13614430665907029</v>
      </c>
      <c r="M446" s="7">
        <f>Table1[[#This Row],[z goals]]+Table1[[#This Row],[z assists]]+Table1[[#This Row],[z points]]+Table1[[#This Row],[z ppp]]+Table1[[#This Row],[z hits]]+Table1[[#This Row],[z blocks]]+Table1[[#This Row],[z shots]]</f>
        <v>-4.8955589847010721</v>
      </c>
      <c r="N446" s="7">
        <f>Table1[[#This Row],[z goals]]+Table1[[#This Row],[z assists]]+Table1[[#This Row],[z points]]+Table1[[#This Row],[z ppp]]</f>
        <v>-4.3636329744437834</v>
      </c>
      <c r="O446" s="3">
        <f>(Table1[[#This Row],[AVG_goals]] - AT$519) / AT$516</f>
        <v>-1.0366622855518279</v>
      </c>
      <c r="P446" s="3">
        <f>(Table1[[#This Row],[AVG_assists]] - P$519) / P$516</f>
        <v>-1.2694059805087039</v>
      </c>
      <c r="Q446" s="3">
        <f>(Table1[[#This Row],[AVG_points]] - AX$519) / AX$516</f>
        <v>-1.263531046890825</v>
      </c>
      <c r="R446" s="3">
        <f>(Table1[[#This Row],[AVG_faceoffWins]] - AH$519) / AH$516</f>
        <v>-0.60126404952864232</v>
      </c>
      <c r="S446" s="3">
        <f>(Table1[[#This Row],[AVG_PPP]] - AB$519) / AB$516</f>
        <v>-0.79403366149242638</v>
      </c>
      <c r="T446" s="3">
        <f>(Table1[[#This Row],[AVG_hits]] - T$519) / T$516</f>
        <v>2.657793557978045E-2</v>
      </c>
      <c r="U446" s="3">
        <f>(Table1[[#This Row],[AVG_blocks]] - U$519) / U$516</f>
        <v>0.46511974286957203</v>
      </c>
      <c r="V446" s="3">
        <f>(Table1[[#This Row],[AVG_shots]] - AO$519) / AO$516</f>
        <v>-1.023623688706641</v>
      </c>
      <c r="W446" s="6">
        <v>0</v>
      </c>
      <c r="X446" s="7">
        <f>Table1[[#This Row],[r shp factor]]*Table1[[#This Row],[goals]]</f>
        <v>3.2916666666666665</v>
      </c>
      <c r="Y446" s="4">
        <v>4.2200812499999997E-2</v>
      </c>
      <c r="Z446" s="3">
        <f>(Table1[[#This Row],[AVG_shp]] - Z$519) / Z$516</f>
        <v>-1.2325574206314942</v>
      </c>
      <c r="AA446" s="6">
        <v>0.82291666666666596</v>
      </c>
      <c r="AB446" s="6">
        <v>81.25</v>
      </c>
      <c r="AC446" s="6">
        <v>87.90625</v>
      </c>
      <c r="AD446" s="1">
        <v>79</v>
      </c>
      <c r="AE446" s="1">
        <v>4</v>
      </c>
      <c r="AF446" s="1">
        <f>IF(ISERR(Table1[[#This Row],[AVG_shp]]/Table1[[#This Row],[shp]]), 0, Table1[[#This Row],[AVG_shp]]/Table1[[#This Row],[shp]])</f>
        <v>0.82291666666666663</v>
      </c>
      <c r="AG446" s="1">
        <v>6</v>
      </c>
      <c r="AH446" s="1">
        <v>10</v>
      </c>
      <c r="AI446" s="1">
        <v>24</v>
      </c>
      <c r="AJ446" s="3">
        <v>3.2916666666666599</v>
      </c>
      <c r="AK446" s="3">
        <v>5.1979166666666599</v>
      </c>
      <c r="AL446" s="3">
        <v>8.4895833333333304</v>
      </c>
      <c r="AM446" s="3">
        <v>65.7604166666666</v>
      </c>
      <c r="AN446" s="1">
        <v>5.1282000000000001E-2</v>
      </c>
      <c r="AO446" s="1">
        <v>1</v>
      </c>
      <c r="AP446" s="1">
        <v>78</v>
      </c>
      <c r="AQ446" s="1">
        <v>0</v>
      </c>
      <c r="AR446" s="1">
        <v>97</v>
      </c>
      <c r="AS446" s="1">
        <v>105</v>
      </c>
      <c r="AT446"/>
      <c r="AX446"/>
      <c r="AY446"/>
      <c r="AZ446"/>
    </row>
    <row r="447" spans="1:52" x14ac:dyDescent="0.3">
      <c r="A447" s="1"/>
      <c r="B447" s="1">
        <v>8479980</v>
      </c>
      <c r="C447" s="1">
        <v>27</v>
      </c>
      <c r="D447" s="1" t="s">
        <v>132</v>
      </c>
      <c r="E447" s="1" t="str">
        <f>IF(AND(ISERR(FIND("C",Table1[[#This Row],[positions]])), Table1[[#This Row],[AVG_faceoffWins]]&gt;200), "*", "")</f>
        <v/>
      </c>
      <c r="F447" s="1" t="str">
        <f>IF(AND(AND(NOT(ISERR(FIND("C",Table1[[#This Row],[positions]]))), G447&lt;&gt;"C"), Table1[[#This Row],[z faceoffWins]]&gt;0.15), "*", "")</f>
        <v/>
      </c>
      <c r="G447" s="2" t="s">
        <v>48</v>
      </c>
      <c r="H447" s="1" t="s">
        <v>563</v>
      </c>
      <c r="I447" s="1" t="s">
        <v>564</v>
      </c>
      <c r="J447" s="7">
        <f>Table1[[#This Row],[z ppp]]+Table1[[#This Row],[z blocks]]+Table1[[#This Row],[z hits]]+Table1[[#This Row],[z goals]]+Table1[[#This Row],[z assists]]+Table1[[#This Row],[z points]]+Table1[[#This Row],[z faceoffWins]]+Table1[[#This Row],[z shots]]</f>
        <v>-3.271027950407873</v>
      </c>
      <c r="K447" s="7">
        <f>Table1[[#This Row],[z goals]]+Table1[[#This Row],[z assists]]+Table1[[#This Row],[z points]]+Table1[[#This Row],[z ppp]]+Table1[[#This Row],[z hits]]+Table1[[#This Row],[z shots]]</f>
        <v>-3.7853859410260604</v>
      </c>
      <c r="L447" s="7">
        <f>Table1[[#This Row],[z blocks]]+Table1[[#This Row],[z faceoffWins]]</f>
        <v>0.51435799061818721</v>
      </c>
      <c r="M447" s="7">
        <f>Table1[[#This Row],[z goals]]+Table1[[#This Row],[z assists]]+Table1[[#This Row],[z points]]+Table1[[#This Row],[z ppp]]+Table1[[#This Row],[z hits]]+Table1[[#This Row],[z blocks]]+Table1[[#This Row],[z shots]]</f>
        <v>-2.6697639008792309</v>
      </c>
      <c r="N447" s="7">
        <f>Table1[[#This Row],[z goals]]+Table1[[#This Row],[z assists]]+Table1[[#This Row],[z points]]+Table1[[#This Row],[z ppp]]</f>
        <v>-3.8268106062164584</v>
      </c>
      <c r="O447" s="3">
        <f>(Table1[[#This Row],[AVG_goals]] - AT$519) / AT$516</f>
        <v>-1.0374443974661658</v>
      </c>
      <c r="P447" s="3">
        <f>(Table1[[#This Row],[AVG_assists]] - P$519) / P$516</f>
        <v>-0.88579233581637129</v>
      </c>
      <c r="Q447" s="3">
        <f>(Table1[[#This Row],[AVG_points]] - AX$519) / AX$516</f>
        <v>-1.0238872656325417</v>
      </c>
      <c r="R447" s="3">
        <f>(Table1[[#This Row],[AVG_faceoffWins]] - AH$519) / AH$516</f>
        <v>-0.60126404952864232</v>
      </c>
      <c r="S447" s="3">
        <f>(Table1[[#This Row],[AVG_PPP]] - AB$519) / AB$516</f>
        <v>-0.87968660730137949</v>
      </c>
      <c r="T447" s="3">
        <f>(Table1[[#This Row],[AVG_hits]] - T$519) / T$516</f>
        <v>0.58848837180489655</v>
      </c>
      <c r="U447" s="3">
        <f>(Table1[[#This Row],[AVG_blocks]] - U$519) / U$516</f>
        <v>1.1156220401468295</v>
      </c>
      <c r="V447" s="3">
        <f>(Table1[[#This Row],[AVG_shots]] - AO$519) / AO$516</f>
        <v>-0.54706370661449844</v>
      </c>
      <c r="W447" s="6">
        <v>0</v>
      </c>
      <c r="X447" s="7">
        <f>Table1[[#This Row],[r shp factor]]*Table1[[#This Row],[goals]]</f>
        <v>2.781426865534721</v>
      </c>
      <c r="Y447" s="4">
        <v>3.7587090090090002E-2</v>
      </c>
      <c r="Z447" s="3">
        <f>(Table1[[#This Row],[AVG_shp]] - Z$519) / Z$516</f>
        <v>-1.3206728725778605</v>
      </c>
      <c r="AA447" s="6">
        <v>0</v>
      </c>
      <c r="AB447" s="6">
        <v>107.69369369369301</v>
      </c>
      <c r="AC447" s="6">
        <v>118.117117117117</v>
      </c>
      <c r="AD447" s="1">
        <v>68</v>
      </c>
      <c r="AE447" s="1">
        <v>5</v>
      </c>
      <c r="AF447" s="1">
        <f>IF(ISERR(Table1[[#This Row],[AVG_shp]]/Table1[[#This Row],[shp]]), 0, Table1[[#This Row],[AVG_shp]]/Table1[[#This Row],[shp]])</f>
        <v>0.55628537310694415</v>
      </c>
      <c r="AG447" s="1">
        <v>7</v>
      </c>
      <c r="AH447" s="1">
        <v>12</v>
      </c>
      <c r="AI447" s="1">
        <v>29</v>
      </c>
      <c r="AJ447" s="3">
        <v>3.2837837837837802</v>
      </c>
      <c r="AK447" s="3">
        <v>10.540540540540499</v>
      </c>
      <c r="AL447" s="3">
        <v>13.8243243243243</v>
      </c>
      <c r="AM447" s="3">
        <v>94.774774774774698</v>
      </c>
      <c r="AN447" s="1">
        <v>6.7568000000000003E-2</v>
      </c>
      <c r="AO447" s="1">
        <v>0</v>
      </c>
      <c r="AP447" s="1">
        <v>74</v>
      </c>
      <c r="AQ447" s="1">
        <v>0</v>
      </c>
      <c r="AR447" s="1">
        <v>74</v>
      </c>
      <c r="AS447" s="1">
        <v>82</v>
      </c>
      <c r="AT447"/>
      <c r="AX447"/>
      <c r="AY447"/>
      <c r="AZ447"/>
    </row>
    <row r="448" spans="1:52" x14ac:dyDescent="0.3">
      <c r="A448" s="1"/>
      <c r="B448" s="1">
        <v>8476441</v>
      </c>
      <c r="C448" s="1">
        <v>32</v>
      </c>
      <c r="D448" s="1" t="s">
        <v>416</v>
      </c>
      <c r="E448" s="1" t="str">
        <f>IF(AND(ISERR(FIND("C",Table1[[#This Row],[positions]])), Table1[[#This Row],[AVG_faceoffWins]]&gt;200), "*", "")</f>
        <v/>
      </c>
      <c r="F448" s="1" t="str">
        <f>IF(AND(AND(NOT(ISERR(FIND("C",Table1[[#This Row],[positions]]))), G448&lt;&gt;"C"), Table1[[#This Row],[z faceoffWins]]&gt;0.15), "*", "")</f>
        <v/>
      </c>
      <c r="G448" s="2" t="s">
        <v>48</v>
      </c>
      <c r="H448" s="1" t="s">
        <v>445</v>
      </c>
      <c r="I448" s="1" t="s">
        <v>446</v>
      </c>
      <c r="J448" s="7">
        <f>Table1[[#This Row],[z ppp]]+Table1[[#This Row],[z blocks]]+Table1[[#This Row],[z hits]]+Table1[[#This Row],[z goals]]+Table1[[#This Row],[z assists]]+Table1[[#This Row],[z points]]+Table1[[#This Row],[z faceoffWins]]+Table1[[#This Row],[z shots]]</f>
        <v>-3.9615986892467876</v>
      </c>
      <c r="K448" s="7">
        <f>Table1[[#This Row],[z goals]]+Table1[[#This Row],[z assists]]+Table1[[#This Row],[z points]]+Table1[[#This Row],[z ppp]]+Table1[[#This Row],[z hits]]+Table1[[#This Row],[z shots]]</f>
        <v>-4.5126953832898371</v>
      </c>
      <c r="L448" s="7">
        <f>Table1[[#This Row],[z blocks]]+Table1[[#This Row],[z faceoffWins]]</f>
        <v>0.55109669404304995</v>
      </c>
      <c r="M448" s="7">
        <f>Table1[[#This Row],[z goals]]+Table1[[#This Row],[z assists]]+Table1[[#This Row],[z points]]+Table1[[#This Row],[z ppp]]+Table1[[#This Row],[z hits]]+Table1[[#This Row],[z blocks]]+Table1[[#This Row],[z shots]]</f>
        <v>-3.3603346397181446</v>
      </c>
      <c r="N448" s="7">
        <f>Table1[[#This Row],[z goals]]+Table1[[#This Row],[z assists]]+Table1[[#This Row],[z points]]+Table1[[#This Row],[z ppp]]</f>
        <v>-3.7951666252315785</v>
      </c>
      <c r="O448" s="3">
        <f>(Table1[[#This Row],[AVG_goals]] - AT$519) / AT$516</f>
        <v>-1.0380108161787651</v>
      </c>
      <c r="P448" s="3">
        <f>(Table1[[#This Row],[AVG_assists]] - P$519) / P$516</f>
        <v>-0.89081508482579097</v>
      </c>
      <c r="Q448" s="3">
        <f>(Table1[[#This Row],[AVG_points]] - AX$519) / AX$516</f>
        <v>-1.0272860700989421</v>
      </c>
      <c r="R448" s="3">
        <f>(Table1[[#This Row],[AVG_faceoffWins]] - AH$519) / AH$516</f>
        <v>-0.60126404952864232</v>
      </c>
      <c r="S448" s="3">
        <f>(Table1[[#This Row],[AVG_PPP]] - AB$519) / AB$516</f>
        <v>-0.83905465412808067</v>
      </c>
      <c r="T448" s="3">
        <f>(Table1[[#This Row],[AVG_hits]] - T$519) / T$516</f>
        <v>0.21889308498274071</v>
      </c>
      <c r="U448" s="3">
        <f>(Table1[[#This Row],[AVG_blocks]] - U$519) / U$516</f>
        <v>1.1523607435716923</v>
      </c>
      <c r="V448" s="3">
        <f>(Table1[[#This Row],[AVG_shots]] - AO$519) / AO$516</f>
        <v>-0.9364218430409994</v>
      </c>
      <c r="W448" s="6">
        <v>0</v>
      </c>
      <c r="X448" s="7">
        <f>Table1[[#This Row],[r shp factor]]*Table1[[#This Row],[goals]]</f>
        <v>3.8317354787942941</v>
      </c>
      <c r="Y448" s="4">
        <v>4.21069411764705E-2</v>
      </c>
      <c r="Z448" s="3">
        <f>(Table1[[#This Row],[AVG_shp]] - Z$519) / Z$516</f>
        <v>-1.2343502276889446</v>
      </c>
      <c r="AA448" s="6">
        <v>0.39037433155080198</v>
      </c>
      <c r="AB448" s="6">
        <v>109.187165775401</v>
      </c>
      <c r="AC448" s="6">
        <v>98.245989304812795</v>
      </c>
      <c r="AD448" s="1">
        <v>73</v>
      </c>
      <c r="AE448" s="1">
        <v>6</v>
      </c>
      <c r="AF448" s="1">
        <f>IF(ISERR(Table1[[#This Row],[AVG_shp]]/Table1[[#This Row],[shp]]), 0, Table1[[#This Row],[AVG_shp]]/Table1[[#This Row],[shp]])</f>
        <v>0.63862257979904902</v>
      </c>
      <c r="AG448" s="1">
        <v>14</v>
      </c>
      <c r="AH448" s="1">
        <v>20</v>
      </c>
      <c r="AI448" s="1">
        <v>46</v>
      </c>
      <c r="AJ448" s="3">
        <v>3.2780748663101602</v>
      </c>
      <c r="AK448" s="3">
        <v>10.4705882352941</v>
      </c>
      <c r="AL448" s="3">
        <v>13.748663101604199</v>
      </c>
      <c r="AM448" s="3">
        <v>71.069518716577505</v>
      </c>
      <c r="AN448" s="1">
        <v>6.5934000000000006E-2</v>
      </c>
      <c r="AO448" s="1">
        <v>1</v>
      </c>
      <c r="AP448" s="1">
        <v>91</v>
      </c>
      <c r="AQ448" s="1">
        <v>0</v>
      </c>
      <c r="AR448" s="1">
        <v>108</v>
      </c>
      <c r="AS448" s="1">
        <v>100</v>
      </c>
      <c r="AT448"/>
      <c r="AX448"/>
      <c r="AY448"/>
      <c r="AZ448"/>
    </row>
    <row r="449" spans="1:52" x14ac:dyDescent="0.3">
      <c r="A449" s="1"/>
      <c r="B449" s="1">
        <v>8478859</v>
      </c>
      <c r="C449" s="1">
        <v>29</v>
      </c>
      <c r="D449" s="1" t="s">
        <v>375</v>
      </c>
      <c r="E449" s="1" t="str">
        <f>IF(AND(ISERR(FIND("C",Table1[[#This Row],[positions]])), Table1[[#This Row],[AVG_faceoffWins]]&gt;200), "*", "")</f>
        <v/>
      </c>
      <c r="F449" s="1" t="str">
        <f>IF(AND(AND(NOT(ISERR(FIND("C",Table1[[#This Row],[positions]]))), G449&lt;&gt;"C"), Table1[[#This Row],[z faceoffWins]]&gt;0.15), "*", "")</f>
        <v/>
      </c>
      <c r="G449" s="2" t="s">
        <v>48</v>
      </c>
      <c r="H449" s="1" t="s">
        <v>412</v>
      </c>
      <c r="I449" s="1" t="s">
        <v>413</v>
      </c>
      <c r="J449" s="7">
        <f>Table1[[#This Row],[z ppp]]+Table1[[#This Row],[z blocks]]+Table1[[#This Row],[z hits]]+Table1[[#This Row],[z goals]]+Table1[[#This Row],[z assists]]+Table1[[#This Row],[z points]]+Table1[[#This Row],[z faceoffWins]]+Table1[[#This Row],[z shots]]</f>
        <v>-2.4399066711995809</v>
      </c>
      <c r="K449" s="7">
        <f>Table1[[#This Row],[z goals]]+Table1[[#This Row],[z assists]]+Table1[[#This Row],[z points]]+Table1[[#This Row],[z ppp]]+Table1[[#This Row],[z hits]]+Table1[[#This Row],[z shots]]</f>
        <v>-2.9237167051255839</v>
      </c>
      <c r="L449" s="7">
        <f>Table1[[#This Row],[z blocks]]+Table1[[#This Row],[z faceoffWins]]</f>
        <v>0.48381003392600275</v>
      </c>
      <c r="M449" s="7">
        <f>Table1[[#This Row],[z goals]]+Table1[[#This Row],[z assists]]+Table1[[#This Row],[z points]]+Table1[[#This Row],[z ppp]]+Table1[[#This Row],[z hits]]+Table1[[#This Row],[z blocks]]+Table1[[#This Row],[z shots]]</f>
        <v>-1.8386426216709388</v>
      </c>
      <c r="N449" s="7">
        <f>Table1[[#This Row],[z goals]]+Table1[[#This Row],[z assists]]+Table1[[#This Row],[z points]]+Table1[[#This Row],[z ppp]]</f>
        <v>-3.7059071704389623</v>
      </c>
      <c r="O449" s="3">
        <f>(Table1[[#This Row],[AVG_goals]] - AT$519) / AT$516</f>
        <v>-1.0382017323742521</v>
      </c>
      <c r="P449" s="3">
        <f>(Table1[[#This Row],[AVG_assists]] - P$519) / P$516</f>
        <v>-0.81074197687766669</v>
      </c>
      <c r="Q449" s="3">
        <f>(Table1[[#This Row],[AVG_points]] - AX$519) / AX$516</f>
        <v>-0.9772768538856641</v>
      </c>
      <c r="R449" s="3">
        <f>(Table1[[#This Row],[AVG_faceoffWins]] - AH$519) / AH$516</f>
        <v>-0.60126404952864232</v>
      </c>
      <c r="S449" s="3">
        <f>(Table1[[#This Row],[AVG_PPP]] - AB$519) / AB$516</f>
        <v>-0.87968660730137949</v>
      </c>
      <c r="T449" s="3">
        <f>(Table1[[#This Row],[AVG_hits]] - T$519) / T$516</f>
        <v>1.4108409991836119</v>
      </c>
      <c r="U449" s="3">
        <f>(Table1[[#This Row],[AVG_blocks]] - U$519) / U$516</f>
        <v>1.0850740834546451</v>
      </c>
      <c r="V449" s="3">
        <f>(Table1[[#This Row],[AVG_shots]] - AO$519) / AO$516</f>
        <v>-0.62865053387023329</v>
      </c>
      <c r="W449" s="6">
        <v>0</v>
      </c>
      <c r="X449" s="7">
        <f>Table1[[#This Row],[r shp factor]]*Table1[[#This Row],[goals]]</f>
        <v>4.4599828054213706</v>
      </c>
      <c r="Y449" s="4">
        <v>3.8448025104602497E-2</v>
      </c>
      <c r="Z449" s="3">
        <f>(Table1[[#This Row],[AVG_shp]] - Z$519) / Z$516</f>
        <v>-1.3042302539805055</v>
      </c>
      <c r="AA449" s="6">
        <v>0</v>
      </c>
      <c r="AB449" s="6">
        <v>106.451882845188</v>
      </c>
      <c r="AC449" s="6">
        <v>162.330543933054</v>
      </c>
      <c r="AD449" s="1">
        <v>76</v>
      </c>
      <c r="AE449" s="1">
        <v>6</v>
      </c>
      <c r="AF449" s="1">
        <f>IF(ISERR(Table1[[#This Row],[AVG_shp]]/Table1[[#This Row],[shp]]), 0, Table1[[#This Row],[AVG_shp]]/Table1[[#This Row],[shp]])</f>
        <v>0.74333046757022847</v>
      </c>
      <c r="AG449" s="1">
        <v>16</v>
      </c>
      <c r="AH449" s="1">
        <v>22</v>
      </c>
      <c r="AI449" s="1">
        <v>50</v>
      </c>
      <c r="AJ449" s="3">
        <v>3.2761506276150598</v>
      </c>
      <c r="AK449" s="3">
        <v>11.5857740585774</v>
      </c>
      <c r="AL449" s="3">
        <v>14.861924686192401</v>
      </c>
      <c r="AM449" s="3">
        <v>89.807531380753105</v>
      </c>
      <c r="AN449" s="1">
        <v>5.1723999999999999E-2</v>
      </c>
      <c r="AO449" s="1">
        <v>0</v>
      </c>
      <c r="AP449" s="1">
        <v>116</v>
      </c>
      <c r="AQ449" s="1">
        <v>0</v>
      </c>
      <c r="AR449" s="1">
        <v>88</v>
      </c>
      <c r="AS449" s="1">
        <v>137</v>
      </c>
      <c r="AT449"/>
      <c r="AX449"/>
      <c r="AY449"/>
      <c r="AZ449"/>
    </row>
    <row r="450" spans="1:52" x14ac:dyDescent="0.3">
      <c r="A450" s="1"/>
      <c r="B450" s="1">
        <v>8473507</v>
      </c>
      <c r="C450" s="1">
        <v>38</v>
      </c>
      <c r="D450" s="1" t="s">
        <v>375</v>
      </c>
      <c r="E450" s="1" t="str">
        <f>IF(AND(ISERR(FIND("C",Table1[[#This Row],[positions]])), Table1[[#This Row],[AVG_faceoffWins]]&gt;200), "*", "")</f>
        <v/>
      </c>
      <c r="F450" s="1" t="str">
        <f>IF(AND(AND(NOT(ISERR(FIND("C",Table1[[#This Row],[positions]]))), G450&lt;&gt;"C"), Table1[[#This Row],[z faceoffWins]]&gt;0.15), "*", "")</f>
        <v/>
      </c>
      <c r="G450" s="2" t="s">
        <v>48</v>
      </c>
      <c r="H450" s="1" t="s">
        <v>414</v>
      </c>
      <c r="I450" s="1" t="s">
        <v>415</v>
      </c>
      <c r="J450" s="7">
        <f>Table1[[#This Row],[z ppp]]+Table1[[#This Row],[z blocks]]+Table1[[#This Row],[z hits]]+Table1[[#This Row],[z goals]]+Table1[[#This Row],[z assists]]+Table1[[#This Row],[z points]]+Table1[[#This Row],[z faceoffWins]]+Table1[[#This Row],[z shots]]</f>
        <v>-1.6497245655968937</v>
      </c>
      <c r="K450" s="7">
        <f>Table1[[#This Row],[z goals]]+Table1[[#This Row],[z assists]]+Table1[[#This Row],[z points]]+Table1[[#This Row],[z ppp]]+Table1[[#This Row],[z hits]]+Table1[[#This Row],[z shots]]</f>
        <v>-2.2707066426279714</v>
      </c>
      <c r="L450" s="7">
        <f>Table1[[#This Row],[z blocks]]+Table1[[#This Row],[z faceoffWins]]</f>
        <v>0.62098207703107722</v>
      </c>
      <c r="M450" s="7">
        <f>Table1[[#This Row],[z goals]]+Table1[[#This Row],[z assists]]+Table1[[#This Row],[z points]]+Table1[[#This Row],[z ppp]]+Table1[[#This Row],[z hits]]+Table1[[#This Row],[z blocks]]+Table1[[#This Row],[z shots]]</f>
        <v>-1.0484605160682516</v>
      </c>
      <c r="N450" s="7">
        <f>Table1[[#This Row],[z goals]]+Table1[[#This Row],[z assists]]+Table1[[#This Row],[z points]]+Table1[[#This Row],[z ppp]]</f>
        <v>-2.4764995485984813</v>
      </c>
      <c r="O450" s="3">
        <f>(Table1[[#This Row],[AVG_goals]] - AT$519) / AT$516</f>
        <v>-1.0466489633665346</v>
      </c>
      <c r="P450" s="3">
        <f>(Table1[[#This Row],[AVG_assists]] - P$519) / P$516</f>
        <v>-0.26022985343677224</v>
      </c>
      <c r="Q450" s="3">
        <f>(Table1[[#This Row],[AVG_points]] - AX$519) / AX$516</f>
        <v>-0.63668785077825518</v>
      </c>
      <c r="R450" s="3">
        <f>(Table1[[#This Row],[AVG_faceoffWins]] - AH$519) / AH$516</f>
        <v>-0.60126404952864232</v>
      </c>
      <c r="S450" s="3">
        <f>(Table1[[#This Row],[AVG_PPP]] - AB$519) / AB$516</f>
        <v>-0.53293288101691927</v>
      </c>
      <c r="T450" s="3">
        <f>(Table1[[#This Row],[AVG_hits]] - T$519) / T$516</f>
        <v>0.97366265293159659</v>
      </c>
      <c r="U450" s="3">
        <f>(Table1[[#This Row],[AVG_blocks]] - U$519) / U$516</f>
        <v>1.2222461265597195</v>
      </c>
      <c r="V450" s="3">
        <f>(Table1[[#This Row],[AVG_shots]] - AO$519) / AO$516</f>
        <v>-0.76786974696108656</v>
      </c>
      <c r="W450" s="6">
        <v>0</v>
      </c>
      <c r="X450" s="7">
        <f>Table1[[#This Row],[r shp factor]]*Table1[[#This Row],[goals]]</f>
        <v>1.2309349725080057</v>
      </c>
      <c r="Y450" s="4">
        <v>3.7301022471910097E-2</v>
      </c>
      <c r="Z450" s="3">
        <f>(Table1[[#This Row],[AVG_shp]] - Z$519) / Z$516</f>
        <v>-1.3261363520037142</v>
      </c>
      <c r="AA450" s="6">
        <v>3.3314606741573001</v>
      </c>
      <c r="AB450" s="6">
        <v>112.02808988763999</v>
      </c>
      <c r="AC450" s="6">
        <v>138.825842696629</v>
      </c>
      <c r="AD450" s="1">
        <v>44</v>
      </c>
      <c r="AE450" s="1">
        <v>1</v>
      </c>
      <c r="AF450" s="1">
        <f>IF(ISERR(Table1[[#This Row],[AVG_shp]]/Table1[[#This Row],[shp]]), 0, Table1[[#This Row],[AVG_shp]]/Table1[[#This Row],[shp]])</f>
        <v>1.2309349725080057</v>
      </c>
      <c r="AG450" s="1">
        <v>7</v>
      </c>
      <c r="AH450" s="1">
        <v>8</v>
      </c>
      <c r="AI450" s="1">
        <v>17</v>
      </c>
      <c r="AJ450" s="3">
        <v>3.1910112359550502</v>
      </c>
      <c r="AK450" s="3">
        <v>19.252808988763999</v>
      </c>
      <c r="AL450" s="3">
        <v>22.443820224719101</v>
      </c>
      <c r="AM450" s="3">
        <v>81.331460674157299</v>
      </c>
      <c r="AN450" s="1">
        <v>3.0303E-2</v>
      </c>
      <c r="AO450" s="1">
        <v>1</v>
      </c>
      <c r="AP450" s="1">
        <v>33</v>
      </c>
      <c r="AQ450" s="1">
        <v>0</v>
      </c>
      <c r="AR450" s="1">
        <v>77</v>
      </c>
      <c r="AS450" s="1">
        <v>51</v>
      </c>
      <c r="AT450"/>
      <c r="AX450"/>
      <c r="AY450"/>
      <c r="AZ450"/>
    </row>
    <row r="451" spans="1:52" x14ac:dyDescent="0.3">
      <c r="A451" s="1"/>
      <c r="B451" s="1">
        <v>8477369</v>
      </c>
      <c r="C451" s="1">
        <v>31</v>
      </c>
      <c r="D451" s="1" t="s">
        <v>600</v>
      </c>
      <c r="E451" s="1" t="str">
        <f>IF(AND(ISERR(FIND("C",Table1[[#This Row],[positions]])), Table1[[#This Row],[AVG_faceoffWins]]&gt;200), "*", "")</f>
        <v/>
      </c>
      <c r="F451" s="1" t="str">
        <f>IF(AND(AND(NOT(ISERR(FIND("C",Table1[[#This Row],[positions]]))), G451&lt;&gt;"C"), Table1[[#This Row],[z faceoffWins]]&gt;0.15), "*", "")</f>
        <v/>
      </c>
      <c r="G451" s="2" t="s">
        <v>48</v>
      </c>
      <c r="H451" s="1" t="s">
        <v>630</v>
      </c>
      <c r="I451" s="1" t="s">
        <v>631</v>
      </c>
      <c r="J451" s="7">
        <f>Table1[[#This Row],[z ppp]]+Table1[[#This Row],[z blocks]]+Table1[[#This Row],[z hits]]+Table1[[#This Row],[z goals]]+Table1[[#This Row],[z assists]]+Table1[[#This Row],[z points]]+Table1[[#This Row],[z faceoffWins]]+Table1[[#This Row],[z shots]]</f>
        <v>-4.1136251378443749</v>
      </c>
      <c r="K451" s="7">
        <f>Table1[[#This Row],[z goals]]+Table1[[#This Row],[z assists]]+Table1[[#This Row],[z points]]+Table1[[#This Row],[z ppp]]+Table1[[#This Row],[z hits]]+Table1[[#This Row],[z shots]]</f>
        <v>-4.2727707220925488</v>
      </c>
      <c r="L451" s="7">
        <f>Table1[[#This Row],[z blocks]]+Table1[[#This Row],[z faceoffWins]]</f>
        <v>0.15914558424817471</v>
      </c>
      <c r="M451" s="7">
        <f>Table1[[#This Row],[z goals]]+Table1[[#This Row],[z assists]]+Table1[[#This Row],[z points]]+Table1[[#This Row],[z ppp]]+Table1[[#This Row],[z hits]]+Table1[[#This Row],[z blocks]]+Table1[[#This Row],[z shots]]</f>
        <v>-3.5123610883157323</v>
      </c>
      <c r="N451" s="7">
        <f>Table1[[#This Row],[z goals]]+Table1[[#This Row],[z assists]]+Table1[[#This Row],[z points]]+Table1[[#This Row],[z ppp]]</f>
        <v>-3.9105134145992091</v>
      </c>
      <c r="O451" s="3">
        <f>(Table1[[#This Row],[AVG_goals]] - AT$519) / AT$516</f>
        <v>-1.0476077999592277</v>
      </c>
      <c r="P451" s="3">
        <f>(Table1[[#This Row],[AVG_assists]] - P$519) / P$516</f>
        <v>-0.9547392069043622</v>
      </c>
      <c r="Q451" s="3">
        <f>(Table1[[#This Row],[AVG_points]] - AX$519) / AX$516</f>
        <v>-1.0716236729214672</v>
      </c>
      <c r="R451" s="3">
        <f>(Table1[[#This Row],[AVG_faceoffWins]] - AH$519) / AH$516</f>
        <v>-0.60126404952864232</v>
      </c>
      <c r="S451" s="3">
        <f>(Table1[[#This Row],[AVG_PPP]] - AB$519) / AB$516</f>
        <v>-0.83654273481415187</v>
      </c>
      <c r="T451" s="3">
        <f>(Table1[[#This Row],[AVG_hits]] - T$519) / T$516</f>
        <v>0.54824347332373713</v>
      </c>
      <c r="U451" s="3">
        <f>(Table1[[#This Row],[AVG_blocks]] - U$519) / U$516</f>
        <v>0.76040963377681703</v>
      </c>
      <c r="V451" s="3">
        <f>(Table1[[#This Row],[AVG_shots]] - AO$519) / AO$516</f>
        <v>-0.91050078081707708</v>
      </c>
      <c r="W451" s="6">
        <v>0</v>
      </c>
      <c r="X451" s="7">
        <f>Table1[[#This Row],[r shp factor]]*Table1[[#This Row],[goals]]</f>
        <v>2.672198073650228</v>
      </c>
      <c r="Y451" s="4">
        <v>6.7485694300518095E-2</v>
      </c>
      <c r="Z451" s="3">
        <f>(Table1[[#This Row],[AVG_shp]] - Z$519) / Z$516</f>
        <v>-0.74965260120032773</v>
      </c>
      <c r="AA451" s="6">
        <v>0.41450777202072497</v>
      </c>
      <c r="AB451" s="6">
        <v>93.253886010362606</v>
      </c>
      <c r="AC451" s="6">
        <v>115.953367875647</v>
      </c>
      <c r="AD451" s="1">
        <v>75</v>
      </c>
      <c r="AE451" s="1">
        <v>4</v>
      </c>
      <c r="AF451" s="1">
        <f>IF(ISERR(Table1[[#This Row],[AVG_shp]]/Table1[[#This Row],[shp]]), 0, Table1[[#This Row],[AVG_shp]]/Table1[[#This Row],[shp]])</f>
        <v>0.668049518412557</v>
      </c>
      <c r="AG451" s="1">
        <v>9</v>
      </c>
      <c r="AH451" s="1">
        <v>13</v>
      </c>
      <c r="AI451" s="1">
        <v>30</v>
      </c>
      <c r="AJ451" s="3">
        <v>3.18134715025906</v>
      </c>
      <c r="AK451" s="3">
        <v>9.5803108808290105</v>
      </c>
      <c r="AL451" s="3">
        <v>12.761658031088</v>
      </c>
      <c r="AM451" s="3">
        <v>72.647668393782297</v>
      </c>
      <c r="AN451" s="1">
        <v>0.101019</v>
      </c>
      <c r="AO451" s="1">
        <v>0</v>
      </c>
      <c r="AP451" s="1">
        <v>81</v>
      </c>
      <c r="AQ451" s="1">
        <v>0</v>
      </c>
      <c r="AR451" s="1">
        <v>106</v>
      </c>
      <c r="AS451" s="1">
        <v>115</v>
      </c>
      <c r="AT451"/>
      <c r="AX451"/>
      <c r="AY451"/>
      <c r="AZ451"/>
    </row>
    <row r="452" spans="1:52" x14ac:dyDescent="0.3">
      <c r="A452" s="1"/>
      <c r="B452" s="1">
        <v>8478851</v>
      </c>
      <c r="C452" s="1">
        <v>29</v>
      </c>
      <c r="D452" s="1" t="s">
        <v>481</v>
      </c>
      <c r="E452" s="1" t="str">
        <f>IF(AND(ISERR(FIND("C",Table1[[#This Row],[positions]])), Table1[[#This Row],[AVG_faceoffWins]]&gt;200), "*", "")</f>
        <v/>
      </c>
      <c r="F452" s="1" t="str">
        <f>IF(AND(AND(NOT(ISERR(FIND("C",Table1[[#This Row],[positions]]))), G452&lt;&gt;"C"), Table1[[#This Row],[z faceoffWins]]&gt;0.15), "*", "")</f>
        <v/>
      </c>
      <c r="G452" s="2" t="s">
        <v>48</v>
      </c>
      <c r="H452" s="1" t="s">
        <v>501</v>
      </c>
      <c r="I452" s="1" t="s">
        <v>123</v>
      </c>
      <c r="J452" s="7">
        <f>Table1[[#This Row],[z ppp]]+Table1[[#This Row],[z blocks]]+Table1[[#This Row],[z hits]]+Table1[[#This Row],[z goals]]+Table1[[#This Row],[z assists]]+Table1[[#This Row],[z points]]+Table1[[#This Row],[z faceoffWins]]+Table1[[#This Row],[z shots]]</f>
        <v>-3.2452963003855584</v>
      </c>
      <c r="K452" s="7">
        <f>Table1[[#This Row],[z goals]]+Table1[[#This Row],[z assists]]+Table1[[#This Row],[z points]]+Table1[[#This Row],[z ppp]]+Table1[[#This Row],[z hits]]+Table1[[#This Row],[z shots]]</f>
        <v>-4.4197705189657359</v>
      </c>
      <c r="L452" s="7">
        <f>Table1[[#This Row],[z blocks]]+Table1[[#This Row],[z faceoffWins]]</f>
        <v>1.1744742185801775</v>
      </c>
      <c r="M452" s="7">
        <f>Table1[[#This Row],[z goals]]+Table1[[#This Row],[z assists]]+Table1[[#This Row],[z points]]+Table1[[#This Row],[z ppp]]+Table1[[#This Row],[z hits]]+Table1[[#This Row],[z blocks]]+Table1[[#This Row],[z shots]]</f>
        <v>-2.6440322508569158</v>
      </c>
      <c r="N452" s="7">
        <f>Table1[[#This Row],[z goals]]+Table1[[#This Row],[z assists]]+Table1[[#This Row],[z points]]+Table1[[#This Row],[z ppp]]</f>
        <v>-3.1172487136897162</v>
      </c>
      <c r="O452" s="3">
        <f>(Table1[[#This Row],[AVG_goals]] - AT$519) / AT$516</f>
        <v>-1.0503363520981184</v>
      </c>
      <c r="P452" s="3">
        <f>(Table1[[#This Row],[AVG_assists]] - P$519) / P$516</f>
        <v>-0.46175465362273449</v>
      </c>
      <c r="Q452" s="3">
        <f>(Table1[[#This Row],[AVG_points]] - AX$519) / AX$516</f>
        <v>-0.76443610191572431</v>
      </c>
      <c r="R452" s="3">
        <f>(Table1[[#This Row],[AVG_faceoffWins]] - AH$519) / AH$516</f>
        <v>-0.60126404952864232</v>
      </c>
      <c r="S452" s="3">
        <f>(Table1[[#This Row],[AVG_PPP]] - AB$519) / AB$516</f>
        <v>-0.84072160605313906</v>
      </c>
      <c r="T452" s="3">
        <f>(Table1[[#This Row],[AVG_hits]] - T$519) / T$516</f>
        <v>-0.39174345620143047</v>
      </c>
      <c r="U452" s="3">
        <f>(Table1[[#This Row],[AVG_blocks]] - U$519) / U$516</f>
        <v>1.7757382681088199</v>
      </c>
      <c r="V452" s="3">
        <f>(Table1[[#This Row],[AVG_shots]] - AO$519) / AO$516</f>
        <v>-0.91077834907458888</v>
      </c>
      <c r="W452" s="6">
        <v>0</v>
      </c>
      <c r="X452" s="7">
        <f>Table1[[#This Row],[r shp factor]]*Table1[[#This Row],[goals]]</f>
        <v>2.3256245228096928</v>
      </c>
      <c r="Y452" s="4">
        <v>5.9982507692307598E-2</v>
      </c>
      <c r="Z452" s="3">
        <f>(Table1[[#This Row],[AVG_shp]] - Z$519) / Z$516</f>
        <v>-0.89295265705117188</v>
      </c>
      <c r="AA452" s="6">
        <v>0.37435897435897397</v>
      </c>
      <c r="AB452" s="6">
        <v>134.528205128205</v>
      </c>
      <c r="AC452" s="6">
        <v>65.415384615384596</v>
      </c>
      <c r="AD452" s="1">
        <v>79</v>
      </c>
      <c r="AE452" s="1">
        <v>3</v>
      </c>
      <c r="AF452" s="1">
        <f>IF(ISERR(Table1[[#This Row],[AVG_shp]]/Table1[[#This Row],[shp]]), 0, Table1[[#This Row],[AVG_shp]]/Table1[[#This Row],[shp]])</f>
        <v>0.77520817426989763</v>
      </c>
      <c r="AG452" s="1">
        <v>22</v>
      </c>
      <c r="AH452" s="1">
        <v>25</v>
      </c>
      <c r="AI452" s="1">
        <v>53</v>
      </c>
      <c r="AJ452" s="3">
        <v>3.1538461538461502</v>
      </c>
      <c r="AK452" s="3">
        <v>16.446153846153798</v>
      </c>
      <c r="AL452" s="3">
        <v>19.600000000000001</v>
      </c>
      <c r="AM452" s="3">
        <v>72.630769230769204</v>
      </c>
      <c r="AN452" s="1">
        <v>7.7376E-2</v>
      </c>
      <c r="AO452" s="1">
        <v>0</v>
      </c>
      <c r="AP452" s="1">
        <v>82</v>
      </c>
      <c r="AQ452" s="1">
        <v>0</v>
      </c>
      <c r="AR452" s="1">
        <v>169</v>
      </c>
      <c r="AS452" s="1">
        <v>75</v>
      </c>
      <c r="AT452"/>
      <c r="AX452"/>
      <c r="AY452"/>
      <c r="AZ452"/>
    </row>
    <row r="453" spans="1:52" x14ac:dyDescent="0.3">
      <c r="A453" s="1"/>
      <c r="B453" s="1">
        <v>8476856</v>
      </c>
      <c r="C453" s="1">
        <v>31</v>
      </c>
      <c r="D453" s="1" t="s">
        <v>701</v>
      </c>
      <c r="E453" s="1" t="str">
        <f>IF(AND(ISERR(FIND("C",Table1[[#This Row],[positions]])), Table1[[#This Row],[AVG_faceoffWins]]&gt;200), "*", "")</f>
        <v/>
      </c>
      <c r="F453" s="1" t="str">
        <f>IF(AND(AND(NOT(ISERR(FIND("C",Table1[[#This Row],[positions]]))), G453&lt;&gt;"C"), Table1[[#This Row],[z faceoffWins]]&gt;0.15), "*", "")</f>
        <v/>
      </c>
      <c r="G453" s="2" t="s">
        <v>48</v>
      </c>
      <c r="H453" s="1" t="s">
        <v>724</v>
      </c>
      <c r="I453" s="1" t="s">
        <v>725</v>
      </c>
      <c r="J453" s="7">
        <f>Table1[[#This Row],[z ppp]]+Table1[[#This Row],[z blocks]]+Table1[[#This Row],[z hits]]+Table1[[#This Row],[z goals]]+Table1[[#This Row],[z assists]]+Table1[[#This Row],[z points]]+Table1[[#This Row],[z faceoffWins]]+Table1[[#This Row],[z shots]]</f>
        <v>-3.7175414895511114</v>
      </c>
      <c r="K453" s="7">
        <f>Table1[[#This Row],[z goals]]+Table1[[#This Row],[z assists]]+Table1[[#This Row],[z points]]+Table1[[#This Row],[z ppp]]+Table1[[#This Row],[z hits]]+Table1[[#This Row],[z shots]]</f>
        <v>-3.969516748711897</v>
      </c>
      <c r="L453" s="7">
        <f>Table1[[#This Row],[z blocks]]+Table1[[#This Row],[z faceoffWins]]</f>
        <v>0.25197525916078523</v>
      </c>
      <c r="M453" s="7">
        <f>Table1[[#This Row],[z goals]]+Table1[[#This Row],[z assists]]+Table1[[#This Row],[z points]]+Table1[[#This Row],[z ppp]]+Table1[[#This Row],[z hits]]+Table1[[#This Row],[z blocks]]+Table1[[#This Row],[z shots]]</f>
        <v>-3.1162774400224693</v>
      </c>
      <c r="N453" s="7">
        <f>Table1[[#This Row],[z goals]]+Table1[[#This Row],[z assists]]+Table1[[#This Row],[z points]]+Table1[[#This Row],[z ppp]]</f>
        <v>-3.996672300231034</v>
      </c>
      <c r="O453" s="3">
        <f>(Table1[[#This Row],[AVG_goals]] - AT$519) / AT$516</f>
        <v>-1.0524019034347456</v>
      </c>
      <c r="P453" s="3">
        <f>(Table1[[#This Row],[AVG_assists]] - P$519) / P$516</f>
        <v>-0.99541885988511514</v>
      </c>
      <c r="Q453" s="3">
        <f>(Table1[[#This Row],[AVG_points]] - AX$519) / AX$516</f>
        <v>-1.0992444219017774</v>
      </c>
      <c r="R453" s="3">
        <f>(Table1[[#This Row],[AVG_faceoffWins]] - AH$519) / AH$516</f>
        <v>-0.60126404952864232</v>
      </c>
      <c r="S453" s="3">
        <f>(Table1[[#This Row],[AVG_PPP]] - AB$519) / AB$516</f>
        <v>-0.84960711500939556</v>
      </c>
      <c r="T453" s="3">
        <f>(Table1[[#This Row],[AVG_hits]] - T$519) / T$516</f>
        <v>0.77861979866643638</v>
      </c>
      <c r="U453" s="3">
        <f>(Table1[[#This Row],[AVG_blocks]] - U$519) / U$516</f>
        <v>0.85323930868942754</v>
      </c>
      <c r="V453" s="3">
        <f>(Table1[[#This Row],[AVG_shots]] - AO$519) / AO$516</f>
        <v>-0.75146424714729954</v>
      </c>
      <c r="W453" s="6">
        <v>0</v>
      </c>
      <c r="X453" s="7">
        <f>Table1[[#This Row],[r shp factor]]*Table1[[#This Row],[goals]]</f>
        <v>2.426614917355888</v>
      </c>
      <c r="Y453" s="4">
        <v>4.2572532110091703E-2</v>
      </c>
      <c r="Z453" s="3">
        <f>(Table1[[#This Row],[AVG_shp]] - Z$519) / Z$516</f>
        <v>-1.2254581115421121</v>
      </c>
      <c r="AA453" s="6">
        <v>0.28899082568807299</v>
      </c>
      <c r="AB453" s="6">
        <v>97.0275229357798</v>
      </c>
      <c r="AC453" s="6">
        <v>128.33944954128401</v>
      </c>
      <c r="AD453" s="1">
        <v>63</v>
      </c>
      <c r="AE453" s="1">
        <v>1</v>
      </c>
      <c r="AF453" s="1">
        <f>IF(ISERR(Table1[[#This Row],[AVG_shp]]/Table1[[#This Row],[shp]]), 0, Table1[[#This Row],[AVG_shp]]/Table1[[#This Row],[shp]])</f>
        <v>2.426614917355888</v>
      </c>
      <c r="AG453" s="1">
        <v>9</v>
      </c>
      <c r="AH453" s="1">
        <v>10</v>
      </c>
      <c r="AI453" s="1">
        <v>21</v>
      </c>
      <c r="AJ453" s="3">
        <v>3.1330275229357798</v>
      </c>
      <c r="AK453" s="3">
        <v>9.0137614678898998</v>
      </c>
      <c r="AL453" s="3">
        <v>12.1467889908256</v>
      </c>
      <c r="AM453" s="3">
        <v>82.330275229357795</v>
      </c>
      <c r="AN453" s="1">
        <v>1.7544000000000001E-2</v>
      </c>
      <c r="AO453" s="1">
        <v>1</v>
      </c>
      <c r="AP453" s="1">
        <v>57</v>
      </c>
      <c r="AQ453" s="1">
        <v>0</v>
      </c>
      <c r="AR453" s="1">
        <v>60</v>
      </c>
      <c r="AS453" s="1">
        <v>70</v>
      </c>
      <c r="AT453"/>
      <c r="AX453"/>
      <c r="AY453"/>
      <c r="AZ453"/>
    </row>
    <row r="454" spans="1:52" x14ac:dyDescent="0.3">
      <c r="A454" s="1"/>
      <c r="B454" s="1">
        <v>8480192</v>
      </c>
      <c r="C454" s="1">
        <v>28</v>
      </c>
      <c r="D454" s="1" t="s">
        <v>510</v>
      </c>
      <c r="E454" s="1" t="str">
        <f>IF(AND(ISERR(FIND("C",Table1[[#This Row],[positions]])), Table1[[#This Row],[AVG_faceoffWins]]&gt;200), "*", "")</f>
        <v/>
      </c>
      <c r="F454" s="1" t="str">
        <f>IF(AND(AND(NOT(ISERR(FIND("C",Table1[[#This Row],[positions]]))), G454&lt;&gt;"C"), Table1[[#This Row],[z faceoffWins]]&gt;0.15), "*", "")</f>
        <v/>
      </c>
      <c r="G454" s="2" t="s">
        <v>48</v>
      </c>
      <c r="H454" s="1" t="s">
        <v>537</v>
      </c>
      <c r="I454" s="1" t="s">
        <v>538</v>
      </c>
      <c r="J454" s="7">
        <f>Table1[[#This Row],[z ppp]]+Table1[[#This Row],[z blocks]]+Table1[[#This Row],[z hits]]+Table1[[#This Row],[z goals]]+Table1[[#This Row],[z assists]]+Table1[[#This Row],[z points]]+Table1[[#This Row],[z faceoffWins]]+Table1[[#This Row],[z shots]]</f>
        <v>-4.4155260131929399</v>
      </c>
      <c r="K454" s="7">
        <f>Table1[[#This Row],[z goals]]+Table1[[#This Row],[z assists]]+Table1[[#This Row],[z points]]+Table1[[#This Row],[z ppp]]+Table1[[#This Row],[z hits]]+Table1[[#This Row],[z shots]]</f>
        <v>-4.4931739397426709</v>
      </c>
      <c r="L454" s="7">
        <f>Table1[[#This Row],[z blocks]]+Table1[[#This Row],[z faceoffWins]]</f>
        <v>7.7647926549730406E-2</v>
      </c>
      <c r="M454" s="7">
        <f>Table1[[#This Row],[z goals]]+Table1[[#This Row],[z assists]]+Table1[[#This Row],[z points]]+Table1[[#This Row],[z ppp]]+Table1[[#This Row],[z hits]]+Table1[[#This Row],[z blocks]]+Table1[[#This Row],[z shots]]</f>
        <v>-3.8142619636642987</v>
      </c>
      <c r="N454" s="7">
        <f>Table1[[#This Row],[z goals]]+Table1[[#This Row],[z assists]]+Table1[[#This Row],[z points]]+Table1[[#This Row],[z ppp]]</f>
        <v>-3.6742088768706975</v>
      </c>
      <c r="O454" s="3">
        <f>(Table1[[#This Row],[AVG_goals]] - AT$519) / AT$516</f>
        <v>-1.0547768100717134</v>
      </c>
      <c r="P454" s="3">
        <f>(Table1[[#This Row],[AVG_assists]] - P$519) / P$516</f>
        <v>-0.77643027820070065</v>
      </c>
      <c r="Q454" s="3">
        <f>(Table1[[#This Row],[AVG_points]] - AX$519) / AX$516</f>
        <v>-0.96331518129690397</v>
      </c>
      <c r="R454" s="3">
        <f>(Table1[[#This Row],[AVG_faceoffWins]] - AH$519) / AH$516</f>
        <v>-0.60126404952864232</v>
      </c>
      <c r="S454" s="3">
        <f>(Table1[[#This Row],[AVG_PPP]] - AB$519) / AB$516</f>
        <v>-0.87968660730137949</v>
      </c>
      <c r="T454" s="3">
        <f>(Table1[[#This Row],[AVG_hits]] - T$519) / T$516</f>
        <v>8.3359594984095189E-2</v>
      </c>
      <c r="U454" s="3">
        <f>(Table1[[#This Row],[AVG_blocks]] - U$519) / U$516</f>
        <v>0.67891197607837273</v>
      </c>
      <c r="V454" s="3">
        <f>(Table1[[#This Row],[AVG_shots]] - AO$519) / AO$516</f>
        <v>-0.90232465785606875</v>
      </c>
      <c r="W454" s="6">
        <v>0</v>
      </c>
      <c r="X454" s="7">
        <f>Table1[[#This Row],[r shp factor]]*Table1[[#This Row],[goals]]</f>
        <v>4.0292324752311064</v>
      </c>
      <c r="Y454" s="4">
        <v>5.3016640909090897E-2</v>
      </c>
      <c r="Z454" s="3">
        <f>(Table1[[#This Row],[AVG_shp]] - Z$519) / Z$516</f>
        <v>-1.0259906782556805</v>
      </c>
      <c r="AA454" s="6">
        <v>0</v>
      </c>
      <c r="AB454" s="6">
        <v>89.940909090909003</v>
      </c>
      <c r="AC454" s="6">
        <v>90.959090909090904</v>
      </c>
      <c r="AD454" s="1">
        <v>81</v>
      </c>
      <c r="AE454" s="1">
        <v>1</v>
      </c>
      <c r="AF454" s="1">
        <f>IF(ISERR(Table1[[#This Row],[AVG_shp]]/Table1[[#This Row],[shp]]), 0, Table1[[#This Row],[AVG_shp]]/Table1[[#This Row],[shp]])</f>
        <v>4.0292324752311064</v>
      </c>
      <c r="AG454" s="1">
        <v>16</v>
      </c>
      <c r="AH454" s="1">
        <v>17</v>
      </c>
      <c r="AI454" s="1">
        <v>35</v>
      </c>
      <c r="AJ454" s="3">
        <v>3.1090909090909</v>
      </c>
      <c r="AK454" s="3">
        <v>12.0636363636363</v>
      </c>
      <c r="AL454" s="3">
        <v>15.172727272727199</v>
      </c>
      <c r="AM454" s="3">
        <v>73.145454545454498</v>
      </c>
      <c r="AN454" s="1">
        <v>1.3158E-2</v>
      </c>
      <c r="AO454" s="1">
        <v>0</v>
      </c>
      <c r="AP454" s="1">
        <v>76</v>
      </c>
      <c r="AQ454" s="1">
        <v>0</v>
      </c>
      <c r="AR454" s="1">
        <v>99</v>
      </c>
      <c r="AS454" s="1">
        <v>102</v>
      </c>
      <c r="AT454"/>
      <c r="AX454"/>
      <c r="AY454"/>
      <c r="AZ454"/>
    </row>
    <row r="455" spans="1:52" x14ac:dyDescent="0.3">
      <c r="A455" s="1"/>
      <c r="B455" s="1">
        <v>8477969</v>
      </c>
      <c r="C455" s="1">
        <v>29</v>
      </c>
      <c r="D455" s="1" t="s">
        <v>934</v>
      </c>
      <c r="E455" s="1" t="str">
        <f>IF(AND(ISERR(FIND("C",Table1[[#This Row],[positions]])), Table1[[#This Row],[AVG_faceoffWins]]&gt;200), "*", "")</f>
        <v/>
      </c>
      <c r="F455" s="1" t="str">
        <f>IF(AND(AND(NOT(ISERR(FIND("C",Table1[[#This Row],[positions]]))), G455&lt;&gt;"C"), Table1[[#This Row],[z faceoffWins]]&gt;0.15), "*", "")</f>
        <v/>
      </c>
      <c r="G455" s="2" t="s">
        <v>48</v>
      </c>
      <c r="H455" s="1" t="s">
        <v>959</v>
      </c>
      <c r="I455" s="1" t="s">
        <v>950</v>
      </c>
      <c r="J455" s="7">
        <f>Table1[[#This Row],[z ppp]]+Table1[[#This Row],[z blocks]]+Table1[[#This Row],[z hits]]+Table1[[#This Row],[z goals]]+Table1[[#This Row],[z assists]]+Table1[[#This Row],[z points]]+Table1[[#This Row],[z faceoffWins]]+Table1[[#This Row],[z shots]]</f>
        <v>-0.91378812315278646</v>
      </c>
      <c r="K455" s="7">
        <f>Table1[[#This Row],[z goals]]+Table1[[#This Row],[z assists]]+Table1[[#This Row],[z points]]+Table1[[#This Row],[z ppp]]+Table1[[#This Row],[z hits]]+Table1[[#This Row],[z shots]]</f>
        <v>-2.3585948517509294</v>
      </c>
      <c r="L455" s="7">
        <f>Table1[[#This Row],[z blocks]]+Table1[[#This Row],[z faceoffWins]]</f>
        <v>1.4448067285981427</v>
      </c>
      <c r="M455" s="7">
        <f>Table1[[#This Row],[z goals]]+Table1[[#This Row],[z assists]]+Table1[[#This Row],[z points]]+Table1[[#This Row],[z ppp]]+Table1[[#This Row],[z hits]]+Table1[[#This Row],[z blocks]]+Table1[[#This Row],[z shots]]</f>
        <v>-0.31252407362414447</v>
      </c>
      <c r="N455" s="7">
        <f>Table1[[#This Row],[z goals]]+Table1[[#This Row],[z assists]]+Table1[[#This Row],[z points]]+Table1[[#This Row],[z ppp]]</f>
        <v>-2.192423772937389</v>
      </c>
      <c r="O455" s="3">
        <f>(Table1[[#This Row],[AVG_goals]] - AT$519) / AT$516</f>
        <v>-1.0551565860826129</v>
      </c>
      <c r="P455" s="3">
        <f>(Table1[[#This Row],[AVG_assists]] - P$519) / P$516</f>
        <v>0.13542686454474706</v>
      </c>
      <c r="Q455" s="3">
        <f>(Table1[[#This Row],[AVG_points]] - AX$519) / AX$516</f>
        <v>-0.39300744409814353</v>
      </c>
      <c r="R455" s="3">
        <f>(Table1[[#This Row],[AVG_faceoffWins]] - AH$519) / AH$516</f>
        <v>-0.60126404952864232</v>
      </c>
      <c r="S455" s="3">
        <f>(Table1[[#This Row],[AVG_PPP]] - AB$519) / AB$516</f>
        <v>-0.87968660730137949</v>
      </c>
      <c r="T455" s="3">
        <f>(Table1[[#This Row],[AVG_hits]] - T$519) / T$516</f>
        <v>0.44779186838797258</v>
      </c>
      <c r="U455" s="3">
        <f>(Table1[[#This Row],[AVG_blocks]] - U$519) / U$516</f>
        <v>2.0460707781267851</v>
      </c>
      <c r="V455" s="3">
        <f>(Table1[[#This Row],[AVG_shots]] - AO$519) / AO$516</f>
        <v>-0.61396294720151323</v>
      </c>
      <c r="W455" s="6">
        <v>0</v>
      </c>
      <c r="X455" s="7">
        <f>Table1[[#This Row],[r shp factor]]*Table1[[#This Row],[goals]]</f>
        <v>1.9930622218630349</v>
      </c>
      <c r="Y455" s="4">
        <v>5.3216754385964897E-2</v>
      </c>
      <c r="Z455" s="3">
        <f>(Table1[[#This Row],[AVG_shp]] - Z$519) / Z$516</f>
        <v>-1.0221687991115349</v>
      </c>
      <c r="AA455" s="6">
        <v>0</v>
      </c>
      <c r="AB455" s="6">
        <v>145.51754385964901</v>
      </c>
      <c r="AC455" s="6">
        <v>110.552631578947</v>
      </c>
      <c r="AD455" s="1">
        <v>78</v>
      </c>
      <c r="AE455" s="1">
        <v>4</v>
      </c>
      <c r="AF455" s="1">
        <f>IF(ISERR(Table1[[#This Row],[AVG_shp]]/Table1[[#This Row],[shp]]), 0, Table1[[#This Row],[AVG_shp]]/Table1[[#This Row],[shp]])</f>
        <v>0.49826555546575874</v>
      </c>
      <c r="AG455" s="1">
        <v>25</v>
      </c>
      <c r="AH455" s="1">
        <v>29</v>
      </c>
      <c r="AI455" s="1">
        <v>62</v>
      </c>
      <c r="AJ455" s="3">
        <v>3.1052631578947301</v>
      </c>
      <c r="AK455" s="3">
        <v>24.7631578947368</v>
      </c>
      <c r="AL455" s="3">
        <v>27.868421052631501</v>
      </c>
      <c r="AM455" s="3">
        <v>90.701754385964904</v>
      </c>
      <c r="AN455" s="1">
        <v>0.106804</v>
      </c>
      <c r="AO455" s="1">
        <v>0</v>
      </c>
      <c r="AP455" s="1">
        <v>70</v>
      </c>
      <c r="AQ455" s="1">
        <v>0</v>
      </c>
      <c r="AR455" s="1">
        <v>144</v>
      </c>
      <c r="AS455" s="1">
        <v>80</v>
      </c>
      <c r="AT455"/>
      <c r="AX455"/>
      <c r="AY455"/>
      <c r="AZ455"/>
    </row>
    <row r="456" spans="1:52" x14ac:dyDescent="0.3">
      <c r="A456" s="1"/>
      <c r="B456" s="1">
        <v>8479369</v>
      </c>
      <c r="C456" s="1">
        <v>27</v>
      </c>
      <c r="D456" s="1" t="s">
        <v>55</v>
      </c>
      <c r="E456" s="1" t="str">
        <f>IF(AND(ISERR(FIND("C",Table1[[#This Row],[positions]])), Table1[[#This Row],[AVG_faceoffWins]]&gt;200), "*", "")</f>
        <v/>
      </c>
      <c r="F456" s="1" t="str">
        <f>IF(AND(AND(NOT(ISERR(FIND("C",Table1[[#This Row],[positions]]))), G456&lt;&gt;"C"), Table1[[#This Row],[z faceoffWins]]&gt;0.15), "*", "")</f>
        <v/>
      </c>
      <c r="G456" s="2" t="s">
        <v>48</v>
      </c>
      <c r="H456" s="1" t="s">
        <v>82</v>
      </c>
      <c r="I456" s="1" t="s">
        <v>83</v>
      </c>
      <c r="J456" s="7">
        <f>Table1[[#This Row],[z ppp]]+Table1[[#This Row],[z blocks]]+Table1[[#This Row],[z hits]]+Table1[[#This Row],[z goals]]+Table1[[#This Row],[z assists]]+Table1[[#This Row],[z points]]+Table1[[#This Row],[z faceoffWins]]+Table1[[#This Row],[z shots]]</f>
        <v>-2.363687354766439</v>
      </c>
      <c r="K456" s="7">
        <f>Table1[[#This Row],[z goals]]+Table1[[#This Row],[z assists]]+Table1[[#This Row],[z points]]+Table1[[#This Row],[z ppp]]+Table1[[#This Row],[z hits]]+Table1[[#This Row],[z shots]]</f>
        <v>-3.8173190349516442</v>
      </c>
      <c r="L456" s="7">
        <f>Table1[[#This Row],[z blocks]]+Table1[[#This Row],[z faceoffWins]]</f>
        <v>1.4536316801852049</v>
      </c>
      <c r="M456" s="7">
        <f>Table1[[#This Row],[z goals]]+Table1[[#This Row],[z assists]]+Table1[[#This Row],[z points]]+Table1[[#This Row],[z ppp]]+Table1[[#This Row],[z hits]]+Table1[[#This Row],[z blocks]]+Table1[[#This Row],[z shots]]</f>
        <v>-1.7624233052377969</v>
      </c>
      <c r="N456" s="7">
        <f>Table1[[#This Row],[z goals]]+Table1[[#This Row],[z assists]]+Table1[[#This Row],[z points]]+Table1[[#This Row],[z ppp]]</f>
        <v>-3.8147956828938625</v>
      </c>
      <c r="O456" s="3">
        <f>(Table1[[#This Row],[AVG_goals]] - AT$519) / AT$516</f>
        <v>-1.0594633243505454</v>
      </c>
      <c r="P456" s="3">
        <f>(Table1[[#This Row],[AVG_assists]] - P$519) / P$516</f>
        <v>-0.85872386112900234</v>
      </c>
      <c r="Q456" s="3">
        <f>(Table1[[#This Row],[AVG_points]] - AX$519) / AX$516</f>
        <v>-1.0169218901129355</v>
      </c>
      <c r="R456" s="3">
        <f>(Table1[[#This Row],[AVG_faceoffWins]] - AH$519) / AH$516</f>
        <v>-0.60126404952864232</v>
      </c>
      <c r="S456" s="3">
        <f>(Table1[[#This Row],[AVG_PPP]] - AB$519) / AB$516</f>
        <v>-0.87968660730137949</v>
      </c>
      <c r="T456" s="3">
        <f>(Table1[[#This Row],[AVG_hits]] - T$519) / T$516</f>
        <v>0.85782603857078255</v>
      </c>
      <c r="U456" s="3">
        <f>(Table1[[#This Row],[AVG_blocks]] - U$519) / U$516</f>
        <v>2.0548957297138473</v>
      </c>
      <c r="V456" s="3">
        <f>(Table1[[#This Row],[AVG_shots]] - AO$519) / AO$516</f>
        <v>-0.86034939062856397</v>
      </c>
      <c r="W456" s="6">
        <v>0</v>
      </c>
      <c r="X456" s="7">
        <f>Table1[[#This Row],[r shp factor]]*Table1[[#This Row],[goals]]</f>
        <v>3.2440024742267997</v>
      </c>
      <c r="Y456" s="4">
        <v>4.0550030927834997E-2</v>
      </c>
      <c r="Z456" s="3">
        <f>(Table1[[#This Row],[AVG_shp]] - Z$519) / Z$516</f>
        <v>-1.2640849707033439</v>
      </c>
      <c r="AA456" s="6">
        <v>0</v>
      </c>
      <c r="AB456" s="6">
        <v>145.876288659793</v>
      </c>
      <c r="AC456" s="6">
        <v>132.59793814432899</v>
      </c>
      <c r="AD456" s="1">
        <v>76</v>
      </c>
      <c r="AE456" s="1">
        <v>1</v>
      </c>
      <c r="AF456" s="1">
        <f>IF(ISERR(Table1[[#This Row],[AVG_shp]]/Table1[[#This Row],[shp]]), 0, Table1[[#This Row],[AVG_shp]]/Table1[[#This Row],[shp]])</f>
        <v>3.2440024742267997</v>
      </c>
      <c r="AG456" s="1">
        <v>16</v>
      </c>
      <c r="AH456" s="1">
        <v>17</v>
      </c>
      <c r="AI456" s="1">
        <v>35</v>
      </c>
      <c r="AJ456" s="3">
        <v>3.0618556701030899</v>
      </c>
      <c r="AK456" s="3">
        <v>10.9175257731958</v>
      </c>
      <c r="AL456" s="3">
        <v>13.9793814432989</v>
      </c>
      <c r="AM456" s="3">
        <v>75.701030927835006</v>
      </c>
      <c r="AN456" s="1">
        <v>1.2500000000000001E-2</v>
      </c>
      <c r="AO456" s="1">
        <v>0</v>
      </c>
      <c r="AP456" s="1">
        <v>80</v>
      </c>
      <c r="AQ456" s="1">
        <v>0</v>
      </c>
      <c r="AR456" s="1">
        <v>126</v>
      </c>
      <c r="AS456" s="1">
        <v>105</v>
      </c>
      <c r="AT456"/>
      <c r="AX456"/>
      <c r="AY456"/>
      <c r="AZ456"/>
    </row>
    <row r="457" spans="1:52" x14ac:dyDescent="0.3">
      <c r="A457" s="1"/>
      <c r="B457" s="1">
        <v>8474151</v>
      </c>
      <c r="C457" s="1">
        <v>36</v>
      </c>
      <c r="D457" s="1" t="s">
        <v>826</v>
      </c>
      <c r="E457" s="1" t="str">
        <f>IF(AND(ISERR(FIND("C",Table1[[#This Row],[positions]])), Table1[[#This Row],[AVG_faceoffWins]]&gt;200), "*", "")</f>
        <v/>
      </c>
      <c r="F457" s="1" t="str">
        <f>IF(AND(AND(NOT(ISERR(FIND("C",Table1[[#This Row],[positions]]))), G457&lt;&gt;"C"), Table1[[#This Row],[z faceoffWins]]&gt;0.15), "*", "")</f>
        <v/>
      </c>
      <c r="G457" s="2" t="s">
        <v>48</v>
      </c>
      <c r="H457" s="1" t="s">
        <v>855</v>
      </c>
      <c r="I457" s="1" t="s">
        <v>856</v>
      </c>
      <c r="J457" s="7">
        <f>Table1[[#This Row],[z ppp]]+Table1[[#This Row],[z blocks]]+Table1[[#This Row],[z hits]]+Table1[[#This Row],[z goals]]+Table1[[#This Row],[z assists]]+Table1[[#This Row],[z points]]+Table1[[#This Row],[z faceoffWins]]+Table1[[#This Row],[z shots]]</f>
        <v>-2.0286099652210723</v>
      </c>
      <c r="K457" s="7">
        <f>Table1[[#This Row],[z goals]]+Table1[[#This Row],[z assists]]+Table1[[#This Row],[z points]]+Table1[[#This Row],[z ppp]]+Table1[[#This Row],[z hits]]+Table1[[#This Row],[z shots]]</f>
        <v>-3.6286556839643676</v>
      </c>
      <c r="L457" s="7">
        <f>Table1[[#This Row],[z blocks]]+Table1[[#This Row],[z faceoffWins]]</f>
        <v>1.600045718743295</v>
      </c>
      <c r="M457" s="7">
        <f>Table1[[#This Row],[z goals]]+Table1[[#This Row],[z assists]]+Table1[[#This Row],[z points]]+Table1[[#This Row],[z ppp]]+Table1[[#This Row],[z hits]]+Table1[[#This Row],[z blocks]]+Table1[[#This Row],[z shots]]</f>
        <v>-1.4273459156924302</v>
      </c>
      <c r="N457" s="7">
        <f>Table1[[#This Row],[z goals]]+Table1[[#This Row],[z assists]]+Table1[[#This Row],[z points]]+Table1[[#This Row],[z ppp]]</f>
        <v>-2.0186703962874111</v>
      </c>
      <c r="O457" s="3">
        <f>(Table1[[#This Row],[AVG_goals]] - AT$519) / AT$516</f>
        <v>-1.0607925791959072</v>
      </c>
      <c r="P457" s="3">
        <f>(Table1[[#This Row],[AVG_assists]] - P$519) / P$516</f>
        <v>0.14072922715317157</v>
      </c>
      <c r="Q457" s="3">
        <f>(Table1[[#This Row],[AVG_points]] - AX$519) / AX$516</f>
        <v>-0.39224191675789927</v>
      </c>
      <c r="R457" s="3">
        <f>(Table1[[#This Row],[AVG_faceoffWins]] - AH$519) / AH$516</f>
        <v>-0.60126404952864232</v>
      </c>
      <c r="S457" s="3">
        <f>(Table1[[#This Row],[AVG_PPP]] - AB$519) / AB$516</f>
        <v>-0.70636512748677593</v>
      </c>
      <c r="T457" s="3">
        <f>(Table1[[#This Row],[AVG_hits]] - T$519) / T$516</f>
        <v>-0.85700354131602696</v>
      </c>
      <c r="U457" s="3">
        <f>(Table1[[#This Row],[AVG_blocks]] - U$519) / U$516</f>
        <v>2.2013097682719374</v>
      </c>
      <c r="V457" s="3">
        <f>(Table1[[#This Row],[AVG_shots]] - AO$519) / AO$516</f>
        <v>-0.75298174636092963</v>
      </c>
      <c r="W457" s="6">
        <v>0</v>
      </c>
      <c r="X457" s="7">
        <f>Table1[[#This Row],[r shp factor]]*Table1[[#This Row],[goals]]</f>
        <v>2.9087476400251702</v>
      </c>
      <c r="Y457" s="4">
        <v>3.7291599118942698E-2</v>
      </c>
      <c r="Z457" s="3">
        <f>(Table1[[#This Row],[AVG_shp]] - Z$519) / Z$516</f>
        <v>-1.3263163244710192</v>
      </c>
      <c r="AA457" s="6">
        <v>1.66519823788546</v>
      </c>
      <c r="AB457" s="6">
        <v>151.828193832599</v>
      </c>
      <c r="AC457" s="6">
        <v>40.400881057268698</v>
      </c>
      <c r="AD457" s="1">
        <v>82</v>
      </c>
      <c r="AE457" s="1">
        <v>4</v>
      </c>
      <c r="AF457" s="1">
        <f>IF(ISERR(Table1[[#This Row],[AVG_shp]]/Table1[[#This Row],[shp]]), 0, Table1[[#This Row],[AVG_shp]]/Table1[[#This Row],[shp]])</f>
        <v>0.72718691000629254</v>
      </c>
      <c r="AG457" s="1">
        <v>27</v>
      </c>
      <c r="AH457" s="1">
        <v>31</v>
      </c>
      <c r="AI457" s="1">
        <v>66</v>
      </c>
      <c r="AJ457" s="3">
        <v>3.0484581497797301</v>
      </c>
      <c r="AK457" s="3">
        <v>24.837004405286301</v>
      </c>
      <c r="AL457" s="3">
        <v>27.885462555065999</v>
      </c>
      <c r="AM457" s="3">
        <v>82.237885462554999</v>
      </c>
      <c r="AN457" s="1">
        <v>5.1282000000000001E-2</v>
      </c>
      <c r="AO457" s="1">
        <v>1</v>
      </c>
      <c r="AP457" s="1">
        <v>78</v>
      </c>
      <c r="AQ457" s="1">
        <v>0</v>
      </c>
      <c r="AR457" s="1">
        <v>152</v>
      </c>
      <c r="AS457" s="1">
        <v>23</v>
      </c>
      <c r="AT457"/>
      <c r="AX457"/>
      <c r="AY457"/>
      <c r="AZ457"/>
    </row>
    <row r="458" spans="1:52" x14ac:dyDescent="0.3">
      <c r="A458" s="1"/>
      <c r="B458" s="1">
        <v>8479981</v>
      </c>
      <c r="C458" s="1">
        <v>27</v>
      </c>
      <c r="D458" s="1" t="s">
        <v>375</v>
      </c>
      <c r="E458" s="1" t="str">
        <f>IF(AND(ISERR(FIND("C",Table1[[#This Row],[positions]])), Table1[[#This Row],[AVG_faceoffWins]]&gt;200), "*", "")</f>
        <v/>
      </c>
      <c r="F458" s="1" t="str">
        <f>IF(AND(AND(NOT(ISERR(FIND("C",Table1[[#This Row],[positions]]))), G458&lt;&gt;"C"), Table1[[#This Row],[z faceoffWins]]&gt;0.15), "*", "")</f>
        <v/>
      </c>
      <c r="G458" s="2" t="s">
        <v>29</v>
      </c>
      <c r="H458" s="1" t="s">
        <v>382</v>
      </c>
      <c r="I458" s="1" t="s">
        <v>383</v>
      </c>
      <c r="J458" s="7">
        <f>Table1[[#This Row],[z ppp]]+Table1[[#This Row],[z blocks]]+Table1[[#This Row],[z hits]]+Table1[[#This Row],[z goals]]+Table1[[#This Row],[z assists]]+Table1[[#This Row],[z points]]+Table1[[#This Row],[z faceoffWins]]+Table1[[#This Row],[z shots]]</f>
        <v>-7.9167037611593862</v>
      </c>
      <c r="K458" s="7">
        <f>Table1[[#This Row],[z goals]]+Table1[[#This Row],[z assists]]+Table1[[#This Row],[z points]]+Table1[[#This Row],[z ppp]]+Table1[[#This Row],[z hits]]+Table1[[#This Row],[z shots]]</f>
        <v>-6.1283573724921236</v>
      </c>
      <c r="L458" s="7">
        <f>Table1[[#This Row],[z blocks]]+Table1[[#This Row],[z faceoffWins]]</f>
        <v>-1.7883463886672635</v>
      </c>
      <c r="M458" s="7">
        <f>Table1[[#This Row],[z goals]]+Table1[[#This Row],[z assists]]+Table1[[#This Row],[z points]]+Table1[[#This Row],[z ppp]]+Table1[[#This Row],[z hits]]+Table1[[#This Row],[z blocks]]+Table1[[#This Row],[z shots]]</f>
        <v>-7.322009030732767</v>
      </c>
      <c r="N458" s="7">
        <f>Table1[[#This Row],[z goals]]+Table1[[#This Row],[z assists]]+Table1[[#This Row],[z points]]+Table1[[#This Row],[z ppp]]</f>
        <v>-4.8749588690311754</v>
      </c>
      <c r="O458" s="3">
        <f>(Table1[[#This Row],[AVG_goals]] - AT$519) / AT$516</f>
        <v>-1.0630344828604321</v>
      </c>
      <c r="P458" s="3">
        <f>(Table1[[#This Row],[AVG_assists]] - P$519) / P$516</f>
        <v>-1.5076901450828106</v>
      </c>
      <c r="Q458" s="3">
        <f>(Table1[[#This Row],[AVG_points]] - AX$519) / AX$516</f>
        <v>-1.424547633786553</v>
      </c>
      <c r="R458" s="3">
        <f>(Table1[[#This Row],[AVG_faceoffWins]] - AH$519) / AH$516</f>
        <v>-0.59469473042662024</v>
      </c>
      <c r="S458" s="3">
        <f>(Table1[[#This Row],[AVG_PPP]] - AB$519) / AB$516</f>
        <v>-0.87968660730137949</v>
      </c>
      <c r="T458" s="3">
        <f>(Table1[[#This Row],[AVG_hits]] - T$519) / T$516</f>
        <v>0.27588891174518188</v>
      </c>
      <c r="U458" s="3">
        <f>(Table1[[#This Row],[AVG_blocks]] - U$519) / U$516</f>
        <v>-1.1936516582406431</v>
      </c>
      <c r="V458" s="3">
        <f>(Table1[[#This Row],[AVG_shots]] - AO$519) / AO$516</f>
        <v>-1.5292874152061295</v>
      </c>
      <c r="W458" s="6">
        <v>1.38793103448275</v>
      </c>
      <c r="X458" s="7">
        <f>Table1[[#This Row],[r shp factor]]*Table1[[#This Row],[goals]]</f>
        <v>3.6616417074457286</v>
      </c>
      <c r="Y458" s="4">
        <v>8.5154224137931001E-2</v>
      </c>
      <c r="Z458" s="3">
        <f>(Table1[[#This Row],[AVG_shp]] - Z$519) / Z$516</f>
        <v>-0.41220913288341349</v>
      </c>
      <c r="AA458" s="6">
        <v>0</v>
      </c>
      <c r="AB458" s="6">
        <v>13.818965517241301</v>
      </c>
      <c r="AC458" s="6">
        <v>101.31034482758599</v>
      </c>
      <c r="AD458" s="1">
        <v>42</v>
      </c>
      <c r="AE458" s="1">
        <v>4</v>
      </c>
      <c r="AF458" s="1">
        <f>IF(ISERR(Table1[[#This Row],[AVG_shp]]/Table1[[#This Row],[shp]]), 0, Table1[[#This Row],[AVG_shp]]/Table1[[#This Row],[shp]])</f>
        <v>0.91541042686143215</v>
      </c>
      <c r="AG458" s="1">
        <v>0</v>
      </c>
      <c r="AH458" s="1">
        <v>4</v>
      </c>
      <c r="AI458" s="1">
        <v>12</v>
      </c>
      <c r="AJ458" s="3">
        <v>3.0258620689655098</v>
      </c>
      <c r="AK458" s="3">
        <v>1.8793103448275801</v>
      </c>
      <c r="AL458" s="3">
        <v>4.9051724137930997</v>
      </c>
      <c r="AM458" s="3">
        <v>34.974137931034399</v>
      </c>
      <c r="AN458" s="1">
        <v>9.3022999999999995E-2</v>
      </c>
      <c r="AO458" s="1">
        <v>0</v>
      </c>
      <c r="AP458" s="1">
        <v>43</v>
      </c>
      <c r="AQ458" s="1">
        <v>3</v>
      </c>
      <c r="AR458" s="1">
        <v>21</v>
      </c>
      <c r="AS458" s="1">
        <v>127</v>
      </c>
      <c r="AT458"/>
      <c r="AX458"/>
      <c r="AY458"/>
      <c r="AZ458"/>
    </row>
    <row r="459" spans="1:52" x14ac:dyDescent="0.3">
      <c r="A459" s="1"/>
      <c r="B459" s="1">
        <v>8480878</v>
      </c>
      <c r="C459" s="1">
        <v>25</v>
      </c>
      <c r="D459" s="1" t="s">
        <v>275</v>
      </c>
      <c r="E459" s="1" t="str">
        <f>IF(AND(ISERR(FIND("C",Table1[[#This Row],[positions]])), Table1[[#This Row],[AVG_faceoffWins]]&gt;200), "*", "")</f>
        <v/>
      </c>
      <c r="F459" s="1" t="str">
        <f>IF(AND(AND(NOT(ISERR(FIND("C",Table1[[#This Row],[positions]]))), G459&lt;&gt;"C"), Table1[[#This Row],[z faceoffWins]]&gt;0.15), "*", "")</f>
        <v/>
      </c>
      <c r="G459" s="2" t="s">
        <v>48</v>
      </c>
      <c r="H459" s="1" t="s">
        <v>301</v>
      </c>
      <c r="I459" s="1" t="s">
        <v>302</v>
      </c>
      <c r="J459" s="7">
        <f>Table1[[#This Row],[z ppp]]+Table1[[#This Row],[z blocks]]+Table1[[#This Row],[z hits]]+Table1[[#This Row],[z goals]]+Table1[[#This Row],[z assists]]+Table1[[#This Row],[z points]]+Table1[[#This Row],[z faceoffWins]]+Table1[[#This Row],[z shots]]</f>
        <v>-6.233281320558036</v>
      </c>
      <c r="K459" s="7">
        <f>Table1[[#This Row],[z goals]]+Table1[[#This Row],[z assists]]+Table1[[#This Row],[z points]]+Table1[[#This Row],[z ppp]]+Table1[[#This Row],[z hits]]+Table1[[#This Row],[z shots]]</f>
        <v>-5.2798255890190795</v>
      </c>
      <c r="L459" s="7">
        <f>Table1[[#This Row],[z blocks]]+Table1[[#This Row],[z faceoffWins]]</f>
        <v>-0.95345573153895757</v>
      </c>
      <c r="M459" s="7">
        <f>Table1[[#This Row],[z goals]]+Table1[[#This Row],[z assists]]+Table1[[#This Row],[z points]]+Table1[[#This Row],[z ppp]]+Table1[[#This Row],[z hits]]+Table1[[#This Row],[z blocks]]+Table1[[#This Row],[z shots]]</f>
        <v>-5.6320172710293948</v>
      </c>
      <c r="N459" s="7">
        <f>Table1[[#This Row],[z goals]]+Table1[[#This Row],[z assists]]+Table1[[#This Row],[z points]]+Table1[[#This Row],[z ppp]]</f>
        <v>-3.5697987058079939</v>
      </c>
      <c r="O459" s="3">
        <f>(Table1[[#This Row],[AVG_goals]] - AT$519) / AT$516</f>
        <v>-1.063088616690008</v>
      </c>
      <c r="P459" s="3">
        <f>(Table1[[#This Row],[AVG_assists]] - P$519) / P$516</f>
        <v>-0.82553524247866084</v>
      </c>
      <c r="Q459" s="3">
        <f>(Table1[[#This Row],[AVG_points]] - AX$519) / AX$516</f>
        <v>-0.99779968571693289</v>
      </c>
      <c r="R459" s="3">
        <f>(Table1[[#This Row],[AVG_faceoffWins]] - AH$519) / AH$516</f>
        <v>-0.60126404952864232</v>
      </c>
      <c r="S459" s="3">
        <f>(Table1[[#This Row],[AVG_PPP]] - AB$519) / AB$516</f>
        <v>-0.68337516092239214</v>
      </c>
      <c r="T459" s="3">
        <f>(Table1[[#This Row],[AVG_hits]] - T$519) / T$516</f>
        <v>-0.85115751897886549</v>
      </c>
      <c r="U459" s="3">
        <f>(Table1[[#This Row],[AVG_blocks]] - U$519) / U$516</f>
        <v>-0.35219168201031525</v>
      </c>
      <c r="V459" s="3">
        <f>(Table1[[#This Row],[AVG_shots]] - AO$519) / AO$516</f>
        <v>-0.85886936423221971</v>
      </c>
      <c r="W459" s="6">
        <v>0</v>
      </c>
      <c r="X459" s="7">
        <f>Table1[[#This Row],[r shp factor]]*Table1[[#This Row],[goals]]</f>
        <v>0</v>
      </c>
      <c r="Y459" s="4">
        <v>3.4469765822784798E-2</v>
      </c>
      <c r="Z459" s="3">
        <f>(Table1[[#This Row],[AVG_shp]] - Z$519) / Z$516</f>
        <v>-1.3802092755671189</v>
      </c>
      <c r="AA459" s="6">
        <v>1.88607594936708</v>
      </c>
      <c r="AB459" s="6">
        <v>48.025316455696199</v>
      </c>
      <c r="AC459" s="6">
        <v>40.7151898734177</v>
      </c>
      <c r="AD459" s="1">
        <v>39</v>
      </c>
      <c r="AE459" s="1">
        <v>0</v>
      </c>
      <c r="AF459" s="1">
        <f>IF(ISERR(Table1[[#This Row],[AVG_shp]]/Table1[[#This Row],[shp]]), 0, Table1[[#This Row],[AVG_shp]]/Table1[[#This Row],[shp]])</f>
        <v>0</v>
      </c>
      <c r="AG459" s="1">
        <v>5</v>
      </c>
      <c r="AH459" s="1">
        <v>5</v>
      </c>
      <c r="AI459" s="1">
        <v>10</v>
      </c>
      <c r="AJ459" s="3">
        <v>3.0253164556962</v>
      </c>
      <c r="AK459" s="3">
        <v>11.379746835442999</v>
      </c>
      <c r="AL459" s="3">
        <v>14.4050632911392</v>
      </c>
      <c r="AM459" s="3">
        <v>75.791139240506297</v>
      </c>
      <c r="AN459" s="1">
        <v>0</v>
      </c>
      <c r="AO459" s="1">
        <v>0</v>
      </c>
      <c r="AP459" s="1">
        <v>52</v>
      </c>
      <c r="AQ459" s="1">
        <v>0</v>
      </c>
      <c r="AR459" s="1">
        <v>34</v>
      </c>
      <c r="AS459" s="1">
        <v>23</v>
      </c>
      <c r="AT459"/>
      <c r="AX459"/>
      <c r="AY459"/>
      <c r="AZ459"/>
    </row>
    <row r="460" spans="1:52" x14ac:dyDescent="0.3">
      <c r="A460" s="1"/>
      <c r="B460" s="1">
        <v>8477499</v>
      </c>
      <c r="C460" s="1">
        <v>31</v>
      </c>
      <c r="D460" s="1" t="s">
        <v>670</v>
      </c>
      <c r="E460" s="1" t="str">
        <f>IF(AND(ISERR(FIND("C",Table1[[#This Row],[positions]])), Table1[[#This Row],[AVG_faceoffWins]]&gt;200), "*", "")</f>
        <v/>
      </c>
      <c r="F460" s="1" t="str">
        <f>IF(AND(AND(NOT(ISERR(FIND("C",Table1[[#This Row],[positions]]))), G460&lt;&gt;"C"), Table1[[#This Row],[z faceoffWins]]&gt;0.15), "*", "")</f>
        <v/>
      </c>
      <c r="G460" s="2" t="s">
        <v>48</v>
      </c>
      <c r="H460" s="1" t="s">
        <v>691</v>
      </c>
      <c r="I460" s="1" t="s">
        <v>692</v>
      </c>
      <c r="J460" s="7">
        <f>Table1[[#This Row],[z ppp]]+Table1[[#This Row],[z blocks]]+Table1[[#This Row],[z hits]]+Table1[[#This Row],[z goals]]+Table1[[#This Row],[z assists]]+Table1[[#This Row],[z points]]+Table1[[#This Row],[z faceoffWins]]+Table1[[#This Row],[z shots]]</f>
        <v>-2.8191130267609981</v>
      </c>
      <c r="K460" s="7">
        <f>Table1[[#This Row],[z goals]]+Table1[[#This Row],[z assists]]+Table1[[#This Row],[z points]]+Table1[[#This Row],[z ppp]]+Table1[[#This Row],[z hits]]+Table1[[#This Row],[z shots]]</f>
        <v>-3.2942961950791445</v>
      </c>
      <c r="L460" s="7">
        <f>Table1[[#This Row],[z blocks]]+Table1[[#This Row],[z faceoffWins]]</f>
        <v>0.47518316831814666</v>
      </c>
      <c r="M460" s="7">
        <f>Table1[[#This Row],[z goals]]+Table1[[#This Row],[z assists]]+Table1[[#This Row],[z points]]+Table1[[#This Row],[z ppp]]+Table1[[#This Row],[z hits]]+Table1[[#This Row],[z blocks]]+Table1[[#This Row],[z shots]]</f>
        <v>-2.2178489772323555</v>
      </c>
      <c r="N460" s="7">
        <f>Table1[[#This Row],[z goals]]+Table1[[#This Row],[z assists]]+Table1[[#This Row],[z points]]+Table1[[#This Row],[z ppp]]</f>
        <v>-3.1556341099170475</v>
      </c>
      <c r="O460" s="3">
        <f>(Table1[[#This Row],[AVG_goals]] - AT$519) / AT$516</f>
        <v>-1.065009852079686</v>
      </c>
      <c r="P460" s="3">
        <f>(Table1[[#This Row],[AVG_assists]] - P$519) / P$516</f>
        <v>-0.66132872667564024</v>
      </c>
      <c r="Q460" s="3">
        <f>(Table1[[#This Row],[AVG_points]] - AX$519) / AX$516</f>
        <v>-0.89593801396670525</v>
      </c>
      <c r="R460" s="3">
        <f>(Table1[[#This Row],[AVG_faceoffWins]] - AH$519) / AH$516</f>
        <v>-0.60126404952864232</v>
      </c>
      <c r="S460" s="3">
        <f>(Table1[[#This Row],[AVG_PPP]] - AB$519) / AB$516</f>
        <v>-0.5333575171950159</v>
      </c>
      <c r="T460" s="3">
        <f>(Table1[[#This Row],[AVG_hits]] - T$519) / T$516</f>
        <v>0.58752787055534872</v>
      </c>
      <c r="U460" s="3">
        <f>(Table1[[#This Row],[AVG_blocks]] - U$519) / U$516</f>
        <v>1.076447217846789</v>
      </c>
      <c r="V460" s="3">
        <f>(Table1[[#This Row],[AVG_shots]] - AO$519) / AO$516</f>
        <v>-0.72618995571744593</v>
      </c>
      <c r="W460" s="6">
        <v>0</v>
      </c>
      <c r="X460" s="7">
        <f>Table1[[#This Row],[r shp factor]]*Table1[[#This Row],[goals]]</f>
        <v>3.4376934523809499</v>
      </c>
      <c r="Y460" s="4">
        <v>3.4376934523809501E-2</v>
      </c>
      <c r="Z460" s="3">
        <f>(Table1[[#This Row],[AVG_shp]] - Z$519) / Z$516</f>
        <v>-1.3819822196537435</v>
      </c>
      <c r="AA460" s="6">
        <v>3.3273809523809499</v>
      </c>
      <c r="AB460" s="6">
        <v>106.10119047619</v>
      </c>
      <c r="AC460" s="6">
        <v>118.06547619047601</v>
      </c>
      <c r="AD460" s="1">
        <v>63</v>
      </c>
      <c r="AE460" s="1">
        <v>4</v>
      </c>
      <c r="AF460" s="1">
        <f>IF(ISERR(Table1[[#This Row],[AVG_shp]]/Table1[[#This Row],[shp]]), 0, Table1[[#This Row],[AVG_shp]]/Table1[[#This Row],[shp]])</f>
        <v>0.85942336309523748</v>
      </c>
      <c r="AG460" s="1">
        <v>15</v>
      </c>
      <c r="AH460" s="1">
        <v>19</v>
      </c>
      <c r="AI460" s="1">
        <v>42</v>
      </c>
      <c r="AJ460" s="3">
        <v>3.00595238095238</v>
      </c>
      <c r="AK460" s="3">
        <v>13.6666666666666</v>
      </c>
      <c r="AL460" s="3">
        <v>16.672619047619001</v>
      </c>
      <c r="AM460" s="3">
        <v>83.869047619047606</v>
      </c>
      <c r="AN460" s="1">
        <v>0.04</v>
      </c>
      <c r="AO460" s="1">
        <v>3</v>
      </c>
      <c r="AP460" s="1">
        <v>100</v>
      </c>
      <c r="AQ460" s="1">
        <v>0</v>
      </c>
      <c r="AR460" s="1">
        <v>94</v>
      </c>
      <c r="AS460" s="1">
        <v>97</v>
      </c>
      <c r="AT460"/>
      <c r="AX460"/>
      <c r="AY460"/>
      <c r="AZ460"/>
    </row>
    <row r="461" spans="1:52" x14ac:dyDescent="0.3">
      <c r="A461" s="1"/>
      <c r="B461" s="1">
        <v>8480035</v>
      </c>
      <c r="C461" s="1">
        <v>26</v>
      </c>
      <c r="D461" s="1" t="s">
        <v>55</v>
      </c>
      <c r="E461" s="1" t="str">
        <f>IF(AND(ISERR(FIND("C",Table1[[#This Row],[positions]])), Table1[[#This Row],[AVG_faceoffWins]]&gt;200), "*", "")</f>
        <v/>
      </c>
      <c r="F461" s="1" t="str">
        <f>IF(AND(AND(NOT(ISERR(FIND("C",Table1[[#This Row],[positions]]))), G461&lt;&gt;"C"), Table1[[#This Row],[z faceoffWins]]&gt;0.15), "*", "")</f>
        <v/>
      </c>
      <c r="G461" s="2" t="s">
        <v>48</v>
      </c>
      <c r="H461" s="1" t="s">
        <v>78</v>
      </c>
      <c r="I461" s="1" t="s">
        <v>79</v>
      </c>
      <c r="J461" s="7">
        <f>Table1[[#This Row],[z ppp]]+Table1[[#This Row],[z blocks]]+Table1[[#This Row],[z hits]]+Table1[[#This Row],[z goals]]+Table1[[#This Row],[z assists]]+Table1[[#This Row],[z points]]+Table1[[#This Row],[z faceoffWins]]+Table1[[#This Row],[z shots]]</f>
        <v>-5.2053086521755167</v>
      </c>
      <c r="K461" s="7">
        <f>Table1[[#This Row],[z goals]]+Table1[[#This Row],[z assists]]+Table1[[#This Row],[z points]]+Table1[[#This Row],[z ppp]]+Table1[[#This Row],[z hits]]+Table1[[#This Row],[z shots]]</f>
        <v>-4.9095844388808692</v>
      </c>
      <c r="L461" s="7">
        <f>Table1[[#This Row],[z blocks]]+Table1[[#This Row],[z faceoffWins]]</f>
        <v>-0.2957242132946481</v>
      </c>
      <c r="M461" s="7">
        <f>Table1[[#This Row],[z goals]]+Table1[[#This Row],[z assists]]+Table1[[#This Row],[z points]]+Table1[[#This Row],[z ppp]]+Table1[[#This Row],[z hits]]+Table1[[#This Row],[z blocks]]+Table1[[#This Row],[z shots]]</f>
        <v>-4.6040446026468755</v>
      </c>
      <c r="N461" s="7">
        <f>Table1[[#This Row],[z goals]]+Table1[[#This Row],[z assists]]+Table1[[#This Row],[z points]]+Table1[[#This Row],[z ppp]]</f>
        <v>-3.7274443467052176</v>
      </c>
      <c r="O461" s="3">
        <f>(Table1[[#This Row],[AVG_goals]] - AT$519) / AT$516</f>
        <v>-1.0656004263823498</v>
      </c>
      <c r="P461" s="3">
        <f>(Table1[[#This Row],[AVG_assists]] - P$519) / P$516</f>
        <v>-0.79950532079298942</v>
      </c>
      <c r="Q461" s="3">
        <f>(Table1[[#This Row],[AVG_points]] - AX$519) / AX$516</f>
        <v>-0.98265199222849897</v>
      </c>
      <c r="R461" s="3">
        <f>(Table1[[#This Row],[AVG_faceoffWins]] - AH$519) / AH$516</f>
        <v>-0.60126404952864232</v>
      </c>
      <c r="S461" s="3">
        <f>(Table1[[#This Row],[AVG_PPP]] - AB$519) / AB$516</f>
        <v>-0.87968660730137949</v>
      </c>
      <c r="T461" s="3">
        <f>(Table1[[#This Row],[AVG_hits]] - T$519) / T$516</f>
        <v>-0.30570439002708444</v>
      </c>
      <c r="U461" s="3">
        <f>(Table1[[#This Row],[AVG_blocks]] - U$519) / U$516</f>
        <v>0.30553983623399422</v>
      </c>
      <c r="V461" s="3">
        <f>(Table1[[#This Row],[AVG_shots]] - AO$519) / AO$516</f>
        <v>-0.87643570214856692</v>
      </c>
      <c r="W461" s="6">
        <v>0</v>
      </c>
      <c r="X461" s="7">
        <f>Table1[[#This Row],[r shp factor]]*Table1[[#This Row],[goals]]</f>
        <v>2.0440113740452683</v>
      </c>
      <c r="Y461" s="4">
        <v>4.64549278350515E-2</v>
      </c>
      <c r="Z461" s="3">
        <f>(Table1[[#This Row],[AVG_shp]] - Z$519) / Z$516</f>
        <v>-1.1513099457997031</v>
      </c>
      <c r="AA461" s="6">
        <v>0</v>
      </c>
      <c r="AB461" s="6">
        <v>74.762886597938106</v>
      </c>
      <c r="AC461" s="6">
        <v>70.041237113402005</v>
      </c>
      <c r="AD461" s="1">
        <v>60</v>
      </c>
      <c r="AE461" s="1">
        <v>3</v>
      </c>
      <c r="AF461" s="1">
        <f>IF(ISERR(Table1[[#This Row],[AVG_shp]]/Table1[[#This Row],[shp]]), 0, Table1[[#This Row],[AVG_shp]]/Table1[[#This Row],[shp]])</f>
        <v>0.68133712468175611</v>
      </c>
      <c r="AG461" s="1">
        <v>7</v>
      </c>
      <c r="AH461" s="1">
        <v>10</v>
      </c>
      <c r="AI461" s="1">
        <v>23</v>
      </c>
      <c r="AJ461" s="3">
        <v>3</v>
      </c>
      <c r="AK461" s="3">
        <v>11.7422680412371</v>
      </c>
      <c r="AL461" s="3">
        <v>14.7422680412371</v>
      </c>
      <c r="AM461" s="3">
        <v>74.721649484536002</v>
      </c>
      <c r="AN461" s="1">
        <v>6.8182000000000006E-2</v>
      </c>
      <c r="AO461" s="1">
        <v>0</v>
      </c>
      <c r="AP461" s="1">
        <v>59</v>
      </c>
      <c r="AQ461" s="1">
        <v>0</v>
      </c>
      <c r="AR461" s="1">
        <v>53</v>
      </c>
      <c r="AS461" s="1">
        <v>50</v>
      </c>
      <c r="AT461"/>
      <c r="AX461"/>
      <c r="AY461"/>
      <c r="AZ461"/>
    </row>
    <row r="462" spans="1:52" x14ac:dyDescent="0.3">
      <c r="A462" s="1"/>
      <c r="B462" s="1">
        <v>8475324</v>
      </c>
      <c r="C462" s="1">
        <v>35</v>
      </c>
      <c r="D462" s="1" t="s">
        <v>634</v>
      </c>
      <c r="E462" s="1" t="str">
        <f>IF(AND(ISERR(FIND("C",Table1[[#This Row],[positions]])), Table1[[#This Row],[AVG_faceoffWins]]&gt;200), "*", "")</f>
        <v/>
      </c>
      <c r="F462" s="1" t="str">
        <f>IF(AND(AND(NOT(ISERR(FIND("C",Table1[[#This Row],[positions]]))), G462&lt;&gt;"C"), Table1[[#This Row],[z faceoffWins]]&gt;0.15), "*", "")</f>
        <v/>
      </c>
      <c r="G462" s="2" t="s">
        <v>48</v>
      </c>
      <c r="H462" s="1" t="s">
        <v>660</v>
      </c>
      <c r="I462" s="1" t="s">
        <v>661</v>
      </c>
      <c r="J462" s="7">
        <f>Table1[[#This Row],[z ppp]]+Table1[[#This Row],[z blocks]]+Table1[[#This Row],[z hits]]+Table1[[#This Row],[z goals]]+Table1[[#This Row],[z assists]]+Table1[[#This Row],[z points]]+Table1[[#This Row],[z faceoffWins]]+Table1[[#This Row],[z shots]]</f>
        <v>-3.1496588989080303</v>
      </c>
      <c r="K462" s="7">
        <f>Table1[[#This Row],[z goals]]+Table1[[#This Row],[z assists]]+Table1[[#This Row],[z points]]+Table1[[#This Row],[z ppp]]+Table1[[#This Row],[z hits]]+Table1[[#This Row],[z shots]]</f>
        <v>-3.8660622804727103</v>
      </c>
      <c r="L462" s="7">
        <f>Table1[[#This Row],[z blocks]]+Table1[[#This Row],[z faceoffWins]]</f>
        <v>0.7164033815646802</v>
      </c>
      <c r="M462" s="7">
        <f>Table1[[#This Row],[z goals]]+Table1[[#This Row],[z assists]]+Table1[[#This Row],[z points]]+Table1[[#This Row],[z ppp]]+Table1[[#This Row],[z hits]]+Table1[[#This Row],[z blocks]]+Table1[[#This Row],[z shots]]</f>
        <v>-2.5483948493793882</v>
      </c>
      <c r="N462" s="7">
        <f>Table1[[#This Row],[z goals]]+Table1[[#This Row],[z assists]]+Table1[[#This Row],[z points]]+Table1[[#This Row],[z ppp]]</f>
        <v>-2.9611070901648486</v>
      </c>
      <c r="O462" s="3">
        <f>(Table1[[#This Row],[AVG_goals]] - AT$519) / AT$516</f>
        <v>-1.066478448354452</v>
      </c>
      <c r="P462" s="3">
        <f>(Table1[[#This Row],[AVG_assists]] - P$519) / P$516</f>
        <v>-0.32730951957169885</v>
      </c>
      <c r="Q462" s="3">
        <f>(Table1[[#This Row],[AVG_points]] - AX$519) / AX$516</f>
        <v>-0.68763251493731825</v>
      </c>
      <c r="R462" s="3">
        <f>(Table1[[#This Row],[AVG_faceoffWins]] - AH$519) / AH$516</f>
        <v>-0.60126404952864232</v>
      </c>
      <c r="S462" s="3">
        <f>(Table1[[#This Row],[AVG_PPP]] - AB$519) / AB$516</f>
        <v>-0.87968660730137949</v>
      </c>
      <c r="T462" s="3">
        <f>(Table1[[#This Row],[AVG_hits]] - T$519) / T$516</f>
        <v>-0.21100434429291146</v>
      </c>
      <c r="U462" s="3">
        <f>(Table1[[#This Row],[AVG_blocks]] - U$519) / U$516</f>
        <v>1.3176674310933225</v>
      </c>
      <c r="V462" s="3">
        <f>(Table1[[#This Row],[AVG_shots]] - AO$519) / AO$516</f>
        <v>-0.69395084601495038</v>
      </c>
      <c r="W462" s="6">
        <v>0</v>
      </c>
      <c r="X462" s="7">
        <f>Table1[[#This Row],[r shp factor]]*Table1[[#This Row],[goals]]</f>
        <v>2.5202210379201504</v>
      </c>
      <c r="Y462" s="4">
        <v>3.2730110619468997E-2</v>
      </c>
      <c r="Z462" s="3">
        <f>(Table1[[#This Row],[AVG_shp]] - Z$519) / Z$516</f>
        <v>-1.4134341839711793</v>
      </c>
      <c r="AA462" s="6">
        <v>0</v>
      </c>
      <c r="AB462" s="6">
        <v>115.907079646017</v>
      </c>
      <c r="AC462" s="6">
        <v>75.132743362831803</v>
      </c>
      <c r="AD462" s="1">
        <v>71</v>
      </c>
      <c r="AE462" s="1">
        <v>3</v>
      </c>
      <c r="AF462" s="1">
        <f>IF(ISERR(Table1[[#This Row],[AVG_shp]]/Table1[[#This Row],[shp]]), 0, Table1[[#This Row],[AVG_shp]]/Table1[[#This Row],[shp]])</f>
        <v>0.84007367930671684</v>
      </c>
      <c r="AG462" s="1">
        <v>18</v>
      </c>
      <c r="AH462" s="1">
        <v>21</v>
      </c>
      <c r="AI462" s="1">
        <v>45</v>
      </c>
      <c r="AJ462" s="3">
        <v>2.9911504424778701</v>
      </c>
      <c r="AK462" s="3">
        <v>18.318584070796401</v>
      </c>
      <c r="AL462" s="3">
        <v>21.3097345132743</v>
      </c>
      <c r="AM462" s="3">
        <v>85.831858407079594</v>
      </c>
      <c r="AN462" s="1">
        <v>3.8961000000000003E-2</v>
      </c>
      <c r="AO462" s="1">
        <v>0</v>
      </c>
      <c r="AP462" s="1">
        <v>77</v>
      </c>
      <c r="AQ462" s="1">
        <v>0</v>
      </c>
      <c r="AR462" s="1">
        <v>95</v>
      </c>
      <c r="AS462" s="1">
        <v>55</v>
      </c>
      <c r="AT462"/>
      <c r="AX462"/>
      <c r="AY462"/>
      <c r="AZ462"/>
    </row>
    <row r="463" spans="1:52" x14ac:dyDescent="0.3">
      <c r="A463" s="1"/>
      <c r="B463" s="1">
        <v>8474567</v>
      </c>
      <c r="C463" s="1">
        <v>35</v>
      </c>
      <c r="D463" s="1" t="s">
        <v>449</v>
      </c>
      <c r="E463" s="1" t="str">
        <f>IF(AND(ISERR(FIND("C",Table1[[#This Row],[positions]])), Table1[[#This Row],[AVG_faceoffWins]]&gt;200), "*", "")</f>
        <v/>
      </c>
      <c r="F463" s="1" t="str">
        <f>IF(AND(AND(NOT(ISERR(FIND("C",Table1[[#This Row],[positions]]))), G463&lt;&gt;"C"), Table1[[#This Row],[z faceoffWins]]&gt;0.15), "*", "")</f>
        <v/>
      </c>
      <c r="G463" s="2" t="s">
        <v>48</v>
      </c>
      <c r="H463" s="1" t="s">
        <v>471</v>
      </c>
      <c r="I463" s="1" t="s">
        <v>472</v>
      </c>
      <c r="J463" s="7">
        <f>Table1[[#This Row],[z ppp]]+Table1[[#This Row],[z blocks]]+Table1[[#This Row],[z hits]]+Table1[[#This Row],[z goals]]+Table1[[#This Row],[z assists]]+Table1[[#This Row],[z points]]+Table1[[#This Row],[z faceoffWins]]+Table1[[#This Row],[z shots]]</f>
        <v>-4.9472543798913229</v>
      </c>
      <c r="K463" s="7">
        <f>Table1[[#This Row],[z goals]]+Table1[[#This Row],[z assists]]+Table1[[#This Row],[z points]]+Table1[[#This Row],[z ppp]]+Table1[[#This Row],[z hits]]+Table1[[#This Row],[z shots]]</f>
        <v>-4.6296694651475967</v>
      </c>
      <c r="L463" s="7">
        <f>Table1[[#This Row],[z blocks]]+Table1[[#This Row],[z faceoffWins]]</f>
        <v>-0.31758491474372619</v>
      </c>
      <c r="M463" s="7">
        <f>Table1[[#This Row],[z goals]]+Table1[[#This Row],[z assists]]+Table1[[#This Row],[z points]]+Table1[[#This Row],[z ppp]]+Table1[[#This Row],[z hits]]+Table1[[#This Row],[z blocks]]+Table1[[#This Row],[z shots]]</f>
        <v>-4.347124319969577</v>
      </c>
      <c r="N463" s="7">
        <f>Table1[[#This Row],[z goals]]+Table1[[#This Row],[z assists]]+Table1[[#This Row],[z points]]+Table1[[#This Row],[z ppp]]</f>
        <v>-3.9688553418763348</v>
      </c>
      <c r="O463" s="3">
        <f>(Table1[[#This Row],[AVG_goals]] - AT$519) / AT$516</f>
        <v>-1.0712847040454883</v>
      </c>
      <c r="P463" s="3">
        <f>(Table1[[#This Row],[AVG_assists]] - P$519) / P$516</f>
        <v>-0.94292907854297914</v>
      </c>
      <c r="Q463" s="3">
        <f>(Table1[[#This Row],[AVG_points]] - AX$519) / AX$516</f>
        <v>-1.074954951986488</v>
      </c>
      <c r="R463" s="3">
        <f>(Table1[[#This Row],[AVG_faceoffWins]] - AH$519) / AH$516</f>
        <v>-0.60013005992174562</v>
      </c>
      <c r="S463" s="3">
        <f>(Table1[[#This Row],[AVG_PPP]] - AB$519) / AB$516</f>
        <v>-0.87968660730137949</v>
      </c>
      <c r="T463" s="3">
        <f>(Table1[[#This Row],[AVG_hits]] - T$519) / T$516</f>
        <v>0.2214863799523048</v>
      </c>
      <c r="U463" s="3">
        <f>(Table1[[#This Row],[AVG_blocks]] - U$519) / U$516</f>
        <v>0.28254514517801943</v>
      </c>
      <c r="V463" s="3">
        <f>(Table1[[#This Row],[AVG_shots]] - AO$519) / AO$516</f>
        <v>-0.88230050322356701</v>
      </c>
      <c r="W463" s="6">
        <v>0.23958333333333301</v>
      </c>
      <c r="X463" s="7">
        <f>Table1[[#This Row],[r shp factor]]*Table1[[#This Row],[goals]]</f>
        <v>3.0800120474789092</v>
      </c>
      <c r="Y463" s="4">
        <v>3.8987562499999899E-2</v>
      </c>
      <c r="Z463" s="3">
        <f>(Table1[[#This Row],[AVG_shp]] - Z$519) / Z$516</f>
        <v>-1.2939258669338787</v>
      </c>
      <c r="AA463" s="6">
        <v>0</v>
      </c>
      <c r="AB463" s="6">
        <v>73.828125</v>
      </c>
      <c r="AC463" s="6">
        <v>98.3854166666666</v>
      </c>
      <c r="AD463" s="1">
        <v>81</v>
      </c>
      <c r="AE463" s="1">
        <v>4</v>
      </c>
      <c r="AF463" s="1">
        <f>IF(ISERR(Table1[[#This Row],[AVG_shp]]/Table1[[#This Row],[shp]]), 0, Table1[[#This Row],[AVG_shp]]/Table1[[#This Row],[shp]])</f>
        <v>0.77000301186972731</v>
      </c>
      <c r="AG463" s="1">
        <v>12</v>
      </c>
      <c r="AH463" s="1">
        <v>16</v>
      </c>
      <c r="AI463" s="1">
        <v>36</v>
      </c>
      <c r="AJ463" s="3">
        <v>2.9427083333333299</v>
      </c>
      <c r="AK463" s="3">
        <v>9.7447916666666607</v>
      </c>
      <c r="AL463" s="3">
        <v>12.6875</v>
      </c>
      <c r="AM463" s="3">
        <v>74.3645833333333</v>
      </c>
      <c r="AN463" s="1">
        <v>5.0632999999999997E-2</v>
      </c>
      <c r="AO463" s="1">
        <v>0</v>
      </c>
      <c r="AP463" s="1">
        <v>79</v>
      </c>
      <c r="AQ463" s="1">
        <v>0</v>
      </c>
      <c r="AR463" s="1">
        <v>80</v>
      </c>
      <c r="AS463" s="1">
        <v>81</v>
      </c>
      <c r="AT463"/>
      <c r="AX463"/>
      <c r="AY463"/>
      <c r="AZ463"/>
    </row>
    <row r="464" spans="1:52" x14ac:dyDescent="0.3">
      <c r="A464" s="1"/>
      <c r="B464" s="1">
        <v>8481606</v>
      </c>
      <c r="C464" s="1">
        <v>24</v>
      </c>
      <c r="D464" s="1" t="s">
        <v>634</v>
      </c>
      <c r="E464" s="1" t="str">
        <f>IF(AND(ISERR(FIND("C",Table1[[#This Row],[positions]])), Table1[[#This Row],[AVG_faceoffWins]]&gt;200), "*", "")</f>
        <v/>
      </c>
      <c r="F464" s="1" t="str">
        <f>IF(AND(AND(NOT(ISERR(FIND("C",Table1[[#This Row],[positions]]))), G464&lt;&gt;"C"), Table1[[#This Row],[z faceoffWins]]&gt;0.15), "*", "")</f>
        <v/>
      </c>
      <c r="G464" s="2" t="s">
        <v>48</v>
      </c>
      <c r="H464" s="1" t="s">
        <v>666</v>
      </c>
      <c r="I464" s="1" t="s">
        <v>667</v>
      </c>
      <c r="J464" s="7">
        <f>Table1[[#This Row],[z ppp]]+Table1[[#This Row],[z blocks]]+Table1[[#This Row],[z hits]]+Table1[[#This Row],[z goals]]+Table1[[#This Row],[z assists]]+Table1[[#This Row],[z points]]+Table1[[#This Row],[z faceoffWins]]+Table1[[#This Row],[z shots]]</f>
        <v>-3.5968439633940457</v>
      </c>
      <c r="K464" s="7">
        <f>Table1[[#This Row],[z goals]]+Table1[[#This Row],[z assists]]+Table1[[#This Row],[z points]]+Table1[[#This Row],[z ppp]]+Table1[[#This Row],[z hits]]+Table1[[#This Row],[z shots]]</f>
        <v>-3.0398270186880079</v>
      </c>
      <c r="L464" s="7">
        <f>Table1[[#This Row],[z blocks]]+Table1[[#This Row],[z faceoffWins]]</f>
        <v>-0.55701694470603802</v>
      </c>
      <c r="M464" s="7">
        <f>Table1[[#This Row],[z goals]]+Table1[[#This Row],[z assists]]+Table1[[#This Row],[z points]]+Table1[[#This Row],[z ppp]]+Table1[[#This Row],[z hits]]+Table1[[#This Row],[z blocks]]+Table1[[#This Row],[z shots]]</f>
        <v>-2.9955799138654036</v>
      </c>
      <c r="N464" s="7">
        <f>Table1[[#This Row],[z goals]]+Table1[[#This Row],[z assists]]+Table1[[#This Row],[z points]]+Table1[[#This Row],[z ppp]]</f>
        <v>-1.9676402834495295</v>
      </c>
      <c r="O464" s="3">
        <f>(Table1[[#This Row],[AVG_goals]] - AT$519) / AT$516</f>
        <v>-1.0719604573341135</v>
      </c>
      <c r="P464" s="3">
        <f>(Table1[[#This Row],[AVG_assists]] - P$519) / P$516</f>
        <v>-4.8246011485440644E-2</v>
      </c>
      <c r="Q464" s="3">
        <f>(Table1[[#This Row],[AVG_points]] - AX$519) / AX$516</f>
        <v>-0.51552573515060529</v>
      </c>
      <c r="R464" s="3">
        <f>(Table1[[#This Row],[AVG_faceoffWins]] - AH$519) / AH$516</f>
        <v>-0.60126404952864232</v>
      </c>
      <c r="S464" s="3">
        <f>(Table1[[#This Row],[AVG_PPP]] - AB$519) / AB$516</f>
        <v>-0.33190807947936996</v>
      </c>
      <c r="T464" s="3">
        <f>(Table1[[#This Row],[AVG_hits]] - T$519) / T$516</f>
        <v>-0.28560643391642004</v>
      </c>
      <c r="U464" s="3">
        <f>(Table1[[#This Row],[AVG_blocks]] - U$519) / U$516</f>
        <v>4.4247104822604341E-2</v>
      </c>
      <c r="V464" s="3">
        <f>(Table1[[#This Row],[AVG_shots]] - AO$519) / AO$516</f>
        <v>-0.78658030132205836</v>
      </c>
      <c r="W464" s="6">
        <v>0</v>
      </c>
      <c r="X464" s="7">
        <f>Table1[[#This Row],[r shp factor]]*Table1[[#This Row],[goals]]</f>
        <v>3.0041588385241575</v>
      </c>
      <c r="Y464" s="4">
        <v>3.4932358974358903E-2</v>
      </c>
      <c r="Z464" s="3">
        <f>(Table1[[#This Row],[AVG_shp]] - Z$519) / Z$516</f>
        <v>-1.371374412739071</v>
      </c>
      <c r="AA464" s="6">
        <v>5.2628205128205101</v>
      </c>
      <c r="AB464" s="6">
        <v>64.141025641025607</v>
      </c>
      <c r="AC464" s="6">
        <v>71.121794871794805</v>
      </c>
      <c r="AD464" s="1">
        <v>79</v>
      </c>
      <c r="AE464" s="1">
        <v>4</v>
      </c>
      <c r="AF464" s="1">
        <f>IF(ISERR(Table1[[#This Row],[AVG_shp]]/Table1[[#This Row],[shp]]), 0, Table1[[#This Row],[AVG_shp]]/Table1[[#This Row],[shp]])</f>
        <v>0.75103970963103939</v>
      </c>
      <c r="AG464" s="1">
        <v>24</v>
      </c>
      <c r="AH464" s="1">
        <v>28</v>
      </c>
      <c r="AI464" s="1">
        <v>60</v>
      </c>
      <c r="AJ464" s="3">
        <v>2.9358974358974299</v>
      </c>
      <c r="AK464" s="3">
        <v>22.205128205128201</v>
      </c>
      <c r="AL464" s="3">
        <v>25.1410256410256</v>
      </c>
      <c r="AM464" s="3">
        <v>80.192307692307693</v>
      </c>
      <c r="AN464" s="1">
        <v>4.6511999999999998E-2</v>
      </c>
      <c r="AO464" s="1">
        <v>5</v>
      </c>
      <c r="AP464" s="1">
        <v>86</v>
      </c>
      <c r="AQ464" s="1">
        <v>0</v>
      </c>
      <c r="AR464" s="1">
        <v>77</v>
      </c>
      <c r="AS464" s="1">
        <v>80</v>
      </c>
      <c r="AT464"/>
      <c r="AX464"/>
      <c r="AY464"/>
      <c r="AZ464"/>
    </row>
    <row r="465" spans="1:52" x14ac:dyDescent="0.3">
      <c r="A465" s="1"/>
      <c r="B465" s="1">
        <v>8481568</v>
      </c>
      <c r="C465" s="1">
        <v>24</v>
      </c>
      <c r="D465" s="1" t="s">
        <v>219</v>
      </c>
      <c r="E465" s="1" t="str">
        <f>IF(AND(ISERR(FIND("C",Table1[[#This Row],[positions]])), Table1[[#This Row],[AVG_faceoffWins]]&gt;200), "*", "")</f>
        <v/>
      </c>
      <c r="F465" s="1" t="str">
        <f>IF(AND(AND(NOT(ISERR(FIND("C",Table1[[#This Row],[positions]]))), G465&lt;&gt;"C"), Table1[[#This Row],[z faceoffWins]]&gt;0.15), "*", "")</f>
        <v/>
      </c>
      <c r="G465" s="2" t="s">
        <v>48</v>
      </c>
      <c r="H465" s="1" t="s">
        <v>242</v>
      </c>
      <c r="I465" s="1" t="s">
        <v>243</v>
      </c>
      <c r="J465" s="7">
        <f>Table1[[#This Row],[z ppp]]+Table1[[#This Row],[z blocks]]+Table1[[#This Row],[z hits]]+Table1[[#This Row],[z goals]]+Table1[[#This Row],[z assists]]+Table1[[#This Row],[z points]]+Table1[[#This Row],[z faceoffWins]]+Table1[[#This Row],[z shots]]</f>
        <v>-1.9058775038112268</v>
      </c>
      <c r="K465" s="7">
        <f>Table1[[#This Row],[z goals]]+Table1[[#This Row],[z assists]]+Table1[[#This Row],[z points]]+Table1[[#This Row],[z ppp]]+Table1[[#This Row],[z hits]]+Table1[[#This Row],[z shots]]</f>
        <v>-3.397351751853896</v>
      </c>
      <c r="L465" s="7">
        <f>Table1[[#This Row],[z blocks]]+Table1[[#This Row],[z faceoffWins]]</f>
        <v>1.491474248042669</v>
      </c>
      <c r="M465" s="7">
        <f>Table1[[#This Row],[z goals]]+Table1[[#This Row],[z assists]]+Table1[[#This Row],[z points]]+Table1[[#This Row],[z ppp]]+Table1[[#This Row],[z hits]]+Table1[[#This Row],[z blocks]]+Table1[[#This Row],[z shots]]</f>
        <v>-1.3046134542825847</v>
      </c>
      <c r="N465" s="7">
        <f>Table1[[#This Row],[z goals]]+Table1[[#This Row],[z assists]]+Table1[[#This Row],[z points]]+Table1[[#This Row],[z ppp]]</f>
        <v>-2.1086556860165104</v>
      </c>
      <c r="O465" s="3">
        <f>(Table1[[#This Row],[AVG_goals]] - AT$519) / AT$516</f>
        <v>-1.0728601690297284</v>
      </c>
      <c r="P465" s="3">
        <f>(Table1[[#This Row],[AVG_assists]] - P$519) / P$516</f>
        <v>-0.24072964575357264</v>
      </c>
      <c r="Q465" s="3">
        <f>(Table1[[#This Row],[AVG_points]] - AX$519) / AX$516</f>
        <v>-0.6363554647763181</v>
      </c>
      <c r="R465" s="3">
        <f>(Table1[[#This Row],[AVG_faceoffWins]] - AH$519) / AH$516</f>
        <v>-0.60126404952864232</v>
      </c>
      <c r="S465" s="3">
        <f>(Table1[[#This Row],[AVG_PPP]] - AB$519) / AB$516</f>
        <v>-0.15871040645689141</v>
      </c>
      <c r="T465" s="3">
        <f>(Table1[[#This Row],[AVG_hits]] - T$519) / T$516</f>
        <v>-0.57367070257983088</v>
      </c>
      <c r="U465" s="3">
        <f>(Table1[[#This Row],[AVG_blocks]] - U$519) / U$516</f>
        <v>2.0927382975713114</v>
      </c>
      <c r="V465" s="3">
        <f>(Table1[[#This Row],[AVG_shots]] - AO$519) / AO$516</f>
        <v>-0.7150253632575545</v>
      </c>
      <c r="W465" s="6">
        <v>0</v>
      </c>
      <c r="X465" s="7">
        <f>Table1[[#This Row],[r shp factor]]*Table1[[#This Row],[goals]]</f>
        <v>3.3445527827236563</v>
      </c>
      <c r="Y465" s="4">
        <v>3.2471426829268298E-2</v>
      </c>
      <c r="Z465" s="3">
        <f>(Table1[[#This Row],[AVG_shp]] - Z$519) / Z$516</f>
        <v>-1.4183746717291281</v>
      </c>
      <c r="AA465" s="6">
        <v>6.9268292682926802</v>
      </c>
      <c r="AB465" s="6">
        <v>147.414634146341</v>
      </c>
      <c r="AC465" s="6">
        <v>55.634146341463399</v>
      </c>
      <c r="AD465" s="1">
        <v>82</v>
      </c>
      <c r="AE465" s="1">
        <v>4</v>
      </c>
      <c r="AF465" s="1">
        <f>IF(ISERR(Table1[[#This Row],[AVG_shp]]/Table1[[#This Row],[shp]]), 0, Table1[[#This Row],[AVG_shp]]/Table1[[#This Row],[shp]])</f>
        <v>0.83613819568091408</v>
      </c>
      <c r="AG465" s="1">
        <v>26</v>
      </c>
      <c r="AH465" s="1">
        <v>30</v>
      </c>
      <c r="AI465" s="1">
        <v>64</v>
      </c>
      <c r="AJ465" s="3">
        <v>2.9268292682926802</v>
      </c>
      <c r="AK465" s="3">
        <v>19.524390243902399</v>
      </c>
      <c r="AL465" s="3">
        <v>22.451219512195099</v>
      </c>
      <c r="AM465" s="3">
        <v>84.548780487804805</v>
      </c>
      <c r="AN465" s="1">
        <v>3.8835000000000001E-2</v>
      </c>
      <c r="AO465" s="1">
        <v>12</v>
      </c>
      <c r="AP465" s="1">
        <v>103</v>
      </c>
      <c r="AQ465" s="1">
        <v>0</v>
      </c>
      <c r="AR465" s="1">
        <v>157</v>
      </c>
      <c r="AS465" s="1">
        <v>59</v>
      </c>
      <c r="AT465"/>
      <c r="AX465"/>
      <c r="AY465"/>
      <c r="AZ465"/>
    </row>
    <row r="466" spans="1:52" x14ac:dyDescent="0.3">
      <c r="A466" s="1"/>
      <c r="B466" s="1">
        <v>8479402</v>
      </c>
      <c r="C466" s="1">
        <v>27</v>
      </c>
      <c r="D466" s="1" t="s">
        <v>186</v>
      </c>
      <c r="E466" s="1" t="str">
        <f>IF(AND(ISERR(FIND("C",Table1[[#This Row],[positions]])), Table1[[#This Row],[AVG_faceoffWins]]&gt;200), "*", "")</f>
        <v/>
      </c>
      <c r="F466" s="1" t="str">
        <f>IF(AND(AND(NOT(ISERR(FIND("C",Table1[[#This Row],[positions]]))), G466&lt;&gt;"C"), Table1[[#This Row],[z faceoffWins]]&gt;0.15), "*", "")</f>
        <v/>
      </c>
      <c r="G466" s="2" t="s">
        <v>48</v>
      </c>
      <c r="H466" s="1" t="s">
        <v>209</v>
      </c>
      <c r="I466" s="1" t="s">
        <v>210</v>
      </c>
      <c r="J466" s="7">
        <f>Table1[[#This Row],[z ppp]]+Table1[[#This Row],[z blocks]]+Table1[[#This Row],[z hits]]+Table1[[#This Row],[z goals]]+Table1[[#This Row],[z assists]]+Table1[[#This Row],[z points]]+Table1[[#This Row],[z faceoffWins]]+Table1[[#This Row],[z shots]]</f>
        <v>-6.7800564106867709</v>
      </c>
      <c r="K466" s="7">
        <f>Table1[[#This Row],[z goals]]+Table1[[#This Row],[z assists]]+Table1[[#This Row],[z points]]+Table1[[#This Row],[z ppp]]+Table1[[#This Row],[z hits]]+Table1[[#This Row],[z shots]]</f>
        <v>-6.4435899742152811</v>
      </c>
      <c r="L466" s="7">
        <f>Table1[[#This Row],[z blocks]]+Table1[[#This Row],[z faceoffWins]]</f>
        <v>-0.33646643647149044</v>
      </c>
      <c r="M466" s="7">
        <f>Table1[[#This Row],[z goals]]+Table1[[#This Row],[z assists]]+Table1[[#This Row],[z points]]+Table1[[#This Row],[z ppp]]+Table1[[#This Row],[z hits]]+Table1[[#This Row],[z blocks]]+Table1[[#This Row],[z shots]]</f>
        <v>-6.1787923611581288</v>
      </c>
      <c r="N466" s="7">
        <f>Table1[[#This Row],[z goals]]+Table1[[#This Row],[z assists]]+Table1[[#This Row],[z points]]+Table1[[#This Row],[z ppp]]</f>
        <v>-4.2998217713266671</v>
      </c>
      <c r="O466" s="3">
        <f>(Table1[[#This Row],[AVG_goals]] - AT$519) / AT$516</f>
        <v>-1.0788292907620178</v>
      </c>
      <c r="P466" s="3">
        <f>(Table1[[#This Row],[AVG_assists]] - P$519) / P$516</f>
        <v>-1.1457561261376299</v>
      </c>
      <c r="Q466" s="3">
        <f>(Table1[[#This Row],[AVG_points]] - AX$519) / AX$516</f>
        <v>-1.2052643090806812</v>
      </c>
      <c r="R466" s="3">
        <f>(Table1[[#This Row],[AVG_faceoffWins]] - AH$519) / AH$516</f>
        <v>-0.60126404952864232</v>
      </c>
      <c r="S466" s="3">
        <f>(Table1[[#This Row],[AVG_PPP]] - AB$519) / AB$516</f>
        <v>-0.86997204534633865</v>
      </c>
      <c r="T466" s="3">
        <f>(Table1[[#This Row],[AVG_hits]] - T$519) / T$516</f>
        <v>-1.1613095970236529</v>
      </c>
      <c r="U466" s="3">
        <f>(Table1[[#This Row],[AVG_blocks]] - U$519) / U$516</f>
        <v>0.26479761305715188</v>
      </c>
      <c r="V466" s="3">
        <f>(Table1[[#This Row],[AVG_shots]] - AO$519) / AO$516</f>
        <v>-0.98245860586496125</v>
      </c>
      <c r="W466" s="6">
        <v>0</v>
      </c>
      <c r="X466" s="7">
        <f>Table1[[#This Row],[r shp factor]]*Table1[[#This Row],[goals]]</f>
        <v>3.0611996639331607</v>
      </c>
      <c r="Y466" s="4">
        <v>4.3115466666666602E-2</v>
      </c>
      <c r="Z466" s="3">
        <f>(Table1[[#This Row],[AVG_shp]] - Z$519) / Z$516</f>
        <v>-1.2150888436106178</v>
      </c>
      <c r="AA466" s="6">
        <v>9.3333333333333296E-2</v>
      </c>
      <c r="AB466" s="6">
        <v>73.106666666666598</v>
      </c>
      <c r="AC466" s="6">
        <v>24.04</v>
      </c>
      <c r="AD466" s="1">
        <v>64</v>
      </c>
      <c r="AE466" s="1">
        <v>2</v>
      </c>
      <c r="AF466" s="1">
        <f>IF(ISERR(Table1[[#This Row],[AVG_shp]]/Table1[[#This Row],[shp]]), 0, Table1[[#This Row],[AVG_shp]]/Table1[[#This Row],[shp]])</f>
        <v>1.5305998319665803</v>
      </c>
      <c r="AG466" s="1">
        <v>5</v>
      </c>
      <c r="AH466" s="1">
        <v>7</v>
      </c>
      <c r="AI466" s="1">
        <v>16</v>
      </c>
      <c r="AJ466" s="3">
        <v>2.86666666666666</v>
      </c>
      <c r="AK466" s="3">
        <v>6.92</v>
      </c>
      <c r="AL466" s="3">
        <v>9.78666666666666</v>
      </c>
      <c r="AM466" s="3">
        <v>68.266666666666595</v>
      </c>
      <c r="AN466" s="1">
        <v>2.8169E-2</v>
      </c>
      <c r="AO466" s="1">
        <v>0</v>
      </c>
      <c r="AP466" s="1">
        <v>71</v>
      </c>
      <c r="AQ466" s="1">
        <v>0</v>
      </c>
      <c r="AR466" s="1">
        <v>43</v>
      </c>
      <c r="AS466" s="1">
        <v>22</v>
      </c>
      <c r="AT466"/>
      <c r="AX466"/>
      <c r="AY466"/>
      <c r="AZ466"/>
    </row>
    <row r="467" spans="1:52" x14ac:dyDescent="0.3">
      <c r="A467" s="1"/>
      <c r="B467" s="1">
        <v>8482451</v>
      </c>
      <c r="C467" s="1">
        <v>24</v>
      </c>
      <c r="D467" s="1" t="s">
        <v>155</v>
      </c>
      <c r="E467" s="1" t="str">
        <f>IF(AND(ISERR(FIND("C",Table1[[#This Row],[positions]])), Table1[[#This Row],[AVG_faceoffWins]]&gt;200), "*", "")</f>
        <v/>
      </c>
      <c r="F467" s="1" t="str">
        <f>IF(AND(AND(NOT(ISERR(FIND("C",Table1[[#This Row],[positions]]))), G467&lt;&gt;"C"), Table1[[#This Row],[z faceoffWins]]&gt;0.15), "*", "")</f>
        <v/>
      </c>
      <c r="G467" s="2" t="s">
        <v>29</v>
      </c>
      <c r="H467" s="1" t="s">
        <v>170</v>
      </c>
      <c r="I467" s="1" t="s">
        <v>171</v>
      </c>
      <c r="J467" s="7">
        <f>Table1[[#This Row],[z ppp]]+Table1[[#This Row],[z blocks]]+Table1[[#This Row],[z hits]]+Table1[[#This Row],[z goals]]+Table1[[#This Row],[z assists]]+Table1[[#This Row],[z points]]+Table1[[#This Row],[z faceoffWins]]+Table1[[#This Row],[z shots]]</f>
        <v>-8.9887571387532912</v>
      </c>
      <c r="K467" s="7">
        <f>Table1[[#This Row],[z goals]]+Table1[[#This Row],[z assists]]+Table1[[#This Row],[z points]]+Table1[[#This Row],[z ppp]]+Table1[[#This Row],[z hits]]+Table1[[#This Row],[z shots]]</f>
        <v>-7.6732733813503149</v>
      </c>
      <c r="L467" s="7">
        <f>Table1[[#This Row],[z blocks]]+Table1[[#This Row],[z faceoffWins]]</f>
        <v>-1.3154837574029772</v>
      </c>
      <c r="M467" s="7">
        <f>Table1[[#This Row],[z goals]]+Table1[[#This Row],[z assists]]+Table1[[#This Row],[z points]]+Table1[[#This Row],[z ppp]]+Table1[[#This Row],[z hits]]+Table1[[#This Row],[z blocks]]+Table1[[#This Row],[z shots]]</f>
        <v>-8.3954534273347239</v>
      </c>
      <c r="N467" s="7">
        <f>Table1[[#This Row],[z goals]]+Table1[[#This Row],[z assists]]+Table1[[#This Row],[z points]]+Table1[[#This Row],[z ppp]]</f>
        <v>-4.8036997685205298</v>
      </c>
      <c r="O467" s="3">
        <f>(Table1[[#This Row],[AVG_goals]] - AT$519) / AT$516</f>
        <v>-1.0806332268137908</v>
      </c>
      <c r="P467" s="3">
        <f>(Table1[[#This Row],[AVG_assists]] - P$519) / P$516</f>
        <v>-1.4500680920411269</v>
      </c>
      <c r="Q467" s="3">
        <f>(Table1[[#This Row],[AVG_points]] - AX$519) / AX$516</f>
        <v>-1.3964659209210644</v>
      </c>
      <c r="R467" s="3">
        <f>(Table1[[#This Row],[AVG_faceoffWins]] - AH$519) / AH$516</f>
        <v>-0.59330371141856919</v>
      </c>
      <c r="S467" s="3">
        <f>(Table1[[#This Row],[AVG_PPP]] - AB$519) / AB$516</f>
        <v>-0.87653252874454801</v>
      </c>
      <c r="T467" s="3">
        <f>(Table1[[#This Row],[AVG_hits]] - T$519) / T$516</f>
        <v>-1.2341975349271561</v>
      </c>
      <c r="U467" s="3">
        <f>(Table1[[#This Row],[AVG_blocks]] - U$519) / U$516</f>
        <v>-0.72218004598440788</v>
      </c>
      <c r="V467" s="3">
        <f>(Table1[[#This Row],[AVG_shots]] - AO$519) / AO$516</f>
        <v>-1.6353760779026296</v>
      </c>
      <c r="W467" s="6">
        <v>1.6818181818181801</v>
      </c>
      <c r="X467" s="7">
        <f>Table1[[#This Row],[r shp factor]]*Table1[[#This Row],[goals]]</f>
        <v>2.8484848484848482</v>
      </c>
      <c r="Y467" s="4">
        <v>8.9015151515151505E-2</v>
      </c>
      <c r="Z467" s="3">
        <f>(Table1[[#This Row],[AVG_shp]] - Z$519) / Z$516</f>
        <v>-0.33847098165759643</v>
      </c>
      <c r="AA467" s="6">
        <v>3.03030303030303E-2</v>
      </c>
      <c r="AB467" s="6">
        <v>32.984848484848399</v>
      </c>
      <c r="AC467" s="6">
        <v>20.1212121212121</v>
      </c>
      <c r="AD467" s="1">
        <v>47</v>
      </c>
      <c r="AE467" s="1">
        <v>4</v>
      </c>
      <c r="AF467" s="1">
        <f>IF(ISERR(Table1[[#This Row],[AVG_shp]]/Table1[[#This Row],[shp]]), 0, Table1[[#This Row],[AVG_shp]]/Table1[[#This Row],[shp]])</f>
        <v>0.71212121212121204</v>
      </c>
      <c r="AG467" s="1">
        <v>3</v>
      </c>
      <c r="AH467" s="1">
        <v>7</v>
      </c>
      <c r="AI467" s="1">
        <v>18</v>
      </c>
      <c r="AJ467" s="3">
        <v>2.8484848484848402</v>
      </c>
      <c r="AK467" s="3">
        <v>2.6818181818181799</v>
      </c>
      <c r="AL467" s="3">
        <v>5.5303030303030303</v>
      </c>
      <c r="AM467" s="3">
        <v>28.515151515151501</v>
      </c>
      <c r="AN467" s="1">
        <v>0.125</v>
      </c>
      <c r="AO467" s="1">
        <v>0</v>
      </c>
      <c r="AP467" s="1">
        <v>32</v>
      </c>
      <c r="AQ467" s="1">
        <v>2</v>
      </c>
      <c r="AR467" s="1">
        <v>39</v>
      </c>
      <c r="AS467" s="1">
        <v>25</v>
      </c>
      <c r="AT467"/>
      <c r="AX467"/>
      <c r="AY467"/>
      <c r="AZ467"/>
    </row>
    <row r="468" spans="1:52" x14ac:dyDescent="0.3">
      <c r="A468" s="1"/>
      <c r="B468" s="1">
        <v>8479976</v>
      </c>
      <c r="C468" s="1">
        <v>27</v>
      </c>
      <c r="D468" s="1" t="s">
        <v>902</v>
      </c>
      <c r="E468" s="1" t="str">
        <f>IF(AND(ISERR(FIND("C",Table1[[#This Row],[positions]])), Table1[[#This Row],[AVG_faceoffWins]]&gt;200), "*", "")</f>
        <v/>
      </c>
      <c r="F468" s="1" t="str">
        <f>IF(AND(AND(NOT(ISERR(FIND("C",Table1[[#This Row],[positions]]))), G468&lt;&gt;"C"), Table1[[#This Row],[z faceoffWins]]&gt;0.15), "*", "")</f>
        <v/>
      </c>
      <c r="G468" s="2" t="s">
        <v>48</v>
      </c>
      <c r="H468" s="1" t="s">
        <v>932</v>
      </c>
      <c r="I468" s="1" t="s">
        <v>933</v>
      </c>
      <c r="J468" s="7">
        <f>Table1[[#This Row],[z ppp]]+Table1[[#This Row],[z blocks]]+Table1[[#This Row],[z hits]]+Table1[[#This Row],[z goals]]+Table1[[#This Row],[z assists]]+Table1[[#This Row],[z points]]+Table1[[#This Row],[z faceoffWins]]+Table1[[#This Row],[z shots]]</f>
        <v>-3.9309829407180512</v>
      </c>
      <c r="K468" s="7">
        <f>Table1[[#This Row],[z goals]]+Table1[[#This Row],[z assists]]+Table1[[#This Row],[z points]]+Table1[[#This Row],[z ppp]]+Table1[[#This Row],[z hits]]+Table1[[#This Row],[z shots]]</f>
        <v>-3.8618365460205553</v>
      </c>
      <c r="L468" s="7">
        <f>Table1[[#This Row],[z blocks]]+Table1[[#This Row],[z faceoffWins]]</f>
        <v>-6.9146394697495728E-2</v>
      </c>
      <c r="M468" s="7">
        <f>Table1[[#This Row],[z goals]]+Table1[[#This Row],[z assists]]+Table1[[#This Row],[z points]]+Table1[[#This Row],[z ppp]]+Table1[[#This Row],[z hits]]+Table1[[#This Row],[z blocks]]+Table1[[#This Row],[z shots]]</f>
        <v>-3.3297188911894082</v>
      </c>
      <c r="N468" s="7">
        <f>Table1[[#This Row],[z goals]]+Table1[[#This Row],[z assists]]+Table1[[#This Row],[z points]]+Table1[[#This Row],[z ppp]]</f>
        <v>-2.303194541498252</v>
      </c>
      <c r="O468" s="3">
        <f>(Table1[[#This Row],[AVG_goals]] - AT$519) / AT$516</f>
        <v>-1.0829239392604861</v>
      </c>
      <c r="P468" s="3">
        <f>(Table1[[#This Row],[AVG_assists]] - P$519) / P$516</f>
        <v>-0.31713271068297494</v>
      </c>
      <c r="Q468" s="3">
        <f>(Table1[[#This Row],[AVG_points]] - AX$519) / AX$516</f>
        <v>-0.68871153604985358</v>
      </c>
      <c r="R468" s="3">
        <f>(Table1[[#This Row],[AVG_faceoffWins]] - AH$519) / AH$516</f>
        <v>-0.60126404952864232</v>
      </c>
      <c r="S468" s="3">
        <f>(Table1[[#This Row],[AVG_PPP]] - AB$519) / AB$516</f>
        <v>-0.21442635550493769</v>
      </c>
      <c r="T468" s="3">
        <f>(Table1[[#This Row],[AVG_hits]] - T$519) / T$516</f>
        <v>-0.64254375650960449</v>
      </c>
      <c r="U468" s="3">
        <f>(Table1[[#This Row],[AVG_blocks]] - U$519) / U$516</f>
        <v>0.53211765483114659</v>
      </c>
      <c r="V468" s="3">
        <f>(Table1[[#This Row],[AVG_shots]] - AO$519) / AO$516</f>
        <v>-0.91609824801269846</v>
      </c>
      <c r="W468" s="6">
        <v>0</v>
      </c>
      <c r="X468" s="7">
        <f>Table1[[#This Row],[r shp factor]]*Table1[[#This Row],[goals]]</f>
        <v>1.5822023280423281</v>
      </c>
      <c r="Y468" s="4">
        <v>3.9555058201058202E-2</v>
      </c>
      <c r="Z468" s="3">
        <f>(Table1[[#This Row],[AVG_shp]] - Z$519) / Z$516</f>
        <v>-1.2830875165231639</v>
      </c>
      <c r="AA468" s="6">
        <v>6.3915343915343898</v>
      </c>
      <c r="AB468" s="6">
        <v>83.973544973544904</v>
      </c>
      <c r="AC468" s="6">
        <v>51.931216931216902</v>
      </c>
      <c r="AD468" s="1">
        <v>43</v>
      </c>
      <c r="AE468" s="1">
        <v>2</v>
      </c>
      <c r="AF468" s="1">
        <f>IF(ISERR(Table1[[#This Row],[AVG_shp]]/Table1[[#This Row],[shp]]), 0, Table1[[#This Row],[AVG_shp]]/Table1[[#This Row],[shp]])</f>
        <v>0.79110116402116404</v>
      </c>
      <c r="AG468" s="1">
        <v>3</v>
      </c>
      <c r="AH468" s="1">
        <v>5</v>
      </c>
      <c r="AI468" s="1">
        <v>12</v>
      </c>
      <c r="AJ468" s="3">
        <v>2.8253968253968198</v>
      </c>
      <c r="AK468" s="3">
        <v>18.460317460317398</v>
      </c>
      <c r="AL468" s="3">
        <v>21.285714285714199</v>
      </c>
      <c r="AM468" s="3">
        <v>72.306878306878303</v>
      </c>
      <c r="AN468" s="1">
        <v>0.05</v>
      </c>
      <c r="AO468" s="1">
        <v>0</v>
      </c>
      <c r="AP468" s="1">
        <v>40</v>
      </c>
      <c r="AQ468" s="1">
        <v>0</v>
      </c>
      <c r="AR468" s="1">
        <v>49</v>
      </c>
      <c r="AS468" s="1">
        <v>23</v>
      </c>
      <c r="AT468"/>
      <c r="AX468"/>
      <c r="AY468"/>
      <c r="AZ468"/>
    </row>
    <row r="469" spans="1:52" x14ac:dyDescent="0.3">
      <c r="A469" s="1"/>
      <c r="B469" s="1">
        <v>8480879</v>
      </c>
      <c r="C469" s="1">
        <v>25</v>
      </c>
      <c r="D469" s="1" t="s">
        <v>305</v>
      </c>
      <c r="E469" s="1" t="str">
        <f>IF(AND(ISERR(FIND("C",Table1[[#This Row],[positions]])), Table1[[#This Row],[AVG_faceoffWins]]&gt;200), "*", "")</f>
        <v/>
      </c>
      <c r="F469" s="1" t="str">
        <f>IF(AND(AND(NOT(ISERR(FIND("C",Table1[[#This Row],[positions]]))), G469&lt;&gt;"C"), Table1[[#This Row],[z faceoffWins]]&gt;0.15), "*", "")</f>
        <v/>
      </c>
      <c r="G469" s="2" t="s">
        <v>48</v>
      </c>
      <c r="H469" s="1" t="s">
        <v>326</v>
      </c>
      <c r="I469" s="1" t="s">
        <v>327</v>
      </c>
      <c r="J469" s="7">
        <f>Table1[[#This Row],[z ppp]]+Table1[[#This Row],[z blocks]]+Table1[[#This Row],[z hits]]+Table1[[#This Row],[z goals]]+Table1[[#This Row],[z assists]]+Table1[[#This Row],[z points]]+Table1[[#This Row],[z faceoffWins]]+Table1[[#This Row],[z shots]]</f>
        <v>-5.9796789999910862</v>
      </c>
      <c r="K469" s="7">
        <f>Table1[[#This Row],[z goals]]+Table1[[#This Row],[z assists]]+Table1[[#This Row],[z points]]+Table1[[#This Row],[z ppp]]+Table1[[#This Row],[z hits]]+Table1[[#This Row],[z shots]]</f>
        <v>-6.425895579628822</v>
      </c>
      <c r="L469" s="7">
        <f>Table1[[#This Row],[z blocks]]+Table1[[#This Row],[z faceoffWins]]</f>
        <v>0.44621657963773531</v>
      </c>
      <c r="M469" s="7">
        <f>Table1[[#This Row],[z goals]]+Table1[[#This Row],[z assists]]+Table1[[#This Row],[z points]]+Table1[[#This Row],[z ppp]]+Table1[[#This Row],[z hits]]+Table1[[#This Row],[z blocks]]+Table1[[#This Row],[z shots]]</f>
        <v>-5.3784149504624441</v>
      </c>
      <c r="N469" s="7">
        <f>Table1[[#This Row],[z goals]]+Table1[[#This Row],[z assists]]+Table1[[#This Row],[z points]]+Table1[[#This Row],[z ppp]]</f>
        <v>-4.253243928396337</v>
      </c>
      <c r="O469" s="3">
        <f>(Table1[[#This Row],[AVG_goals]] - AT$519) / AT$516</f>
        <v>-1.0845348696738586</v>
      </c>
      <c r="P469" s="3">
        <f>(Table1[[#This Row],[AVG_assists]] - P$519) / P$516</f>
        <v>-1.1060290745207666</v>
      </c>
      <c r="Q469" s="3">
        <f>(Table1[[#This Row],[AVG_points]] - AX$519) / AX$516</f>
        <v>-1.1829933769003322</v>
      </c>
      <c r="R469" s="3">
        <f>(Table1[[#This Row],[AVG_faceoffWins]] - AH$519) / AH$516</f>
        <v>-0.60126404952864232</v>
      </c>
      <c r="S469" s="3">
        <f>(Table1[[#This Row],[AVG_PPP]] - AB$519) / AB$516</f>
        <v>-0.87968660730137949</v>
      </c>
      <c r="T469" s="3">
        <f>(Table1[[#This Row],[AVG_hits]] - T$519) / T$516</f>
        <v>-0.7422134625551946</v>
      </c>
      <c r="U469" s="3">
        <f>(Table1[[#This Row],[AVG_blocks]] - U$519) / U$516</f>
        <v>1.0474806291663776</v>
      </c>
      <c r="V469" s="3">
        <f>(Table1[[#This Row],[AVG_shots]] - AO$519) / AO$516</f>
        <v>-1.4304381886772906</v>
      </c>
      <c r="W469" s="6">
        <v>0</v>
      </c>
      <c r="X469" s="7">
        <f>Table1[[#This Row],[r shp factor]]*Table1[[#This Row],[goals]]</f>
        <v>1.2896194086757256</v>
      </c>
      <c r="Y469" s="4">
        <v>8.1881160305343495E-2</v>
      </c>
      <c r="Z469" s="3">
        <f>(Table1[[#This Row],[AVG_shp]] - Z$519) / Z$516</f>
        <v>-0.47471993722618733</v>
      </c>
      <c r="AA469" s="6">
        <v>0</v>
      </c>
      <c r="AB469" s="6">
        <v>104.923664122137</v>
      </c>
      <c r="AC469" s="6">
        <v>46.572519083969397</v>
      </c>
      <c r="AD469" s="1">
        <v>40</v>
      </c>
      <c r="AE469" s="1">
        <v>2</v>
      </c>
      <c r="AF469" s="1">
        <f>IF(ISERR(Table1[[#This Row],[AVG_shp]]/Table1[[#This Row],[shp]]), 0, Table1[[#This Row],[AVG_shp]]/Table1[[#This Row],[shp]])</f>
        <v>0.64480970433786278</v>
      </c>
      <c r="AG469" s="1">
        <v>6</v>
      </c>
      <c r="AH469" s="1">
        <v>8</v>
      </c>
      <c r="AI469" s="1">
        <v>18</v>
      </c>
      <c r="AJ469" s="3">
        <v>2.8091603053435099</v>
      </c>
      <c r="AK469" s="3">
        <v>7.4732824427480899</v>
      </c>
      <c r="AL469" s="3">
        <v>10.282442748091601</v>
      </c>
      <c r="AM469" s="3">
        <v>40.992366412213698</v>
      </c>
      <c r="AN469" s="1">
        <v>0.12698499999999999</v>
      </c>
      <c r="AO469" s="1">
        <v>0</v>
      </c>
      <c r="AP469" s="1">
        <v>32</v>
      </c>
      <c r="AQ469" s="1">
        <v>0</v>
      </c>
      <c r="AR469" s="1">
        <v>50</v>
      </c>
      <c r="AS469" s="1">
        <v>30</v>
      </c>
      <c r="AT469"/>
      <c r="AX469"/>
      <c r="AY469"/>
      <c r="AZ469"/>
    </row>
    <row r="470" spans="1:52" x14ac:dyDescent="0.3">
      <c r="A470" s="1"/>
      <c r="B470" s="1">
        <v>8480049</v>
      </c>
      <c r="C470" s="1">
        <v>26</v>
      </c>
      <c r="D470" s="1" t="s">
        <v>995</v>
      </c>
      <c r="E470" s="1" t="str">
        <f>IF(AND(ISERR(FIND("C",Table1[[#This Row],[positions]])), Table1[[#This Row],[AVG_faceoffWins]]&gt;200), "*", "")</f>
        <v/>
      </c>
      <c r="F470" s="1" t="str">
        <f>IF(AND(AND(NOT(ISERR(FIND("C",Table1[[#This Row],[positions]]))), G470&lt;&gt;"C"), Table1[[#This Row],[z faceoffWins]]&gt;0.15), "*", "")</f>
        <v/>
      </c>
      <c r="G470" s="2" t="s">
        <v>48</v>
      </c>
      <c r="H470" s="1" t="s">
        <v>1027</v>
      </c>
      <c r="I470" s="1" t="s">
        <v>1028</v>
      </c>
      <c r="J470" s="7">
        <f>Table1[[#This Row],[z ppp]]+Table1[[#This Row],[z blocks]]+Table1[[#This Row],[z hits]]+Table1[[#This Row],[z goals]]+Table1[[#This Row],[z assists]]+Table1[[#This Row],[z points]]+Table1[[#This Row],[z faceoffWins]]+Table1[[#This Row],[z shots]]</f>
        <v>-4.2469913402767663</v>
      </c>
      <c r="K470" s="7">
        <f>Table1[[#This Row],[z goals]]+Table1[[#This Row],[z assists]]+Table1[[#This Row],[z points]]+Table1[[#This Row],[z ppp]]+Table1[[#This Row],[z hits]]+Table1[[#This Row],[z shots]]</f>
        <v>-4.7699857917125232</v>
      </c>
      <c r="L470" s="7">
        <f>Table1[[#This Row],[z blocks]]+Table1[[#This Row],[z faceoffWins]]</f>
        <v>0.52299445143575629</v>
      </c>
      <c r="M470" s="7">
        <f>Table1[[#This Row],[z goals]]+Table1[[#This Row],[z assists]]+Table1[[#This Row],[z points]]+Table1[[#This Row],[z ppp]]+Table1[[#This Row],[z hits]]+Table1[[#This Row],[z blocks]]+Table1[[#This Row],[z shots]]</f>
        <v>-3.6457272907481246</v>
      </c>
      <c r="N470" s="7">
        <f>Table1[[#This Row],[z goals]]+Table1[[#This Row],[z assists]]+Table1[[#This Row],[z points]]+Table1[[#This Row],[z ppp]]</f>
        <v>-3.5772124065746791</v>
      </c>
      <c r="O470" s="3">
        <f>(Table1[[#This Row],[AVG_goals]] - AT$519) / AT$516</f>
        <v>-1.0848513857408211</v>
      </c>
      <c r="P470" s="3">
        <f>(Table1[[#This Row],[AVG_assists]] - P$519) / P$516</f>
        <v>-0.73384565937192869</v>
      </c>
      <c r="Q470" s="3">
        <f>(Table1[[#This Row],[AVG_points]] - AX$519) / AX$516</f>
        <v>-0.95028981758249154</v>
      </c>
      <c r="R470" s="3">
        <f>(Table1[[#This Row],[AVG_faceoffWins]] - AH$519) / AH$516</f>
        <v>-0.60126404952864232</v>
      </c>
      <c r="S470" s="3">
        <f>(Table1[[#This Row],[AVG_PPP]] - AB$519) / AB$516</f>
        <v>-0.8082255438794379</v>
      </c>
      <c r="T470" s="3">
        <f>(Table1[[#This Row],[AVG_hits]] - T$519) / T$516</f>
        <v>-0.29786559329568846</v>
      </c>
      <c r="U470" s="3">
        <f>(Table1[[#This Row],[AVG_blocks]] - U$519) / U$516</f>
        <v>1.1242585009643986</v>
      </c>
      <c r="V470" s="3">
        <f>(Table1[[#This Row],[AVG_shots]] - AO$519) / AO$516</f>
        <v>-0.89490779184215563</v>
      </c>
      <c r="W470" s="6">
        <v>0</v>
      </c>
      <c r="X470" s="7">
        <f>Table1[[#This Row],[r shp factor]]*Table1[[#This Row],[goals]]</f>
        <v>3.4851585197606698</v>
      </c>
      <c r="Y470" s="4">
        <v>3.66859402985074E-2</v>
      </c>
      <c r="Z470" s="3">
        <f>(Table1[[#This Row],[AVG_shp]] - Z$519) / Z$516</f>
        <v>-1.3378835354877308</v>
      </c>
      <c r="AA470" s="6">
        <v>0.68656716417910402</v>
      </c>
      <c r="AB470" s="6">
        <v>108.044776119402</v>
      </c>
      <c r="AC470" s="6">
        <v>70.462686567164099</v>
      </c>
      <c r="AD470" s="1">
        <v>60</v>
      </c>
      <c r="AE470" s="1">
        <v>6</v>
      </c>
      <c r="AF470" s="1">
        <f>IF(ISERR(Table1[[#This Row],[AVG_shp]]/Table1[[#This Row],[shp]]), 0, Table1[[#This Row],[AVG_shp]]/Table1[[#This Row],[shp]])</f>
        <v>0.58085975329344497</v>
      </c>
      <c r="AG470" s="1">
        <v>14</v>
      </c>
      <c r="AH470" s="1">
        <v>20</v>
      </c>
      <c r="AI470" s="1">
        <v>46</v>
      </c>
      <c r="AJ470" s="3">
        <v>2.8059701492537301</v>
      </c>
      <c r="AK470" s="3">
        <v>12.656716417910401</v>
      </c>
      <c r="AL470" s="3">
        <v>15.4626865671641</v>
      </c>
      <c r="AM470" s="3">
        <v>73.597014925373102</v>
      </c>
      <c r="AN470" s="1">
        <v>6.3158000000000006E-2</v>
      </c>
      <c r="AO470" s="1">
        <v>1</v>
      </c>
      <c r="AP470" s="1">
        <v>95</v>
      </c>
      <c r="AQ470" s="1">
        <v>0</v>
      </c>
      <c r="AR470" s="1">
        <v>120</v>
      </c>
      <c r="AS470" s="1">
        <v>56</v>
      </c>
      <c r="AT470"/>
      <c r="AX470"/>
      <c r="AY470"/>
      <c r="AZ470"/>
    </row>
    <row r="471" spans="1:52" x14ac:dyDescent="0.3">
      <c r="A471" s="1"/>
      <c r="B471" s="1">
        <v>8482964</v>
      </c>
      <c r="C471" s="1">
        <v>24</v>
      </c>
      <c r="D471" s="1" t="s">
        <v>481</v>
      </c>
      <c r="E471" s="1" t="str">
        <f>IF(AND(ISERR(FIND("C",Table1[[#This Row],[positions]])), Table1[[#This Row],[AVG_faceoffWins]]&gt;200), "*", "")</f>
        <v/>
      </c>
      <c r="F471" s="1" t="str">
        <f>IF(AND(AND(NOT(ISERR(FIND("C",Table1[[#This Row],[positions]]))), G471&lt;&gt;"C"), Table1[[#This Row],[z faceoffWins]]&gt;0.15), "*", "")</f>
        <v/>
      </c>
      <c r="G471" s="2" t="s">
        <v>48</v>
      </c>
      <c r="H471" s="1" t="s">
        <v>508</v>
      </c>
      <c r="I471" s="1" t="s">
        <v>509</v>
      </c>
      <c r="J471" s="7">
        <f>Table1[[#This Row],[z ppp]]+Table1[[#This Row],[z blocks]]+Table1[[#This Row],[z hits]]+Table1[[#This Row],[z goals]]+Table1[[#This Row],[z assists]]+Table1[[#This Row],[z points]]+Table1[[#This Row],[z faceoffWins]]+Table1[[#This Row],[z shots]]</f>
        <v>-4.7158333200318809</v>
      </c>
      <c r="K471" s="7">
        <f>Table1[[#This Row],[z goals]]+Table1[[#This Row],[z assists]]+Table1[[#This Row],[z points]]+Table1[[#This Row],[z ppp]]+Table1[[#This Row],[z hits]]+Table1[[#This Row],[z shots]]</f>
        <v>-3.9096501402217201</v>
      </c>
      <c r="L471" s="7">
        <f>Table1[[#This Row],[z blocks]]+Table1[[#This Row],[z faceoffWins]]</f>
        <v>-0.80618317981016019</v>
      </c>
      <c r="M471" s="7">
        <f>Table1[[#This Row],[z goals]]+Table1[[#This Row],[z assists]]+Table1[[#This Row],[z points]]+Table1[[#This Row],[z ppp]]+Table1[[#This Row],[z hits]]+Table1[[#This Row],[z blocks]]+Table1[[#This Row],[z shots]]</f>
        <v>-4.114569270503238</v>
      </c>
      <c r="N471" s="7">
        <f>Table1[[#This Row],[z goals]]+Table1[[#This Row],[z assists]]+Table1[[#This Row],[z points]]+Table1[[#This Row],[z ppp]]</f>
        <v>-4.2806207530374349</v>
      </c>
      <c r="O471" s="3">
        <f>(Table1[[#This Row],[AVG_goals]] - AT$519) / AT$516</f>
        <v>-1.0884502830381397</v>
      </c>
      <c r="P471" s="3">
        <f>(Table1[[#This Row],[AVG_assists]] - P$519) / P$516</f>
        <v>-1.1787417503553976</v>
      </c>
      <c r="Q471" s="3">
        <f>(Table1[[#This Row],[AVG_points]] - AX$519) / AX$516</f>
        <v>-1.2302569161815597</v>
      </c>
      <c r="R471" s="3">
        <f>(Table1[[#This Row],[AVG_faceoffWins]] - AH$519) / AH$516</f>
        <v>-0.60126404952864232</v>
      </c>
      <c r="S471" s="3">
        <f>(Table1[[#This Row],[AVG_PPP]] - AB$519) / AB$516</f>
        <v>-0.78317180346233817</v>
      </c>
      <c r="T471" s="3">
        <f>(Table1[[#This Row],[AVG_hits]] - T$519) / T$516</f>
        <v>1.3459633229034491</v>
      </c>
      <c r="U471" s="3">
        <f>(Table1[[#This Row],[AVG_blocks]] - U$519) / U$516</f>
        <v>-0.20491913028151784</v>
      </c>
      <c r="V471" s="3">
        <f>(Table1[[#This Row],[AVG_shots]] - AO$519) / AO$516</f>
        <v>-0.97499271008773436</v>
      </c>
      <c r="W471" s="6">
        <v>0</v>
      </c>
      <c r="X471" s="7">
        <f>Table1[[#This Row],[r shp factor]]*Table1[[#This Row],[goals]]</f>
        <v>2.7509401612899813</v>
      </c>
      <c r="Y471" s="4">
        <v>3.9869375757575702E-2</v>
      </c>
      <c r="Z471" s="3">
        <f>(Table1[[#This Row],[AVG_shp]] - Z$519) / Z$516</f>
        <v>-1.2770845039691949</v>
      </c>
      <c r="AA471" s="6">
        <v>0.92727272727272703</v>
      </c>
      <c r="AB471" s="6">
        <v>54.012121212121201</v>
      </c>
      <c r="AC471" s="6">
        <v>158.84242424242399</v>
      </c>
      <c r="AD471" s="1">
        <v>70</v>
      </c>
      <c r="AE471" s="1">
        <v>1</v>
      </c>
      <c r="AF471" s="1">
        <f>IF(ISERR(Table1[[#This Row],[AVG_shp]]/Table1[[#This Row],[shp]]), 0, Table1[[#This Row],[AVG_shp]]/Table1[[#This Row],[shp]])</f>
        <v>2.7509401612899813</v>
      </c>
      <c r="AG471" s="1">
        <v>5</v>
      </c>
      <c r="AH471" s="1">
        <v>6</v>
      </c>
      <c r="AI471" s="1">
        <v>13</v>
      </c>
      <c r="AJ471" s="3">
        <v>2.7696969696969602</v>
      </c>
      <c r="AK471" s="3">
        <v>6.46060606060606</v>
      </c>
      <c r="AL471" s="3">
        <v>9.2303030303030305</v>
      </c>
      <c r="AM471" s="3">
        <v>68.721212121212105</v>
      </c>
      <c r="AN471" s="1">
        <v>1.4493000000000001E-2</v>
      </c>
      <c r="AO471" s="1">
        <v>0</v>
      </c>
      <c r="AP471" s="1">
        <v>69</v>
      </c>
      <c r="AQ471" s="1">
        <v>0</v>
      </c>
      <c r="AR471" s="1">
        <v>63</v>
      </c>
      <c r="AS471" s="1">
        <v>180</v>
      </c>
      <c r="AT471"/>
      <c r="AX471"/>
      <c r="AY471"/>
      <c r="AZ471"/>
    </row>
    <row r="472" spans="1:52" x14ac:dyDescent="0.3">
      <c r="A472" s="1"/>
      <c r="B472" s="1">
        <v>8479324</v>
      </c>
      <c r="C472" s="1">
        <v>27</v>
      </c>
      <c r="D472" s="1" t="s">
        <v>734</v>
      </c>
      <c r="E472" s="1" t="str">
        <f>IF(AND(ISERR(FIND("C",Table1[[#This Row],[positions]])), Table1[[#This Row],[AVG_faceoffWins]]&gt;200), "*", "")</f>
        <v/>
      </c>
      <c r="F472" s="1" t="str">
        <f>IF(AND(AND(NOT(ISERR(FIND("C",Table1[[#This Row],[positions]]))), G472&lt;&gt;"C"), Table1[[#This Row],[z faceoffWins]]&gt;0.15), "*", "")</f>
        <v/>
      </c>
      <c r="G472" s="2" t="s">
        <v>48</v>
      </c>
      <c r="H472" s="1" t="s">
        <v>759</v>
      </c>
      <c r="I472" s="1" t="s">
        <v>760</v>
      </c>
      <c r="J472" s="7">
        <f>Table1[[#This Row],[z ppp]]+Table1[[#This Row],[z blocks]]+Table1[[#This Row],[z hits]]+Table1[[#This Row],[z goals]]+Table1[[#This Row],[z assists]]+Table1[[#This Row],[z points]]+Table1[[#This Row],[z faceoffWins]]+Table1[[#This Row],[z shots]]</f>
        <v>-3.6192629804127945</v>
      </c>
      <c r="K472" s="7">
        <f>Table1[[#This Row],[z goals]]+Table1[[#This Row],[z assists]]+Table1[[#This Row],[z points]]+Table1[[#This Row],[z ppp]]+Table1[[#This Row],[z hits]]+Table1[[#This Row],[z shots]]</f>
        <v>-4.1472184027078933</v>
      </c>
      <c r="L472" s="7">
        <f>Table1[[#This Row],[z blocks]]+Table1[[#This Row],[z faceoffWins]]</f>
        <v>0.52795542229509884</v>
      </c>
      <c r="M472" s="7">
        <f>Table1[[#This Row],[z goals]]+Table1[[#This Row],[z assists]]+Table1[[#This Row],[z points]]+Table1[[#This Row],[z ppp]]+Table1[[#This Row],[z hits]]+Table1[[#This Row],[z blocks]]+Table1[[#This Row],[z shots]]</f>
        <v>-3.0179989308841524</v>
      </c>
      <c r="N472" s="7">
        <f>Table1[[#This Row],[z goals]]+Table1[[#This Row],[z assists]]+Table1[[#This Row],[z points]]+Table1[[#This Row],[z ppp]]</f>
        <v>-3.2369282658685825</v>
      </c>
      <c r="O472" s="3">
        <f>(Table1[[#This Row],[AVG_goals]] - AT$519) / AT$516</f>
        <v>-1.0909923224665461</v>
      </c>
      <c r="P472" s="3">
        <f>(Table1[[#This Row],[AVG_assists]] - P$519) / P$516</f>
        <v>-0.47507332001138985</v>
      </c>
      <c r="Q472" s="3">
        <f>(Table1[[#This Row],[AVG_points]] - AX$519) / AX$516</f>
        <v>-0.79117601608926724</v>
      </c>
      <c r="R472" s="3">
        <f>(Table1[[#This Row],[AVG_faceoffWins]] - AH$519) / AH$516</f>
        <v>-0.60126404952864232</v>
      </c>
      <c r="S472" s="3">
        <f>(Table1[[#This Row],[AVG_PPP]] - AB$519) / AB$516</f>
        <v>-0.87968660730137949</v>
      </c>
      <c r="T472" s="3">
        <f>(Table1[[#This Row],[AVG_hits]] - T$519) / T$516</f>
        <v>4.0662624735038504E-2</v>
      </c>
      <c r="U472" s="3">
        <f>(Table1[[#This Row],[AVG_blocks]] - U$519) / U$516</f>
        <v>1.1292194718237412</v>
      </c>
      <c r="V472" s="3">
        <f>(Table1[[#This Row],[AVG_shots]] - AO$519) / AO$516</f>
        <v>-0.95095276157434938</v>
      </c>
      <c r="W472" s="6">
        <v>0</v>
      </c>
      <c r="X472" s="7">
        <f>Table1[[#This Row],[r shp factor]]*Table1[[#This Row],[goals]]</f>
        <v>1.8908616633735105</v>
      </c>
      <c r="Y472" s="4">
        <v>6.7530706161137405E-2</v>
      </c>
      <c r="Z472" s="3">
        <f>(Table1[[#This Row],[AVG_shp]] - Z$519) / Z$516</f>
        <v>-0.74879293950223813</v>
      </c>
      <c r="AA472" s="6">
        <v>0</v>
      </c>
      <c r="AB472" s="6">
        <v>108.24644549763001</v>
      </c>
      <c r="AC472" s="6">
        <v>88.663507109004698</v>
      </c>
      <c r="AD472" s="1">
        <v>72</v>
      </c>
      <c r="AE472" s="1">
        <v>4</v>
      </c>
      <c r="AF472" s="1">
        <f>IF(ISERR(Table1[[#This Row],[AVG_shp]]/Table1[[#This Row],[shp]]), 0, Table1[[#This Row],[AVG_shp]]/Table1[[#This Row],[shp]])</f>
        <v>0.47271541584337762</v>
      </c>
      <c r="AG472" s="1">
        <v>18</v>
      </c>
      <c r="AH472" s="1">
        <v>22</v>
      </c>
      <c r="AI472" s="1">
        <v>48</v>
      </c>
      <c r="AJ472" s="3">
        <v>2.7440758293838798</v>
      </c>
      <c r="AK472" s="3">
        <v>16.260663507109001</v>
      </c>
      <c r="AL472" s="3">
        <v>19.004739336492801</v>
      </c>
      <c r="AM472" s="3">
        <v>70.1848341232227</v>
      </c>
      <c r="AN472" s="1">
        <v>0.14285700000000001</v>
      </c>
      <c r="AO472" s="1">
        <v>0</v>
      </c>
      <c r="AP472" s="1">
        <v>63</v>
      </c>
      <c r="AQ472" s="1">
        <v>0</v>
      </c>
      <c r="AR472" s="1">
        <v>128</v>
      </c>
      <c r="AS472" s="1">
        <v>80</v>
      </c>
      <c r="AT472"/>
      <c r="AX472"/>
      <c r="AY472"/>
      <c r="AZ472"/>
    </row>
    <row r="473" spans="1:52" x14ac:dyDescent="0.3">
      <c r="A473" s="1"/>
      <c r="B473" s="1">
        <v>8476372</v>
      </c>
      <c r="C473" s="1">
        <v>32</v>
      </c>
      <c r="D473" s="1" t="s">
        <v>670</v>
      </c>
      <c r="E473" s="1" t="str">
        <f>IF(AND(ISERR(FIND("C",Table1[[#This Row],[positions]])), Table1[[#This Row],[AVG_faceoffWins]]&gt;200), "*", "")</f>
        <v/>
      </c>
      <c r="F473" s="1" t="str">
        <f>IF(AND(AND(NOT(ISERR(FIND("C",Table1[[#This Row],[positions]]))), G473&lt;&gt;"C"), Table1[[#This Row],[z faceoffWins]]&gt;0.15), "*", "")</f>
        <v/>
      </c>
      <c r="G473" s="2" t="s">
        <v>48</v>
      </c>
      <c r="H473" s="1" t="s">
        <v>695</v>
      </c>
      <c r="I473" s="1" t="s">
        <v>696</v>
      </c>
      <c r="J473" s="7">
        <f>Table1[[#This Row],[z ppp]]+Table1[[#This Row],[z blocks]]+Table1[[#This Row],[z hits]]+Table1[[#This Row],[z goals]]+Table1[[#This Row],[z assists]]+Table1[[#This Row],[z points]]+Table1[[#This Row],[z faceoffWins]]+Table1[[#This Row],[z shots]]</f>
        <v>-1.0120202380158987</v>
      </c>
      <c r="K473" s="7">
        <f>Table1[[#This Row],[z goals]]+Table1[[#This Row],[z assists]]+Table1[[#This Row],[z points]]+Table1[[#This Row],[z ppp]]+Table1[[#This Row],[z hits]]+Table1[[#This Row],[z shots]]</f>
        <v>-3.5075604210183196</v>
      </c>
      <c r="L473" s="7">
        <f>Table1[[#This Row],[z blocks]]+Table1[[#This Row],[z faceoffWins]]</f>
        <v>2.4955401830024204</v>
      </c>
      <c r="M473" s="7">
        <f>Table1[[#This Row],[z goals]]+Table1[[#This Row],[z assists]]+Table1[[#This Row],[z points]]+Table1[[#This Row],[z ppp]]+Table1[[#This Row],[z hits]]+Table1[[#This Row],[z blocks]]+Table1[[#This Row],[z shots]]</f>
        <v>-0.41075618848725681</v>
      </c>
      <c r="N473" s="7">
        <f>Table1[[#This Row],[z goals]]+Table1[[#This Row],[z assists]]+Table1[[#This Row],[z points]]+Table1[[#This Row],[z ppp]]</f>
        <v>-3.6191642354538631</v>
      </c>
      <c r="O473" s="3">
        <f>(Table1[[#This Row],[AVG_goals]] - AT$519) / AT$516</f>
        <v>-1.0942629658716292</v>
      </c>
      <c r="P473" s="3">
        <f>(Table1[[#This Row],[AVG_assists]] - P$519) / P$516</f>
        <v>-0.70728231397638275</v>
      </c>
      <c r="Q473" s="3">
        <f>(Table1[[#This Row],[AVG_points]] - AX$519) / AX$516</f>
        <v>-0.93793234830447203</v>
      </c>
      <c r="R473" s="3">
        <f>(Table1[[#This Row],[AVG_faceoffWins]] - AH$519) / AH$516</f>
        <v>-0.60126404952864232</v>
      </c>
      <c r="S473" s="3">
        <f>(Table1[[#This Row],[AVG_PPP]] - AB$519) / AB$516</f>
        <v>-0.87968660730137949</v>
      </c>
      <c r="T473" s="3">
        <f>(Table1[[#This Row],[AVG_hits]] - T$519) / T$516</f>
        <v>0.76395700896648244</v>
      </c>
      <c r="U473" s="3">
        <f>(Table1[[#This Row],[AVG_blocks]] - U$519) / U$516</f>
        <v>3.096804232531063</v>
      </c>
      <c r="V473" s="3">
        <f>(Table1[[#This Row],[AVG_shots]] - AO$519) / AO$516</f>
        <v>-0.65235319453093887</v>
      </c>
      <c r="W473" s="6">
        <v>0</v>
      </c>
      <c r="X473" s="7">
        <f>Table1[[#This Row],[r shp factor]]*Table1[[#This Row],[goals]]</f>
        <v>2.62173313288688</v>
      </c>
      <c r="Y473" s="4">
        <v>3.19720355555555E-2</v>
      </c>
      <c r="Z473" s="3">
        <f>(Table1[[#This Row],[AVG_shp]] - Z$519) / Z$516</f>
        <v>-1.4279123256822042</v>
      </c>
      <c r="AA473" s="6">
        <v>0</v>
      </c>
      <c r="AB473" s="6">
        <v>188.23111111111101</v>
      </c>
      <c r="AC473" s="6">
        <v>127.551111111111</v>
      </c>
      <c r="AD473" s="1">
        <v>77</v>
      </c>
      <c r="AE473" s="1">
        <v>3</v>
      </c>
      <c r="AF473" s="1">
        <f>IF(ISERR(Table1[[#This Row],[AVG_shp]]/Table1[[#This Row],[shp]]), 0, Table1[[#This Row],[AVG_shp]]/Table1[[#This Row],[shp]])</f>
        <v>0.8739110442956266</v>
      </c>
      <c r="AG473" s="1">
        <v>17</v>
      </c>
      <c r="AH473" s="1">
        <v>20</v>
      </c>
      <c r="AI473" s="1">
        <v>43</v>
      </c>
      <c r="AJ473" s="3">
        <v>2.7111111111111099</v>
      </c>
      <c r="AK473" s="3">
        <v>13.0266666666666</v>
      </c>
      <c r="AL473" s="3">
        <v>15.737777777777699</v>
      </c>
      <c r="AM473" s="3">
        <v>88.364444444444402</v>
      </c>
      <c r="AN473" s="1">
        <v>3.6584999999999999E-2</v>
      </c>
      <c r="AO473" s="1">
        <v>0</v>
      </c>
      <c r="AP473" s="1">
        <v>82</v>
      </c>
      <c r="AQ473" s="1">
        <v>0</v>
      </c>
      <c r="AR473" s="1">
        <v>200</v>
      </c>
      <c r="AS473" s="1">
        <v>125</v>
      </c>
      <c r="AT473"/>
      <c r="AX473"/>
      <c r="AY473"/>
      <c r="AZ473"/>
    </row>
    <row r="474" spans="1:52" x14ac:dyDescent="0.3">
      <c r="A474" s="1"/>
      <c r="B474" s="1">
        <v>8477845</v>
      </c>
      <c r="C474" s="1">
        <v>34</v>
      </c>
      <c r="D474" s="1" t="s">
        <v>1032</v>
      </c>
      <c r="E474" s="1" t="str">
        <f>IF(AND(ISERR(FIND("C",Table1[[#This Row],[positions]])), Table1[[#This Row],[AVG_faceoffWins]]&gt;200), "*", "")</f>
        <v/>
      </c>
      <c r="F474" s="1" t="str">
        <f>IF(AND(AND(NOT(ISERR(FIND("C",Table1[[#This Row],[positions]]))), G474&lt;&gt;"C"), Table1[[#This Row],[z faceoffWins]]&gt;0.15), "*", "")</f>
        <v/>
      </c>
      <c r="G474" s="2" t="s">
        <v>48</v>
      </c>
      <c r="H474" s="1" t="s">
        <v>1061</v>
      </c>
      <c r="I474" s="1" t="s">
        <v>325</v>
      </c>
      <c r="J474" s="7">
        <f>Table1[[#This Row],[z ppp]]+Table1[[#This Row],[z blocks]]+Table1[[#This Row],[z hits]]+Table1[[#This Row],[z goals]]+Table1[[#This Row],[z assists]]+Table1[[#This Row],[z points]]+Table1[[#This Row],[z faceoffWins]]+Table1[[#This Row],[z shots]]</f>
        <v>-3.8607866082966957</v>
      </c>
      <c r="K474" s="7">
        <f>Table1[[#This Row],[z goals]]+Table1[[#This Row],[z assists]]+Table1[[#This Row],[z points]]+Table1[[#This Row],[z ppp]]+Table1[[#This Row],[z hits]]+Table1[[#This Row],[z shots]]</f>
        <v>-5.1494912055306639</v>
      </c>
      <c r="L474" s="7">
        <f>Table1[[#This Row],[z blocks]]+Table1[[#This Row],[z faceoffWins]]</f>
        <v>1.2887045972339684</v>
      </c>
      <c r="M474" s="7">
        <f>Table1[[#This Row],[z goals]]+Table1[[#This Row],[z assists]]+Table1[[#This Row],[z points]]+Table1[[#This Row],[z ppp]]+Table1[[#This Row],[z hits]]+Table1[[#This Row],[z blocks]]+Table1[[#This Row],[z shots]]</f>
        <v>-3.2595225587680532</v>
      </c>
      <c r="N474" s="7">
        <f>Table1[[#This Row],[z goals]]+Table1[[#This Row],[z assists]]+Table1[[#This Row],[z points]]+Table1[[#This Row],[z ppp]]</f>
        <v>-3.1463940769800542</v>
      </c>
      <c r="O474" s="3">
        <f>(Table1[[#This Row],[AVG_goals]] - AT$519) / AT$516</f>
        <v>-1.0979441256366034</v>
      </c>
      <c r="P474" s="3">
        <f>(Table1[[#This Row],[AVG_assists]] - P$519) / P$516</f>
        <v>-0.43432323507665838</v>
      </c>
      <c r="Q474" s="3">
        <f>(Table1[[#This Row],[AVG_points]] - AX$519) / AX$516</f>
        <v>-0.76882929146831069</v>
      </c>
      <c r="R474" s="3">
        <f>(Table1[[#This Row],[AVG_faceoffWins]] - AH$519) / AH$516</f>
        <v>-0.60126404952864232</v>
      </c>
      <c r="S474" s="3">
        <f>(Table1[[#This Row],[AVG_PPP]] - AB$519) / AB$516</f>
        <v>-0.84529742479848191</v>
      </c>
      <c r="T474" s="3">
        <f>(Table1[[#This Row],[AVG_hits]] - T$519) / T$516</f>
        <v>-1.2802881257404617</v>
      </c>
      <c r="U474" s="3">
        <f>(Table1[[#This Row],[AVG_blocks]] - U$519) / U$516</f>
        <v>1.8899686467626107</v>
      </c>
      <c r="V474" s="3">
        <f>(Table1[[#This Row],[AVG_shots]] - AO$519) / AO$516</f>
        <v>-0.72280900281014837</v>
      </c>
      <c r="W474" s="6">
        <v>0</v>
      </c>
      <c r="X474" s="7">
        <f>Table1[[#This Row],[r shp factor]]*Table1[[#This Row],[goals]]</f>
        <v>2.2686784140969118</v>
      </c>
      <c r="Y474" s="4">
        <v>2.8358480176211402E-2</v>
      </c>
      <c r="Z474" s="3">
        <f>(Table1[[#This Row],[AVG_shp]] - Z$519) / Z$516</f>
        <v>-1.4969260280887913</v>
      </c>
      <c r="AA474" s="6">
        <v>0.33039647577092501</v>
      </c>
      <c r="AB474" s="6">
        <v>139.17180616740001</v>
      </c>
      <c r="AC474" s="6">
        <v>17.643171806167398</v>
      </c>
      <c r="AD474" s="1">
        <v>82</v>
      </c>
      <c r="AE474" s="1">
        <v>1</v>
      </c>
      <c r="AF474" s="1">
        <f>IF(ISERR(Table1[[#This Row],[AVG_shp]]/Table1[[#This Row],[shp]]), 0, Table1[[#This Row],[AVG_shp]]/Table1[[#This Row],[shp]])</f>
        <v>2.2686784140969118</v>
      </c>
      <c r="AG474" s="1">
        <v>20</v>
      </c>
      <c r="AH474" s="1">
        <v>21</v>
      </c>
      <c r="AI474" s="1">
        <v>43</v>
      </c>
      <c r="AJ474" s="3">
        <v>2.6740088105726798</v>
      </c>
      <c r="AK474" s="3">
        <v>16.828193832599101</v>
      </c>
      <c r="AL474" s="3">
        <v>19.502202643171799</v>
      </c>
      <c r="AM474" s="3">
        <v>84.074889867841406</v>
      </c>
      <c r="AN474" s="1">
        <v>1.2500000000000001E-2</v>
      </c>
      <c r="AO474" s="1">
        <v>0</v>
      </c>
      <c r="AP474" s="1">
        <v>80</v>
      </c>
      <c r="AQ474" s="1">
        <v>0</v>
      </c>
      <c r="AR474" s="1">
        <v>151</v>
      </c>
      <c r="AS474" s="1">
        <v>10</v>
      </c>
      <c r="AT474"/>
      <c r="AX474"/>
      <c r="AY474"/>
      <c r="AZ474"/>
    </row>
    <row r="475" spans="1:52" x14ac:dyDescent="0.3">
      <c r="A475" s="1"/>
      <c r="B475" s="1">
        <v>8475762</v>
      </c>
      <c r="C475" s="1">
        <v>33</v>
      </c>
      <c r="D475" s="1" t="s">
        <v>934</v>
      </c>
      <c r="E475" s="1" t="str">
        <f>IF(AND(ISERR(FIND("C",Table1[[#This Row],[positions]])), Table1[[#This Row],[AVG_faceoffWins]]&gt;200), "*", "")</f>
        <v/>
      </c>
      <c r="F475" s="1" t="str">
        <f>IF(AND(AND(NOT(ISERR(FIND("C",Table1[[#This Row],[positions]]))), G475&lt;&gt;"C"), Table1[[#This Row],[z faceoffWins]]&gt;0.15), "*", "")</f>
        <v/>
      </c>
      <c r="G475" s="2" t="s">
        <v>48</v>
      </c>
      <c r="H475" s="1" t="s">
        <v>953</v>
      </c>
      <c r="I475" s="1" t="s">
        <v>954</v>
      </c>
      <c r="J475" s="7">
        <f>Table1[[#This Row],[z ppp]]+Table1[[#This Row],[z blocks]]+Table1[[#This Row],[z hits]]+Table1[[#This Row],[z goals]]+Table1[[#This Row],[z assists]]+Table1[[#This Row],[z points]]+Table1[[#This Row],[z faceoffWins]]+Table1[[#This Row],[z shots]]</f>
        <v>-6.1369428291619563</v>
      </c>
      <c r="K475" s="7">
        <f>Table1[[#This Row],[z goals]]+Table1[[#This Row],[z assists]]+Table1[[#This Row],[z points]]+Table1[[#This Row],[z ppp]]+Table1[[#This Row],[z hits]]+Table1[[#This Row],[z shots]]</f>
        <v>-5.9261828311975133</v>
      </c>
      <c r="L475" s="7">
        <f>Table1[[#This Row],[z blocks]]+Table1[[#This Row],[z faceoffWins]]</f>
        <v>-0.21075999796444428</v>
      </c>
      <c r="M475" s="7">
        <f>Table1[[#This Row],[z goals]]+Table1[[#This Row],[z assists]]+Table1[[#This Row],[z points]]+Table1[[#This Row],[z ppp]]+Table1[[#This Row],[z hits]]+Table1[[#This Row],[z blocks]]+Table1[[#This Row],[z shots]]</f>
        <v>-5.5356787796333151</v>
      </c>
      <c r="N475" s="7">
        <f>Table1[[#This Row],[z goals]]+Table1[[#This Row],[z assists]]+Table1[[#This Row],[z points]]+Table1[[#This Row],[z ppp]]</f>
        <v>-4.2906324270758676</v>
      </c>
      <c r="O475" s="3">
        <f>(Table1[[#This Row],[AVG_goals]] - AT$519) / AT$516</f>
        <v>-1.1009853258594327</v>
      </c>
      <c r="P475" s="3">
        <f>(Table1[[#This Row],[AVG_assists]] - P$519) / P$516</f>
        <v>-1.138505581987469</v>
      </c>
      <c r="Q475" s="3">
        <f>(Table1[[#This Row],[AVG_points]] - AX$519) / AX$516</f>
        <v>-1.2107595831742546</v>
      </c>
      <c r="R475" s="3">
        <f>(Table1[[#This Row],[AVG_faceoffWins]] - AH$519) / AH$516</f>
        <v>-0.60126404952864232</v>
      </c>
      <c r="S475" s="3">
        <f>(Table1[[#This Row],[AVG_PPP]] - AB$519) / AB$516</f>
        <v>-0.84038193605471112</v>
      </c>
      <c r="T475" s="3">
        <f>(Table1[[#This Row],[AVG_hits]] - T$519) / T$516</f>
        <v>-9.784355764313514E-2</v>
      </c>
      <c r="U475" s="3">
        <f>(Table1[[#This Row],[AVG_blocks]] - U$519) / U$516</f>
        <v>0.39050405156419804</v>
      </c>
      <c r="V475" s="3">
        <f>(Table1[[#This Row],[AVG_shots]] - AO$519) / AO$516</f>
        <v>-1.53770684647851</v>
      </c>
      <c r="W475" s="6">
        <v>0</v>
      </c>
      <c r="X475" s="7">
        <f>Table1[[#This Row],[r shp factor]]*Table1[[#This Row],[goals]]</f>
        <v>2.6930465112283253</v>
      </c>
      <c r="Y475" s="4">
        <v>6.9052405594405494E-2</v>
      </c>
      <c r="Z475" s="3">
        <f>(Table1[[#This Row],[AVG_shp]] - Z$519) / Z$516</f>
        <v>-0.71973067234005683</v>
      </c>
      <c r="AA475" s="6">
        <v>0.37762237762237699</v>
      </c>
      <c r="AB475" s="6">
        <v>78.216783216783199</v>
      </c>
      <c r="AC475" s="6">
        <v>81.216783216783199</v>
      </c>
      <c r="AD475" s="1">
        <v>54</v>
      </c>
      <c r="AE475" s="1">
        <v>2</v>
      </c>
      <c r="AF475" s="1">
        <f>IF(ISERR(Table1[[#This Row],[AVG_shp]]/Table1[[#This Row],[shp]]), 0, Table1[[#This Row],[AVG_shp]]/Table1[[#This Row],[shp]])</f>
        <v>1.3465232556141626</v>
      </c>
      <c r="AG475" s="1">
        <v>9</v>
      </c>
      <c r="AH475" s="1">
        <v>11</v>
      </c>
      <c r="AI475" s="1">
        <v>24</v>
      </c>
      <c r="AJ475" s="3">
        <v>2.6433566433566398</v>
      </c>
      <c r="AK475" s="3">
        <v>7.0209790209790199</v>
      </c>
      <c r="AL475" s="3">
        <v>9.6643356643356597</v>
      </c>
      <c r="AM475" s="3">
        <v>34.461538461538403</v>
      </c>
      <c r="AN475" s="1">
        <v>5.1282000000000001E-2</v>
      </c>
      <c r="AO475" s="1">
        <v>1</v>
      </c>
      <c r="AP475" s="1">
        <v>39</v>
      </c>
      <c r="AQ475" s="1">
        <v>0</v>
      </c>
      <c r="AR475" s="1">
        <v>77</v>
      </c>
      <c r="AS475" s="1">
        <v>65</v>
      </c>
      <c r="AT475"/>
      <c r="AX475"/>
      <c r="AY475"/>
      <c r="AZ475"/>
    </row>
    <row r="476" spans="1:52" x14ac:dyDescent="0.3">
      <c r="A476" s="1"/>
      <c r="B476" s="1">
        <v>8478443</v>
      </c>
      <c r="C476" s="1">
        <v>29</v>
      </c>
      <c r="D476" s="1" t="s">
        <v>860</v>
      </c>
      <c r="E476" s="1" t="str">
        <f>IF(AND(ISERR(FIND("C",Table1[[#This Row],[positions]])), Table1[[#This Row],[AVG_faceoffWins]]&gt;200), "*", "")</f>
        <v/>
      </c>
      <c r="F476" s="1" t="str">
        <f>IF(AND(AND(NOT(ISERR(FIND("C",Table1[[#This Row],[positions]]))), G476&lt;&gt;"C"), Table1[[#This Row],[z faceoffWins]]&gt;0.15), "*", "")</f>
        <v/>
      </c>
      <c r="G476" s="2" t="s">
        <v>48</v>
      </c>
      <c r="H476" s="1" t="s">
        <v>888</v>
      </c>
      <c r="I476" s="1" t="s">
        <v>889</v>
      </c>
      <c r="J476" s="7">
        <f>Table1[[#This Row],[z ppp]]+Table1[[#This Row],[z blocks]]+Table1[[#This Row],[z hits]]+Table1[[#This Row],[z goals]]+Table1[[#This Row],[z assists]]+Table1[[#This Row],[z points]]+Table1[[#This Row],[z faceoffWins]]+Table1[[#This Row],[z shots]]</f>
        <v>-2.709175988164533</v>
      </c>
      <c r="K476" s="7">
        <f>Table1[[#This Row],[z goals]]+Table1[[#This Row],[z assists]]+Table1[[#This Row],[z points]]+Table1[[#This Row],[z ppp]]+Table1[[#This Row],[z hits]]+Table1[[#This Row],[z shots]]</f>
        <v>-3.9773596783458083</v>
      </c>
      <c r="L476" s="7">
        <f>Table1[[#This Row],[z blocks]]+Table1[[#This Row],[z faceoffWins]]</f>
        <v>1.2681836901812753</v>
      </c>
      <c r="M476" s="7">
        <f>Table1[[#This Row],[z goals]]+Table1[[#This Row],[z assists]]+Table1[[#This Row],[z points]]+Table1[[#This Row],[z ppp]]+Table1[[#This Row],[z hits]]+Table1[[#This Row],[z blocks]]+Table1[[#This Row],[z shots]]</f>
        <v>-2.1079119386358909</v>
      </c>
      <c r="N476" s="7">
        <f>Table1[[#This Row],[z goals]]+Table1[[#This Row],[z assists]]+Table1[[#This Row],[z points]]+Table1[[#This Row],[z ppp]]</f>
        <v>-3.832609681396169</v>
      </c>
      <c r="O476" s="3">
        <f>(Table1[[#This Row],[AVG_goals]] - AT$519) / AT$516</f>
        <v>-1.1037606120929295</v>
      </c>
      <c r="P476" s="3">
        <f>(Table1[[#This Row],[AVG_assists]] - P$519) / P$516</f>
        <v>-0.83009523986613076</v>
      </c>
      <c r="Q476" s="3">
        <f>(Table1[[#This Row],[AVG_points]] - AX$519) / AX$516</f>
        <v>-1.0190672221357293</v>
      </c>
      <c r="R476" s="3">
        <f>(Table1[[#This Row],[AVG_faceoffWins]] - AH$519) / AH$516</f>
        <v>-0.60126404952864232</v>
      </c>
      <c r="S476" s="3">
        <f>(Table1[[#This Row],[AVG_PPP]] - AB$519) / AB$516</f>
        <v>-0.87968660730137949</v>
      </c>
      <c r="T476" s="3">
        <f>(Table1[[#This Row],[AVG_hits]] - T$519) / T$516</f>
        <v>0.59409962025818797</v>
      </c>
      <c r="U476" s="3">
        <f>(Table1[[#This Row],[AVG_blocks]] - U$519) / U$516</f>
        <v>1.8694477397099176</v>
      </c>
      <c r="V476" s="3">
        <f>(Table1[[#This Row],[AVG_shots]] - AO$519) / AO$516</f>
        <v>-0.73884961720782727</v>
      </c>
      <c r="W476" s="6">
        <v>0</v>
      </c>
      <c r="X476" s="7">
        <f>Table1[[#This Row],[r shp factor]]*Table1[[#This Row],[goals]]</f>
        <v>2.0618415042735041</v>
      </c>
      <c r="Y476" s="4">
        <v>3.2216273504273502E-2</v>
      </c>
      <c r="Z476" s="3">
        <f>(Table1[[#This Row],[AVG_shp]] - Z$519) / Z$516</f>
        <v>-1.423247732687291</v>
      </c>
      <c r="AA476" s="6">
        <v>0</v>
      </c>
      <c r="AB476" s="6">
        <v>138.33760683760599</v>
      </c>
      <c r="AC476" s="6">
        <v>118.41880341880299</v>
      </c>
      <c r="AD476" s="1">
        <v>83</v>
      </c>
      <c r="AE476" s="1">
        <v>1</v>
      </c>
      <c r="AF476" s="1">
        <f>IF(ISERR(Table1[[#This Row],[AVG_shp]]/Table1[[#This Row],[shp]]), 0, Table1[[#This Row],[AVG_shp]]/Table1[[#This Row],[shp]])</f>
        <v>2.0618415042735041</v>
      </c>
      <c r="AG476" s="1">
        <v>11</v>
      </c>
      <c r="AH476" s="1">
        <v>12</v>
      </c>
      <c r="AI476" s="1">
        <v>25</v>
      </c>
      <c r="AJ476" s="3">
        <v>2.6153846153846101</v>
      </c>
      <c r="AK476" s="3">
        <v>11.316239316239299</v>
      </c>
      <c r="AL476" s="3">
        <v>13.9316239316239</v>
      </c>
      <c r="AM476" s="3">
        <v>83.098290598290603</v>
      </c>
      <c r="AN476" s="1">
        <v>1.5625E-2</v>
      </c>
      <c r="AO476" s="1">
        <v>0</v>
      </c>
      <c r="AP476" s="1">
        <v>77</v>
      </c>
      <c r="AQ476" s="1">
        <v>0</v>
      </c>
      <c r="AR476" s="1">
        <v>157</v>
      </c>
      <c r="AS476" s="1">
        <v>90</v>
      </c>
      <c r="AT476"/>
      <c r="AX476"/>
      <c r="AY476"/>
      <c r="AZ476"/>
    </row>
    <row r="477" spans="1:52" x14ac:dyDescent="0.3">
      <c r="A477" s="1"/>
      <c r="B477" s="1">
        <v>8475179</v>
      </c>
      <c r="C477" s="1">
        <v>35</v>
      </c>
      <c r="D477" s="1" t="s">
        <v>375</v>
      </c>
      <c r="E477" s="1" t="str">
        <f>IF(AND(ISERR(FIND("C",Table1[[#This Row],[positions]])), Table1[[#This Row],[AVG_faceoffWins]]&gt;200), "*", "")</f>
        <v/>
      </c>
      <c r="F477" s="1" t="str">
        <f>IF(AND(AND(NOT(ISERR(FIND("C",Table1[[#This Row],[positions]]))), G477&lt;&gt;"C"), Table1[[#This Row],[z faceoffWins]]&gt;0.15), "*", "")</f>
        <v/>
      </c>
      <c r="G477" s="2" t="s">
        <v>48</v>
      </c>
      <c r="H477" s="1" t="s">
        <v>410</v>
      </c>
      <c r="I477" s="1" t="s">
        <v>411</v>
      </c>
      <c r="J477" s="7">
        <f>Table1[[#This Row],[z ppp]]+Table1[[#This Row],[z blocks]]+Table1[[#This Row],[z hits]]+Table1[[#This Row],[z goals]]+Table1[[#This Row],[z assists]]+Table1[[#This Row],[z points]]+Table1[[#This Row],[z faceoffWins]]+Table1[[#This Row],[z shots]]</f>
        <v>-3.771625873077245</v>
      </c>
      <c r="K477" s="7">
        <f>Table1[[#This Row],[z goals]]+Table1[[#This Row],[z assists]]+Table1[[#This Row],[z points]]+Table1[[#This Row],[z ppp]]+Table1[[#This Row],[z hits]]+Table1[[#This Row],[z shots]]</f>
        <v>-3.783742786545063</v>
      </c>
      <c r="L477" s="7">
        <f>Table1[[#This Row],[z blocks]]+Table1[[#This Row],[z faceoffWins]]</f>
        <v>1.2116913467818069E-2</v>
      </c>
      <c r="M477" s="7">
        <f>Table1[[#This Row],[z goals]]+Table1[[#This Row],[z assists]]+Table1[[#This Row],[z points]]+Table1[[#This Row],[z ppp]]+Table1[[#This Row],[z hits]]+Table1[[#This Row],[z blocks]]+Table1[[#This Row],[z shots]]</f>
        <v>-3.1703618235486029</v>
      </c>
      <c r="N477" s="7">
        <f>Table1[[#This Row],[z goals]]+Table1[[#This Row],[z assists]]+Table1[[#This Row],[z points]]+Table1[[#This Row],[z ppp]]</f>
        <v>-3.505472669096092</v>
      </c>
      <c r="O477" s="3">
        <f>(Table1[[#This Row],[AVG_goals]] - AT$519) / AT$516</f>
        <v>-1.1037964432532208</v>
      </c>
      <c r="P477" s="3">
        <f>(Table1[[#This Row],[AVG_assists]] - P$519) / P$516</f>
        <v>-0.64986729791811493</v>
      </c>
      <c r="Q477" s="3">
        <f>(Table1[[#This Row],[AVG_points]] - AX$519) / AX$516</f>
        <v>-0.9063285246904218</v>
      </c>
      <c r="R477" s="3">
        <f>(Table1[[#This Row],[AVG_faceoffWins]] - AH$519) / AH$516</f>
        <v>-0.60126404952864232</v>
      </c>
      <c r="S477" s="3">
        <f>(Table1[[#This Row],[AVG_PPP]] - AB$519) / AB$516</f>
        <v>-0.8454804032343346</v>
      </c>
      <c r="T477" s="3">
        <f>(Table1[[#This Row],[AVG_hits]] - T$519) / T$516</f>
        <v>0.61233203250223667</v>
      </c>
      <c r="U477" s="3">
        <f>(Table1[[#This Row],[AVG_blocks]] - U$519) / U$516</f>
        <v>0.61338096299646039</v>
      </c>
      <c r="V477" s="3">
        <f>(Table1[[#This Row],[AVG_shots]] - AO$519) / AO$516</f>
        <v>-0.89060214995120768</v>
      </c>
      <c r="W477" s="6">
        <v>0</v>
      </c>
      <c r="X477" s="7">
        <f>Table1[[#This Row],[r shp factor]]*Table1[[#This Row],[goals]]</f>
        <v>2.3780849577464767</v>
      </c>
      <c r="Y477" s="4">
        <v>3.7157577464788698E-2</v>
      </c>
      <c r="Z477" s="3">
        <f>(Table1[[#This Row],[AVG_shp]] - Z$519) / Z$516</f>
        <v>-1.3288759450067094</v>
      </c>
      <c r="AA477" s="6">
        <v>0.32863849765258202</v>
      </c>
      <c r="AB477" s="6">
        <v>87.276995305164306</v>
      </c>
      <c r="AC477" s="6">
        <v>119.399061032863</v>
      </c>
      <c r="AD477" s="1">
        <v>70</v>
      </c>
      <c r="AE477" s="1">
        <v>4</v>
      </c>
      <c r="AF477" s="1">
        <f>IF(ISERR(Table1[[#This Row],[AVG_shp]]/Table1[[#This Row],[shp]]), 0, Table1[[#This Row],[AVG_shp]]/Table1[[#This Row],[shp]])</f>
        <v>0.59452123943661916</v>
      </c>
      <c r="AG477" s="1">
        <v>9</v>
      </c>
      <c r="AH477" s="1">
        <v>13</v>
      </c>
      <c r="AI477" s="1">
        <v>30</v>
      </c>
      <c r="AJ477" s="3">
        <v>2.6150234741784</v>
      </c>
      <c r="AK477" s="3">
        <v>13.826291079812201</v>
      </c>
      <c r="AL477" s="3">
        <v>16.441314553990601</v>
      </c>
      <c r="AM477" s="3">
        <v>73.8591549295774</v>
      </c>
      <c r="AN477" s="1">
        <v>6.25E-2</v>
      </c>
      <c r="AO477" s="1">
        <v>1</v>
      </c>
      <c r="AP477" s="1">
        <v>64</v>
      </c>
      <c r="AQ477" s="1">
        <v>0</v>
      </c>
      <c r="AR477" s="1">
        <v>71</v>
      </c>
      <c r="AS477" s="1">
        <v>114</v>
      </c>
      <c r="AT477"/>
      <c r="AX477"/>
      <c r="AY477"/>
      <c r="AZ477"/>
    </row>
    <row r="478" spans="1:52" x14ac:dyDescent="0.3">
      <c r="A478" s="1"/>
      <c r="B478" s="1">
        <v>8478399</v>
      </c>
      <c r="C478" s="1">
        <v>28</v>
      </c>
      <c r="D478" s="1" t="s">
        <v>510</v>
      </c>
      <c r="E478" s="1" t="str">
        <f>IF(AND(ISERR(FIND("C",Table1[[#This Row],[positions]])), Table1[[#This Row],[AVG_faceoffWins]]&gt;200), "*", "")</f>
        <v/>
      </c>
      <c r="F478" s="1" t="str">
        <f>IF(AND(AND(NOT(ISERR(FIND("C",Table1[[#This Row],[positions]]))), G478&lt;&gt;"C"), Table1[[#This Row],[z faceoffWins]]&gt;0.15), "*", "")</f>
        <v/>
      </c>
      <c r="G478" s="2" t="s">
        <v>48</v>
      </c>
      <c r="H478" s="1" t="s">
        <v>541</v>
      </c>
      <c r="I478" s="1" t="s">
        <v>542</v>
      </c>
      <c r="J478" s="7">
        <f>Table1[[#This Row],[z ppp]]+Table1[[#This Row],[z blocks]]+Table1[[#This Row],[z hits]]+Table1[[#This Row],[z goals]]+Table1[[#This Row],[z assists]]+Table1[[#This Row],[z points]]+Table1[[#This Row],[z faceoffWins]]+Table1[[#This Row],[z shots]]</f>
        <v>-3.9365869652493397</v>
      </c>
      <c r="K478" s="7">
        <f>Table1[[#This Row],[z goals]]+Table1[[#This Row],[z assists]]+Table1[[#This Row],[z points]]+Table1[[#This Row],[z ppp]]+Table1[[#This Row],[z hits]]+Table1[[#This Row],[z shots]]</f>
        <v>-4.7061407856650588</v>
      </c>
      <c r="L478" s="7">
        <f>Table1[[#This Row],[z blocks]]+Table1[[#This Row],[z faceoffWins]]</f>
        <v>0.76955382041571818</v>
      </c>
      <c r="M478" s="7">
        <f>Table1[[#This Row],[z goals]]+Table1[[#This Row],[z assists]]+Table1[[#This Row],[z points]]+Table1[[#This Row],[z ppp]]+Table1[[#This Row],[z hits]]+Table1[[#This Row],[z blocks]]+Table1[[#This Row],[z shots]]</f>
        <v>-3.3353229157206976</v>
      </c>
      <c r="N478" s="7">
        <f>Table1[[#This Row],[z goals]]+Table1[[#This Row],[z assists]]+Table1[[#This Row],[z points]]+Table1[[#This Row],[z ppp]]</f>
        <v>-3.783423669776266</v>
      </c>
      <c r="O478" s="3">
        <f>(Table1[[#This Row],[AVG_goals]] - AT$519) / AT$516</f>
        <v>-1.1115914002022875</v>
      </c>
      <c r="P478" s="3">
        <f>(Table1[[#This Row],[AVG_assists]] - P$519) / P$516</f>
        <v>-0.81951856577243465</v>
      </c>
      <c r="Q478" s="3">
        <f>(Table1[[#This Row],[AVG_points]] - AX$519) / AX$516</f>
        <v>-1.0159956766565963</v>
      </c>
      <c r="R478" s="3">
        <f>(Table1[[#This Row],[AVG_faceoffWins]] - AH$519) / AH$516</f>
        <v>-0.60126404952864232</v>
      </c>
      <c r="S478" s="3">
        <f>(Table1[[#This Row],[AVG_PPP]] - AB$519) / AB$516</f>
        <v>-0.83631802714494752</v>
      </c>
      <c r="T478" s="3">
        <f>(Table1[[#This Row],[AVG_hits]] - T$519) / T$516</f>
        <v>5.4283609084025519E-2</v>
      </c>
      <c r="U478" s="3">
        <f>(Table1[[#This Row],[AVG_blocks]] - U$519) / U$516</f>
        <v>1.3708178699443605</v>
      </c>
      <c r="V478" s="3">
        <f>(Table1[[#This Row],[AVG_shots]] - AO$519) / AO$516</f>
        <v>-0.97700072497281776</v>
      </c>
      <c r="W478" s="6">
        <v>0</v>
      </c>
      <c r="X478" s="7">
        <f>Table1[[#This Row],[r shp factor]]*Table1[[#This Row],[goals]]</f>
        <v>1.8496857829372677</v>
      </c>
      <c r="Y478" s="4">
        <v>3.5571307291666597E-2</v>
      </c>
      <c r="Z478" s="3">
        <f>(Table1[[#This Row],[AVG_shp]] - Z$519) / Z$516</f>
        <v>-1.3591714202857306</v>
      </c>
      <c r="AA478" s="6">
        <v>0.41666666666666602</v>
      </c>
      <c r="AB478" s="6">
        <v>118.067708333333</v>
      </c>
      <c r="AC478" s="6">
        <v>89.3958333333333</v>
      </c>
      <c r="AD478" s="1">
        <v>55</v>
      </c>
      <c r="AE478" s="1">
        <v>2</v>
      </c>
      <c r="AF478" s="1">
        <f>IF(ISERR(Table1[[#This Row],[AVG_shp]]/Table1[[#This Row],[shp]]), 0, Table1[[#This Row],[AVG_shp]]/Table1[[#This Row],[shp]])</f>
        <v>0.92484289146863385</v>
      </c>
      <c r="AG478" s="1">
        <v>7</v>
      </c>
      <c r="AH478" s="1">
        <v>9</v>
      </c>
      <c r="AI478" s="1">
        <v>20</v>
      </c>
      <c r="AJ478" s="3">
        <v>2.5364583333333299</v>
      </c>
      <c r="AK478" s="3">
        <v>11.4635416666666</v>
      </c>
      <c r="AL478" s="3">
        <v>14</v>
      </c>
      <c r="AM478" s="3">
        <v>68.5989583333333</v>
      </c>
      <c r="AN478" s="1">
        <v>3.8462000000000003E-2</v>
      </c>
      <c r="AO478" s="1">
        <v>0</v>
      </c>
      <c r="AP478" s="1">
        <v>52</v>
      </c>
      <c r="AQ478" s="1">
        <v>0</v>
      </c>
      <c r="AR478" s="1">
        <v>92</v>
      </c>
      <c r="AS478" s="1">
        <v>75</v>
      </c>
      <c r="AT478"/>
      <c r="AX478"/>
      <c r="AY478"/>
      <c r="AZ478"/>
    </row>
    <row r="479" spans="1:52" x14ac:dyDescent="0.3">
      <c r="A479" s="1"/>
      <c r="B479" s="1">
        <v>8480807</v>
      </c>
      <c r="C479" s="1">
        <v>25</v>
      </c>
      <c r="D479" s="1" t="s">
        <v>86</v>
      </c>
      <c r="E479" s="1" t="str">
        <f>IF(AND(ISERR(FIND("C",Table1[[#This Row],[positions]])), Table1[[#This Row],[AVG_faceoffWins]]&gt;200), "*", "")</f>
        <v/>
      </c>
      <c r="F479" s="1" t="str">
        <f>IF(AND(AND(NOT(ISERR(FIND("C",Table1[[#This Row],[positions]]))), G479&lt;&gt;"C"), Table1[[#This Row],[z faceoffWins]]&gt;0.15), "*", "")</f>
        <v/>
      </c>
      <c r="G479" s="2" t="s">
        <v>48</v>
      </c>
      <c r="H479" s="1" t="s">
        <v>115</v>
      </c>
      <c r="I479" s="1" t="s">
        <v>116</v>
      </c>
      <c r="J479" s="7">
        <f>Table1[[#This Row],[z ppp]]+Table1[[#This Row],[z blocks]]+Table1[[#This Row],[z hits]]+Table1[[#This Row],[z goals]]+Table1[[#This Row],[z assists]]+Table1[[#This Row],[z points]]+Table1[[#This Row],[z faceoffWins]]+Table1[[#This Row],[z shots]]</f>
        <v>-4.8475551804783636</v>
      </c>
      <c r="K479" s="7">
        <f>Table1[[#This Row],[z goals]]+Table1[[#This Row],[z assists]]+Table1[[#This Row],[z points]]+Table1[[#This Row],[z ppp]]+Table1[[#This Row],[z hits]]+Table1[[#This Row],[z shots]]</f>
        <v>-4.9450285122671946</v>
      </c>
      <c r="L479" s="7">
        <f>Table1[[#This Row],[z blocks]]+Table1[[#This Row],[z faceoffWins]]</f>
        <v>9.7473331788831441E-2</v>
      </c>
      <c r="M479" s="7">
        <f>Table1[[#This Row],[z goals]]+Table1[[#This Row],[z assists]]+Table1[[#This Row],[z points]]+Table1[[#This Row],[z ppp]]+Table1[[#This Row],[z hits]]+Table1[[#This Row],[z blocks]]+Table1[[#This Row],[z shots]]</f>
        <v>-4.2462911309497207</v>
      </c>
      <c r="N479" s="7">
        <f>Table1[[#This Row],[z goals]]+Table1[[#This Row],[z assists]]+Table1[[#This Row],[z points]]+Table1[[#This Row],[z ppp]]</f>
        <v>-4.1608048990740931</v>
      </c>
      <c r="O479" s="3">
        <f>(Table1[[#This Row],[AVG_goals]] - AT$519) / AT$516</f>
        <v>-1.1126968581137608</v>
      </c>
      <c r="P479" s="3">
        <f>(Table1[[#This Row],[AVG_assists]] - P$519) / P$516</f>
        <v>-1.0491227123359106</v>
      </c>
      <c r="Q479" s="3">
        <f>(Table1[[#This Row],[AVG_points]] - AX$519) / AX$516</f>
        <v>-1.1601420423817581</v>
      </c>
      <c r="R479" s="3">
        <f>(Table1[[#This Row],[AVG_faceoffWins]] - AH$519) / AH$516</f>
        <v>-0.60126404952864232</v>
      </c>
      <c r="S479" s="3">
        <f>(Table1[[#This Row],[AVG_PPP]] - AB$519) / AB$516</f>
        <v>-0.8388432862426638</v>
      </c>
      <c r="T479" s="3">
        <f>(Table1[[#This Row],[AVG_hits]] - T$519) / T$516</f>
        <v>0.36229064948396245</v>
      </c>
      <c r="U479" s="3">
        <f>(Table1[[#This Row],[AVG_blocks]] - U$519) / U$516</f>
        <v>0.69873738131747376</v>
      </c>
      <c r="V479" s="3">
        <f>(Table1[[#This Row],[AVG_shots]] - AO$519) / AO$516</f>
        <v>-1.1465142626770641</v>
      </c>
      <c r="W479" s="6">
        <v>0</v>
      </c>
      <c r="X479" s="7">
        <f>Table1[[#This Row],[r shp factor]]*Table1[[#This Row],[goals]]</f>
        <v>2.3526446058091599</v>
      </c>
      <c r="Y479" s="4">
        <v>4.5243120253164501E-2</v>
      </c>
      <c r="Z479" s="3">
        <f>(Table1[[#This Row],[AVG_shp]] - Z$519) / Z$516</f>
        <v>-1.1744537250007776</v>
      </c>
      <c r="AA479" s="6">
        <v>0.392405063291139</v>
      </c>
      <c r="AB479" s="6">
        <v>90.746835443037895</v>
      </c>
      <c r="AC479" s="6">
        <v>105.955696202531</v>
      </c>
      <c r="AD479" s="1">
        <v>62</v>
      </c>
      <c r="AE479" s="1">
        <v>4</v>
      </c>
      <c r="AF479" s="1">
        <f>IF(ISERR(Table1[[#This Row],[AVG_shp]]/Table1[[#This Row],[shp]]), 0, Table1[[#This Row],[AVG_shp]]/Table1[[#This Row],[shp]])</f>
        <v>0.58816115145228998</v>
      </c>
      <c r="AG479" s="1">
        <v>10</v>
      </c>
      <c r="AH479" s="1">
        <v>14</v>
      </c>
      <c r="AI479" s="1">
        <v>32</v>
      </c>
      <c r="AJ479" s="3">
        <v>2.5253164556962</v>
      </c>
      <c r="AK479" s="3">
        <v>8.2658227848101191</v>
      </c>
      <c r="AL479" s="3">
        <v>10.7911392405063</v>
      </c>
      <c r="AM479" s="3">
        <v>58.278481012658197</v>
      </c>
      <c r="AN479" s="1">
        <v>7.6923000000000005E-2</v>
      </c>
      <c r="AO479" s="1">
        <v>1</v>
      </c>
      <c r="AP479" s="1">
        <v>52</v>
      </c>
      <c r="AQ479" s="1">
        <v>0</v>
      </c>
      <c r="AR479" s="1">
        <v>93</v>
      </c>
      <c r="AS479" s="1">
        <v>105</v>
      </c>
      <c r="AT479"/>
      <c r="AX479"/>
      <c r="AY479"/>
      <c r="AZ479"/>
    </row>
    <row r="480" spans="1:52" x14ac:dyDescent="0.3">
      <c r="A480" s="1"/>
      <c r="B480" s="1">
        <v>8479442</v>
      </c>
      <c r="C480" s="1">
        <v>31</v>
      </c>
      <c r="D480" s="1" t="s">
        <v>340</v>
      </c>
      <c r="E480" s="1" t="str">
        <f>IF(AND(ISERR(FIND("C",Table1[[#This Row],[positions]])), Table1[[#This Row],[AVG_faceoffWins]]&gt;200), "*", "")</f>
        <v/>
      </c>
      <c r="F480" s="1" t="str">
        <f>IF(AND(AND(NOT(ISERR(FIND("C",Table1[[#This Row],[positions]]))), G480&lt;&gt;"C"), Table1[[#This Row],[z faceoffWins]]&gt;0.15), "*", "")</f>
        <v/>
      </c>
      <c r="G480" s="2" t="s">
        <v>48</v>
      </c>
      <c r="H480" s="1" t="s">
        <v>371</v>
      </c>
      <c r="I480" s="1" t="s">
        <v>372</v>
      </c>
      <c r="J480" s="7">
        <f>Table1[[#This Row],[z ppp]]+Table1[[#This Row],[z blocks]]+Table1[[#This Row],[z hits]]+Table1[[#This Row],[z goals]]+Table1[[#This Row],[z assists]]+Table1[[#This Row],[z points]]+Table1[[#This Row],[z faceoffWins]]+Table1[[#This Row],[z shots]]</f>
        <v>-6.0272696924297087</v>
      </c>
      <c r="K480" s="7">
        <f>Table1[[#This Row],[z goals]]+Table1[[#This Row],[z assists]]+Table1[[#This Row],[z points]]+Table1[[#This Row],[z ppp]]+Table1[[#This Row],[z hits]]+Table1[[#This Row],[z shots]]</f>
        <v>-5.846424010587211</v>
      </c>
      <c r="L480" s="7">
        <f>Table1[[#This Row],[z blocks]]+Table1[[#This Row],[z faceoffWins]]</f>
        <v>-0.18084568184249816</v>
      </c>
      <c r="M480" s="7">
        <f>Table1[[#This Row],[z goals]]+Table1[[#This Row],[z assists]]+Table1[[#This Row],[z points]]+Table1[[#This Row],[z ppp]]+Table1[[#This Row],[z hits]]+Table1[[#This Row],[z blocks]]+Table1[[#This Row],[z shots]]</f>
        <v>-5.4260056429010666</v>
      </c>
      <c r="N480" s="7">
        <f>Table1[[#This Row],[z goals]]+Table1[[#This Row],[z assists]]+Table1[[#This Row],[z points]]+Table1[[#This Row],[z ppp]]</f>
        <v>-4.3166157215844079</v>
      </c>
      <c r="O480" s="3">
        <f>(Table1[[#This Row],[AVG_goals]] - AT$519) / AT$516</f>
        <v>-1.1189107753750402</v>
      </c>
      <c r="P480" s="3">
        <f>(Table1[[#This Row],[AVG_assists]] - P$519) / P$516</f>
        <v>-1.1142916363253677</v>
      </c>
      <c r="Q480" s="3">
        <f>(Table1[[#This Row],[AVG_points]] - AX$519) / AX$516</f>
        <v>-1.2037267025826202</v>
      </c>
      <c r="R480" s="3">
        <f>(Table1[[#This Row],[AVG_faceoffWins]] - AH$519) / AH$516</f>
        <v>-0.60126404952864232</v>
      </c>
      <c r="S480" s="3">
        <f>(Table1[[#This Row],[AVG_PPP]] - AB$519) / AB$516</f>
        <v>-0.87968660730137949</v>
      </c>
      <c r="T480" s="3">
        <f>(Table1[[#This Row],[AVG_hits]] - T$519) / T$516</f>
        <v>-0.53022195248712389</v>
      </c>
      <c r="U480" s="3">
        <f>(Table1[[#This Row],[AVG_blocks]] - U$519) / U$516</f>
        <v>0.42041836768614416</v>
      </c>
      <c r="V480" s="3">
        <f>(Table1[[#This Row],[AVG_shots]] - AO$519) / AO$516</f>
        <v>-0.99958633651567919</v>
      </c>
      <c r="W480" s="6">
        <v>0</v>
      </c>
      <c r="X480" s="7">
        <f>Table1[[#This Row],[r shp factor]]*Table1[[#This Row],[goals]]</f>
        <v>3.8708674064821142</v>
      </c>
      <c r="Y480" s="4">
        <v>7.0378820895522304E-2</v>
      </c>
      <c r="Z480" s="3">
        <f>(Table1[[#This Row],[AVG_shp]] - Z$519) / Z$516</f>
        <v>-0.69439805079450445</v>
      </c>
      <c r="AA480" s="6">
        <v>0</v>
      </c>
      <c r="AB480" s="6">
        <v>79.432835820895505</v>
      </c>
      <c r="AC480" s="6">
        <v>57.9701492537313</v>
      </c>
      <c r="AD480" s="1">
        <v>66</v>
      </c>
      <c r="AE480" s="1">
        <v>3</v>
      </c>
      <c r="AF480" s="1">
        <f>IF(ISERR(Table1[[#This Row],[AVG_shp]]/Table1[[#This Row],[shp]]), 0, Table1[[#This Row],[AVG_shp]]/Table1[[#This Row],[shp]])</f>
        <v>1.290289135494038</v>
      </c>
      <c r="AG480" s="1">
        <v>4</v>
      </c>
      <c r="AH480" s="1">
        <v>7</v>
      </c>
      <c r="AI480" s="1">
        <v>17</v>
      </c>
      <c r="AJ480" s="3">
        <v>2.46268656716417</v>
      </c>
      <c r="AK480" s="3">
        <v>7.3582089552238799</v>
      </c>
      <c r="AL480" s="3">
        <v>9.8208955223880601</v>
      </c>
      <c r="AM480" s="3">
        <v>67.223880597014897</v>
      </c>
      <c r="AN480" s="1">
        <v>5.4545000000000003E-2</v>
      </c>
      <c r="AO480" s="1">
        <v>0</v>
      </c>
      <c r="AP480" s="1">
        <v>55</v>
      </c>
      <c r="AQ480" s="1">
        <v>0</v>
      </c>
      <c r="AR480" s="1">
        <v>66</v>
      </c>
      <c r="AS480" s="1">
        <v>35</v>
      </c>
      <c r="AT480"/>
      <c r="AX480"/>
      <c r="AY480"/>
      <c r="AZ480"/>
    </row>
    <row r="481" spans="1:52" x14ac:dyDescent="0.3">
      <c r="A481" s="1"/>
      <c r="B481" s="1">
        <v>8481167</v>
      </c>
      <c r="C481" s="1">
        <v>26</v>
      </c>
      <c r="D481" s="1" t="s">
        <v>186</v>
      </c>
      <c r="E481" s="1" t="str">
        <f>IF(AND(ISERR(FIND("C",Table1[[#This Row],[positions]])), Table1[[#This Row],[AVG_faceoffWins]]&gt;200), "*", "")</f>
        <v/>
      </c>
      <c r="F481" s="1" t="str">
        <f>IF(AND(AND(NOT(ISERR(FIND("C",Table1[[#This Row],[positions]]))), G481&lt;&gt;"C"), Table1[[#This Row],[z faceoffWins]]&gt;0.15), "*", "")</f>
        <v/>
      </c>
      <c r="G481" s="2" t="s">
        <v>48</v>
      </c>
      <c r="H481" s="1" t="s">
        <v>215</v>
      </c>
      <c r="I481" s="1" t="s">
        <v>216</v>
      </c>
      <c r="J481" s="7">
        <f>Table1[[#This Row],[z ppp]]+Table1[[#This Row],[z blocks]]+Table1[[#This Row],[z hits]]+Table1[[#This Row],[z goals]]+Table1[[#This Row],[z assists]]+Table1[[#This Row],[z points]]+Table1[[#This Row],[z faceoffWins]]+Table1[[#This Row],[z shots]]</f>
        <v>-4.9592575522052265</v>
      </c>
      <c r="K481" s="7">
        <f>Table1[[#This Row],[z goals]]+Table1[[#This Row],[z assists]]+Table1[[#This Row],[z points]]+Table1[[#This Row],[z ppp]]+Table1[[#This Row],[z hits]]+Table1[[#This Row],[z shots]]</f>
        <v>-4.6020792805885549</v>
      </c>
      <c r="L481" s="7">
        <f>Table1[[#This Row],[z blocks]]+Table1[[#This Row],[z faceoffWins]]</f>
        <v>-0.35717827161667104</v>
      </c>
      <c r="M481" s="7">
        <f>Table1[[#This Row],[z goals]]+Table1[[#This Row],[z assists]]+Table1[[#This Row],[z points]]+Table1[[#This Row],[z ppp]]+Table1[[#This Row],[z hits]]+Table1[[#This Row],[z blocks]]+Table1[[#This Row],[z shots]]</f>
        <v>-4.3579935026765835</v>
      </c>
      <c r="N481" s="7">
        <f>Table1[[#This Row],[z goals]]+Table1[[#This Row],[z assists]]+Table1[[#This Row],[z points]]+Table1[[#This Row],[z ppp]]</f>
        <v>-4.3640504836887111</v>
      </c>
      <c r="O481" s="3">
        <f>(Table1[[#This Row],[AVG_goals]] - AT$519) / AT$516</f>
        <v>-1.123963063351471</v>
      </c>
      <c r="P481" s="3">
        <f>(Table1[[#This Row],[AVG_assists]] - P$519) / P$516</f>
        <v>-1.1389560088991928</v>
      </c>
      <c r="Q481" s="3">
        <f>(Table1[[#This Row],[AVG_points]] - AX$519) / AX$516</f>
        <v>-1.2214448041366679</v>
      </c>
      <c r="R481" s="3">
        <f>(Table1[[#This Row],[AVG_faceoffWins]] - AH$519) / AH$516</f>
        <v>-0.60126404952864232</v>
      </c>
      <c r="S481" s="3">
        <f>(Table1[[#This Row],[AVG_PPP]] - AB$519) / AB$516</f>
        <v>-0.87968660730137949</v>
      </c>
      <c r="T481" s="3">
        <f>(Table1[[#This Row],[AVG_hits]] - T$519) / T$516</f>
        <v>0.97006381836421407</v>
      </c>
      <c r="U481" s="3">
        <f>(Table1[[#This Row],[AVG_blocks]] - U$519) / U$516</f>
        <v>0.24408577791197125</v>
      </c>
      <c r="V481" s="3">
        <f>(Table1[[#This Row],[AVG_shots]] - AO$519) / AO$516</f>
        <v>-1.2080926152640585</v>
      </c>
      <c r="W481" s="6">
        <v>0</v>
      </c>
      <c r="X481" s="7">
        <f>Table1[[#This Row],[r shp factor]]*Table1[[#This Row],[goals]]</f>
        <v>3.5820156448101788</v>
      </c>
      <c r="Y481" s="4">
        <v>5.87211764705882E-2</v>
      </c>
      <c r="Z481" s="3">
        <f>(Table1[[#This Row],[AVG_shp]] - Z$519) / Z$516</f>
        <v>-0.91704226643407261</v>
      </c>
      <c r="AA481" s="6">
        <v>0</v>
      </c>
      <c r="AB481" s="6">
        <v>72.264705882352899</v>
      </c>
      <c r="AC481" s="6">
        <v>138.63235294117601</v>
      </c>
      <c r="AD481" s="1">
        <v>76</v>
      </c>
      <c r="AE481" s="1">
        <v>3</v>
      </c>
      <c r="AF481" s="1">
        <f>IF(ISERR(Table1[[#This Row],[AVG_shp]]/Table1[[#This Row],[shp]]), 0, Table1[[#This Row],[AVG_shp]]/Table1[[#This Row],[shp]])</f>
        <v>1.1940052149367262</v>
      </c>
      <c r="AG481" s="1">
        <v>9</v>
      </c>
      <c r="AH481" s="1">
        <v>12</v>
      </c>
      <c r="AI481" s="1">
        <v>27</v>
      </c>
      <c r="AJ481" s="3">
        <v>2.4117647058823501</v>
      </c>
      <c r="AK481" s="3">
        <v>7.0147058823529402</v>
      </c>
      <c r="AL481" s="3">
        <v>9.4264705882352899</v>
      </c>
      <c r="AM481" s="3">
        <v>54.529411764705799</v>
      </c>
      <c r="AN481" s="1">
        <v>4.9180000000000001E-2</v>
      </c>
      <c r="AO481" s="1">
        <v>0</v>
      </c>
      <c r="AP481" s="1">
        <v>61</v>
      </c>
      <c r="AQ481" s="1">
        <v>0</v>
      </c>
      <c r="AR481" s="1">
        <v>83</v>
      </c>
      <c r="AS481" s="1">
        <v>159</v>
      </c>
      <c r="AT481"/>
      <c r="AX481"/>
      <c r="AY481"/>
      <c r="AZ481"/>
    </row>
    <row r="482" spans="1:52" x14ac:dyDescent="0.3">
      <c r="A482" s="1"/>
      <c r="B482" s="1">
        <v>8476917</v>
      </c>
      <c r="C482" s="1">
        <v>31</v>
      </c>
      <c r="D482" s="1" t="s">
        <v>573</v>
      </c>
      <c r="E482" s="1" t="str">
        <f>IF(AND(ISERR(FIND("C",Table1[[#This Row],[positions]])), Table1[[#This Row],[AVG_faceoffWins]]&gt;200), "*", "")</f>
        <v/>
      </c>
      <c r="F482" s="1" t="str">
        <f>IF(AND(AND(NOT(ISERR(FIND("C",Table1[[#This Row],[positions]]))), G482&lt;&gt;"C"), Table1[[#This Row],[z faceoffWins]]&gt;0.15), "*", "")</f>
        <v/>
      </c>
      <c r="G482" s="2" t="s">
        <v>48</v>
      </c>
      <c r="H482" s="1" t="s">
        <v>594</v>
      </c>
      <c r="I482" s="1" t="s">
        <v>595</v>
      </c>
      <c r="J482" s="7">
        <f>Table1[[#This Row],[z ppp]]+Table1[[#This Row],[z blocks]]+Table1[[#This Row],[z hits]]+Table1[[#This Row],[z goals]]+Table1[[#This Row],[z assists]]+Table1[[#This Row],[z points]]+Table1[[#This Row],[z faceoffWins]]+Table1[[#This Row],[z shots]]</f>
        <v>-3.6415081545366879</v>
      </c>
      <c r="K482" s="7">
        <f>Table1[[#This Row],[z goals]]+Table1[[#This Row],[z assists]]+Table1[[#This Row],[z points]]+Table1[[#This Row],[z ppp]]+Table1[[#This Row],[z hits]]+Table1[[#This Row],[z shots]]</f>
        <v>-4.0309210126432893</v>
      </c>
      <c r="L482" s="7">
        <f>Table1[[#This Row],[z blocks]]+Table1[[#This Row],[z faceoffWins]]</f>
        <v>0.38941285810660076</v>
      </c>
      <c r="M482" s="7">
        <f>Table1[[#This Row],[z goals]]+Table1[[#This Row],[z assists]]+Table1[[#This Row],[z points]]+Table1[[#This Row],[z ppp]]+Table1[[#This Row],[z hits]]+Table1[[#This Row],[z blocks]]+Table1[[#This Row],[z shots]]</f>
        <v>-3.0402441050080462</v>
      </c>
      <c r="N482" s="7">
        <f>Table1[[#This Row],[z goals]]+Table1[[#This Row],[z assists]]+Table1[[#This Row],[z points]]+Table1[[#This Row],[z ppp]]</f>
        <v>-3.1685408950053633</v>
      </c>
      <c r="O482" s="3">
        <f>(Table1[[#This Row],[AVG_goals]] - AT$519) / AT$516</f>
        <v>-1.1282342954425073</v>
      </c>
      <c r="P482" s="3">
        <f>(Table1[[#This Row],[AVG_assists]] - P$519) / P$516</f>
        <v>-0.42118486380281023</v>
      </c>
      <c r="Q482" s="3">
        <f>(Table1[[#This Row],[AVG_points]] - AX$519) / AX$516</f>
        <v>-0.77432381864037669</v>
      </c>
      <c r="R482" s="3">
        <f>(Table1[[#This Row],[AVG_faceoffWins]] - AH$519) / AH$516</f>
        <v>-0.60126404952864232</v>
      </c>
      <c r="S482" s="3">
        <f>(Table1[[#This Row],[AVG_PPP]] - AB$519) / AB$516</f>
        <v>-0.8447979171196689</v>
      </c>
      <c r="T482" s="3">
        <f>(Table1[[#This Row],[AVG_hits]] - T$519) / T$516</f>
        <v>-0.27955909520196648</v>
      </c>
      <c r="U482" s="3">
        <f>(Table1[[#This Row],[AVG_blocks]] - U$519) / U$516</f>
        <v>0.99067690763524308</v>
      </c>
      <c r="V482" s="3">
        <f>(Table1[[#This Row],[AVG_shots]] - AO$519) / AO$516</f>
        <v>-0.58282102243595924</v>
      </c>
      <c r="W482" s="6">
        <v>0</v>
      </c>
      <c r="X482" s="7">
        <f>Table1[[#This Row],[r shp factor]]*Table1[[#This Row],[goals]]</f>
        <v>0</v>
      </c>
      <c r="Y482" s="4">
        <v>2.5643273743016701E-2</v>
      </c>
      <c r="Z482" s="3">
        <f>(Table1[[#This Row],[AVG_shp]] - Z$519) / Z$516</f>
        <v>-1.5487825596986546</v>
      </c>
      <c r="AA482" s="6">
        <v>0.33519553072625602</v>
      </c>
      <c r="AB482" s="6">
        <v>102.614525139664</v>
      </c>
      <c r="AC482" s="6">
        <v>71.446927374301595</v>
      </c>
      <c r="AD482" s="1">
        <v>60</v>
      </c>
      <c r="AE482" s="1">
        <v>0</v>
      </c>
      <c r="AF482" s="1">
        <f>IF(ISERR(Table1[[#This Row],[AVG_shp]]/Table1[[#This Row],[shp]]), 0, Table1[[#This Row],[AVG_shp]]/Table1[[#This Row],[shp]])</f>
        <v>0</v>
      </c>
      <c r="AG482" s="1">
        <v>21</v>
      </c>
      <c r="AH482" s="1">
        <v>21</v>
      </c>
      <c r="AI482" s="1">
        <v>42</v>
      </c>
      <c r="AJ482" s="3">
        <v>2.3687150837988802</v>
      </c>
      <c r="AK482" s="3">
        <v>17.011173184357499</v>
      </c>
      <c r="AL482" s="3">
        <v>19.3798882681564</v>
      </c>
      <c r="AM482" s="3">
        <v>92.597765363128403</v>
      </c>
      <c r="AN482" s="1">
        <v>0</v>
      </c>
      <c r="AO482" s="1">
        <v>1</v>
      </c>
      <c r="AP482" s="1">
        <v>109</v>
      </c>
      <c r="AQ482" s="1">
        <v>0</v>
      </c>
      <c r="AR482" s="1">
        <v>87</v>
      </c>
      <c r="AS482" s="1">
        <v>73</v>
      </c>
      <c r="AT482"/>
      <c r="AX482"/>
      <c r="AY482"/>
      <c r="AZ482"/>
    </row>
    <row r="483" spans="1:52" x14ac:dyDescent="0.3">
      <c r="A483" s="1"/>
      <c r="B483" s="1">
        <v>8479982</v>
      </c>
      <c r="C483" s="1">
        <v>27</v>
      </c>
      <c r="D483" s="1" t="s">
        <v>86</v>
      </c>
      <c r="E483" s="1" t="str">
        <f>IF(AND(ISERR(FIND("C",Table1[[#This Row],[positions]])), Table1[[#This Row],[AVG_faceoffWins]]&gt;200), "*", "")</f>
        <v/>
      </c>
      <c r="F483" s="1" t="str">
        <f>IF(AND(AND(NOT(ISERR(FIND("C",Table1[[#This Row],[positions]]))), G483&lt;&gt;"C"), Table1[[#This Row],[z faceoffWins]]&gt;0.15), "*", "")</f>
        <v/>
      </c>
      <c r="G483" s="2" t="s">
        <v>48</v>
      </c>
      <c r="H483" s="1" t="s">
        <v>117</v>
      </c>
      <c r="I483" s="1" t="s">
        <v>118</v>
      </c>
      <c r="J483" s="7">
        <f>Table1[[#This Row],[z ppp]]+Table1[[#This Row],[z blocks]]+Table1[[#This Row],[z hits]]+Table1[[#This Row],[z goals]]+Table1[[#This Row],[z assists]]+Table1[[#This Row],[z points]]+Table1[[#This Row],[z faceoffWins]]+Table1[[#This Row],[z shots]]</f>
        <v>-6.4694245172159448</v>
      </c>
      <c r="K483" s="7">
        <f>Table1[[#This Row],[z goals]]+Table1[[#This Row],[z assists]]+Table1[[#This Row],[z points]]+Table1[[#This Row],[z ppp]]+Table1[[#This Row],[z hits]]+Table1[[#This Row],[z shots]]</f>
        <v>-5.832269889986315</v>
      </c>
      <c r="L483" s="7">
        <f>Table1[[#This Row],[z blocks]]+Table1[[#This Row],[z faceoffWins]]</f>
        <v>-0.63715462722963057</v>
      </c>
      <c r="M483" s="7">
        <f>Table1[[#This Row],[z goals]]+Table1[[#This Row],[z assists]]+Table1[[#This Row],[z points]]+Table1[[#This Row],[z ppp]]+Table1[[#This Row],[z hits]]+Table1[[#This Row],[z blocks]]+Table1[[#This Row],[z shots]]</f>
        <v>-5.8681604676873036</v>
      </c>
      <c r="N483" s="7">
        <f>Table1[[#This Row],[z goals]]+Table1[[#This Row],[z assists]]+Table1[[#This Row],[z points]]+Table1[[#This Row],[z ppp]]</f>
        <v>-3.7257570112781329</v>
      </c>
      <c r="O483" s="3">
        <f>(Table1[[#This Row],[AVG_goals]] - AT$519) / AT$516</f>
        <v>-1.1292643362094996</v>
      </c>
      <c r="P483" s="3">
        <f>(Table1[[#This Row],[AVG_assists]] - P$519) / P$516</f>
        <v>-0.82587607703636723</v>
      </c>
      <c r="Q483" s="3">
        <f>(Table1[[#This Row],[AVG_points]] - AX$519) / AX$516</f>
        <v>-1.0279747040252107</v>
      </c>
      <c r="R483" s="3">
        <f>(Table1[[#This Row],[AVG_faceoffWins]] - AH$519) / AH$516</f>
        <v>-0.60126404952864232</v>
      </c>
      <c r="S483" s="3">
        <f>(Table1[[#This Row],[AVG_PPP]] - AB$519) / AB$516</f>
        <v>-0.74264189400705516</v>
      </c>
      <c r="T483" s="3">
        <f>(Table1[[#This Row],[AVG_hits]] - T$519) / T$516</f>
        <v>-0.80075609937007919</v>
      </c>
      <c r="U483" s="3">
        <f>(Table1[[#This Row],[AVG_blocks]] - U$519) / U$516</f>
        <v>-3.5890577700988267E-2</v>
      </c>
      <c r="V483" s="3">
        <f>(Table1[[#This Row],[AVG_shots]] - AO$519) / AO$516</f>
        <v>-1.3057567793381029</v>
      </c>
      <c r="W483" s="6">
        <v>0</v>
      </c>
      <c r="X483" s="7">
        <f>Table1[[#This Row],[r shp factor]]*Table1[[#This Row],[goals]]</f>
        <v>2.8540855949014454</v>
      </c>
      <c r="Y483" s="4">
        <v>9.0162466666666594E-2</v>
      </c>
      <c r="Z483" s="3">
        <f>(Table1[[#This Row],[AVG_shp]] - Z$519) / Z$516</f>
        <v>-0.31655891497505878</v>
      </c>
      <c r="AA483" s="6">
        <v>1.31666666666666</v>
      </c>
      <c r="AB483" s="6">
        <v>60.883333333333297</v>
      </c>
      <c r="AC483" s="6">
        <v>43.424999999999997</v>
      </c>
      <c r="AD483" s="1">
        <v>68</v>
      </c>
      <c r="AE483" s="1">
        <v>3</v>
      </c>
      <c r="AF483" s="1">
        <f>IF(ISERR(Table1[[#This Row],[AVG_shp]]/Table1[[#This Row],[shp]]), 0, Table1[[#This Row],[AVG_shp]]/Table1[[#This Row],[shp]])</f>
        <v>0.95136186496714847</v>
      </c>
      <c r="AG483" s="1">
        <v>12</v>
      </c>
      <c r="AH483" s="1">
        <v>15</v>
      </c>
      <c r="AI483" s="1">
        <v>33</v>
      </c>
      <c r="AJ483" s="3">
        <v>2.3583333333333298</v>
      </c>
      <c r="AK483" s="3">
        <v>11.375</v>
      </c>
      <c r="AL483" s="3">
        <v>13.733333333333301</v>
      </c>
      <c r="AM483" s="3">
        <v>48.5833333333333</v>
      </c>
      <c r="AN483" s="1">
        <v>9.4771999999999995E-2</v>
      </c>
      <c r="AO483" s="1">
        <v>0</v>
      </c>
      <c r="AP483" s="1">
        <v>69</v>
      </c>
      <c r="AQ483" s="1">
        <v>0</v>
      </c>
      <c r="AR483" s="1">
        <v>90</v>
      </c>
      <c r="AS483" s="1">
        <v>55</v>
      </c>
      <c r="AT483"/>
      <c r="AX483"/>
      <c r="AY483"/>
      <c r="AZ483"/>
    </row>
    <row r="484" spans="1:52" x14ac:dyDescent="0.3">
      <c r="A484" s="1"/>
      <c r="B484" s="1">
        <v>8478416</v>
      </c>
      <c r="C484" s="1">
        <v>28</v>
      </c>
      <c r="D484" s="1" t="s">
        <v>826</v>
      </c>
      <c r="E484" s="1" t="str">
        <f>IF(AND(ISERR(FIND("C",Table1[[#This Row],[positions]])), Table1[[#This Row],[AVG_faceoffWins]]&gt;200), "*", "")</f>
        <v/>
      </c>
      <c r="F484" s="1" t="str">
        <f>IF(AND(AND(NOT(ISERR(FIND("C",Table1[[#This Row],[positions]]))), G484&lt;&gt;"C"), Table1[[#This Row],[z faceoffWins]]&gt;0.15), "*", "")</f>
        <v/>
      </c>
      <c r="G484" s="2" t="s">
        <v>48</v>
      </c>
      <c r="H484" s="1" t="s">
        <v>851</v>
      </c>
      <c r="I484" s="1" t="s">
        <v>852</v>
      </c>
      <c r="J484" s="7">
        <f>Table1[[#This Row],[z ppp]]+Table1[[#This Row],[z blocks]]+Table1[[#This Row],[z hits]]+Table1[[#This Row],[z goals]]+Table1[[#This Row],[z assists]]+Table1[[#This Row],[z points]]+Table1[[#This Row],[z faceoffWins]]+Table1[[#This Row],[z shots]]</f>
        <v>-2.2331839722643059</v>
      </c>
      <c r="K484" s="7">
        <f>Table1[[#This Row],[z goals]]+Table1[[#This Row],[z assists]]+Table1[[#This Row],[z points]]+Table1[[#This Row],[z ppp]]+Table1[[#This Row],[z hits]]+Table1[[#This Row],[z shots]]</f>
        <v>-2.6206376893203034</v>
      </c>
      <c r="L484" s="7">
        <f>Table1[[#This Row],[z blocks]]+Table1[[#This Row],[z faceoffWins]]</f>
        <v>0.38745371705599774</v>
      </c>
      <c r="M484" s="7">
        <f>Table1[[#This Row],[z goals]]+Table1[[#This Row],[z assists]]+Table1[[#This Row],[z points]]+Table1[[#This Row],[z ppp]]+Table1[[#This Row],[z hits]]+Table1[[#This Row],[z blocks]]+Table1[[#This Row],[z shots]]</f>
        <v>-1.6319199227356633</v>
      </c>
      <c r="N484" s="7">
        <f>Table1[[#This Row],[z goals]]+Table1[[#This Row],[z assists]]+Table1[[#This Row],[z points]]+Table1[[#This Row],[z ppp]]</f>
        <v>-3.5044385555833077</v>
      </c>
      <c r="O484" s="3">
        <f>(Table1[[#This Row],[AVG_goals]] - AT$519) / AT$516</f>
        <v>-1.1297450362232957</v>
      </c>
      <c r="P484" s="3">
        <f>(Table1[[#This Row],[AVG_assists]] - P$519) / P$516</f>
        <v>-0.6049999592963391</v>
      </c>
      <c r="Q484" s="3">
        <f>(Table1[[#This Row],[AVG_points]] - AX$519) / AX$516</f>
        <v>-0.89000695276229358</v>
      </c>
      <c r="R484" s="3">
        <f>(Table1[[#This Row],[AVG_faceoffWins]] - AH$519) / AH$516</f>
        <v>-0.60126404952864232</v>
      </c>
      <c r="S484" s="3">
        <f>(Table1[[#This Row],[AVG_PPP]] - AB$519) / AB$516</f>
        <v>-0.87968660730137949</v>
      </c>
      <c r="T484" s="3">
        <f>(Table1[[#This Row],[AVG_hits]] - T$519) / T$516</f>
        <v>1.8713270212307083</v>
      </c>
      <c r="U484" s="3">
        <f>(Table1[[#This Row],[AVG_blocks]] - U$519) / U$516</f>
        <v>0.98871776658464006</v>
      </c>
      <c r="V484" s="3">
        <f>(Table1[[#This Row],[AVG_shots]] - AO$519) / AO$516</f>
        <v>-0.98752615496770391</v>
      </c>
      <c r="W484" s="6">
        <v>0</v>
      </c>
      <c r="X484" s="7">
        <f>Table1[[#This Row],[r shp factor]]*Table1[[#This Row],[goals]]</f>
        <v>2.3145716093023232</v>
      </c>
      <c r="Y484" s="4">
        <v>3.61651813953488E-2</v>
      </c>
      <c r="Z484" s="3">
        <f>(Table1[[#This Row],[AVG_shp]] - Z$519) / Z$516</f>
        <v>-1.3478292803830785</v>
      </c>
      <c r="AA484" s="6">
        <v>0</v>
      </c>
      <c r="AB484" s="6">
        <v>102.53488372093</v>
      </c>
      <c r="AC484" s="6">
        <v>187.088372093023</v>
      </c>
      <c r="AD484" s="1">
        <v>76</v>
      </c>
      <c r="AE484" s="1">
        <v>3</v>
      </c>
      <c r="AF484" s="1">
        <f>IF(ISERR(Table1[[#This Row],[AVG_shp]]/Table1[[#This Row],[shp]]), 0, Table1[[#This Row],[AVG_shp]]/Table1[[#This Row],[shp]])</f>
        <v>0.77152386976744103</v>
      </c>
      <c r="AG484" s="1">
        <v>18</v>
      </c>
      <c r="AH484" s="1">
        <v>21</v>
      </c>
      <c r="AI484" s="1">
        <v>45</v>
      </c>
      <c r="AJ484" s="3">
        <v>2.35348837209302</v>
      </c>
      <c r="AK484" s="3">
        <v>14.4511627906976</v>
      </c>
      <c r="AL484" s="3">
        <v>16.804651162790599</v>
      </c>
      <c r="AM484" s="3">
        <v>67.958139534883699</v>
      </c>
      <c r="AN484" s="1">
        <v>4.6875E-2</v>
      </c>
      <c r="AO484" s="1">
        <v>0</v>
      </c>
      <c r="AP484" s="1">
        <v>64</v>
      </c>
      <c r="AQ484" s="1">
        <v>0</v>
      </c>
      <c r="AR484" s="1">
        <v>99</v>
      </c>
      <c r="AS484" s="1">
        <v>157</v>
      </c>
      <c r="AT484"/>
      <c r="AX484"/>
      <c r="AY484"/>
      <c r="AZ484"/>
    </row>
    <row r="485" spans="1:52" x14ac:dyDescent="0.3">
      <c r="A485" s="1"/>
      <c r="B485" s="1">
        <v>8482176</v>
      </c>
      <c r="C485" s="1">
        <v>23</v>
      </c>
      <c r="D485" s="1" t="s">
        <v>219</v>
      </c>
      <c r="E485" s="1" t="str">
        <f>IF(AND(ISERR(FIND("C",Table1[[#This Row],[positions]])), Table1[[#This Row],[AVG_faceoffWins]]&gt;200), "*", "")</f>
        <v/>
      </c>
      <c r="F485" s="1" t="str">
        <f>IF(AND(AND(NOT(ISERR(FIND("C",Table1[[#This Row],[positions]]))), G485&lt;&gt;"C"), Table1[[#This Row],[z faceoffWins]]&gt;0.15), "*", "")</f>
        <v/>
      </c>
      <c r="G485" s="2" t="s">
        <v>48</v>
      </c>
      <c r="H485" s="1" t="s">
        <v>238</v>
      </c>
      <c r="I485" s="1" t="s">
        <v>239</v>
      </c>
      <c r="J485" s="7">
        <f>Table1[[#This Row],[z ppp]]+Table1[[#This Row],[z blocks]]+Table1[[#This Row],[z hits]]+Table1[[#This Row],[z goals]]+Table1[[#This Row],[z assists]]+Table1[[#This Row],[z points]]+Table1[[#This Row],[z faceoffWins]]+Table1[[#This Row],[z shots]]</f>
        <v>-7.274410559300196</v>
      </c>
      <c r="K485" s="7">
        <f>Table1[[#This Row],[z goals]]+Table1[[#This Row],[z assists]]+Table1[[#This Row],[z points]]+Table1[[#This Row],[z ppp]]+Table1[[#This Row],[z hits]]+Table1[[#This Row],[z shots]]</f>
        <v>-6.8622746459739021</v>
      </c>
      <c r="L485" s="7">
        <f>Table1[[#This Row],[z blocks]]+Table1[[#This Row],[z faceoffWins]]</f>
        <v>-0.41213591332629362</v>
      </c>
      <c r="M485" s="7">
        <f>Table1[[#This Row],[z goals]]+Table1[[#This Row],[z assists]]+Table1[[#This Row],[z points]]+Table1[[#This Row],[z ppp]]+Table1[[#This Row],[z hits]]+Table1[[#This Row],[z blocks]]+Table1[[#This Row],[z shots]]</f>
        <v>-6.673146509771553</v>
      </c>
      <c r="N485" s="7">
        <f>Table1[[#This Row],[z goals]]+Table1[[#This Row],[z assists]]+Table1[[#This Row],[z points]]+Table1[[#This Row],[z ppp]]</f>
        <v>-4.6246017886877908</v>
      </c>
      <c r="O485" s="3">
        <f>(Table1[[#This Row],[AVG_goals]] - AT$519) / AT$516</f>
        <v>-1.132419690340875</v>
      </c>
      <c r="P485" s="3">
        <f>(Table1[[#This Row],[AVG_assists]] - P$519) / P$516</f>
        <v>-1.2916763500983428</v>
      </c>
      <c r="Q485" s="3">
        <f>(Table1[[#This Row],[AVG_points]] - AX$519) / AX$516</f>
        <v>-1.3208191409471939</v>
      </c>
      <c r="R485" s="3">
        <f>(Table1[[#This Row],[AVG_faceoffWins]] - AH$519) / AH$516</f>
        <v>-0.60126404952864232</v>
      </c>
      <c r="S485" s="3">
        <f>(Table1[[#This Row],[AVG_PPP]] - AB$519) / AB$516</f>
        <v>-0.87968660730137949</v>
      </c>
      <c r="T485" s="3">
        <f>(Table1[[#This Row],[AVG_hits]] - T$519) / T$516</f>
        <v>-0.88211042696884678</v>
      </c>
      <c r="U485" s="3">
        <f>(Table1[[#This Row],[AVG_blocks]] - U$519) / U$516</f>
        <v>0.18912813620234872</v>
      </c>
      <c r="V485" s="3">
        <f>(Table1[[#This Row],[AVG_shots]] - AO$519) / AO$516</f>
        <v>-1.3555624303172644</v>
      </c>
      <c r="W485" s="6">
        <v>0</v>
      </c>
      <c r="X485" s="7">
        <f>Table1[[#This Row],[r shp factor]]*Table1[[#This Row],[goals]]</f>
        <v>2.3265306122448934</v>
      </c>
      <c r="Y485" s="4">
        <v>3.5250428571428502E-2</v>
      </c>
      <c r="Z485" s="3">
        <f>(Table1[[#This Row],[AVG_shp]] - Z$519) / Z$516</f>
        <v>-1.3652997416153843</v>
      </c>
      <c r="AA485" s="6">
        <v>0</v>
      </c>
      <c r="AB485" s="6">
        <v>70.030612244897895</v>
      </c>
      <c r="AC485" s="6">
        <v>39.051020408163197</v>
      </c>
      <c r="AD485" s="1">
        <v>57</v>
      </c>
      <c r="AE485" s="1">
        <v>4</v>
      </c>
      <c r="AF485" s="1">
        <f>IF(ISERR(Table1[[#This Row],[AVG_shp]]/Table1[[#This Row],[shp]]), 0, Table1[[#This Row],[AVG_shp]]/Table1[[#This Row],[shp]])</f>
        <v>0.58163265306122336</v>
      </c>
      <c r="AG485" s="1">
        <v>4</v>
      </c>
      <c r="AH485" s="1">
        <v>8</v>
      </c>
      <c r="AI485" s="1">
        <v>20</v>
      </c>
      <c r="AJ485" s="3">
        <v>2.3265306122448899</v>
      </c>
      <c r="AK485" s="3">
        <v>4.8877551020408099</v>
      </c>
      <c r="AL485" s="3">
        <v>7.21428571428571</v>
      </c>
      <c r="AM485" s="3">
        <v>45.551020408163197</v>
      </c>
      <c r="AN485" s="1">
        <v>6.0606E-2</v>
      </c>
      <c r="AO485" s="1">
        <v>0</v>
      </c>
      <c r="AP485" s="1">
        <v>66</v>
      </c>
      <c r="AQ485" s="1">
        <v>0</v>
      </c>
      <c r="AR485" s="1">
        <v>93</v>
      </c>
      <c r="AS485" s="1">
        <v>54</v>
      </c>
      <c r="AT485"/>
      <c r="AX485"/>
      <c r="AY485"/>
      <c r="AZ485"/>
    </row>
    <row r="486" spans="1:52" x14ac:dyDescent="0.3">
      <c r="A486" s="1"/>
      <c r="B486" s="1">
        <v>8480990</v>
      </c>
      <c r="C486" s="1">
        <v>25</v>
      </c>
      <c r="D486" s="1" t="s">
        <v>1032</v>
      </c>
      <c r="E486" s="1" t="str">
        <f>IF(AND(ISERR(FIND("C",Table1[[#This Row],[positions]])), Table1[[#This Row],[AVG_faceoffWins]]&gt;200), "*", "")</f>
        <v/>
      </c>
      <c r="F486" s="1" t="str">
        <f>IF(AND(AND(NOT(ISERR(FIND("C",Table1[[#This Row],[positions]]))), G486&lt;&gt;"C"), Table1[[#This Row],[z faceoffWins]]&gt;0.15), "*", "")</f>
        <v/>
      </c>
      <c r="G486" s="2" t="s">
        <v>48</v>
      </c>
      <c r="H486" s="1" t="s">
        <v>1052</v>
      </c>
      <c r="I486" s="1" t="s">
        <v>1053</v>
      </c>
      <c r="J486" s="7">
        <f>Table1[[#This Row],[z ppp]]+Table1[[#This Row],[z blocks]]+Table1[[#This Row],[z hits]]+Table1[[#This Row],[z goals]]+Table1[[#This Row],[z assists]]+Table1[[#This Row],[z points]]+Table1[[#This Row],[z faceoffWins]]+Table1[[#This Row],[z shots]]</f>
        <v>-6.8512030816998308</v>
      </c>
      <c r="K486" s="7">
        <f>Table1[[#This Row],[z goals]]+Table1[[#This Row],[z assists]]+Table1[[#This Row],[z points]]+Table1[[#This Row],[z ppp]]+Table1[[#This Row],[z hits]]+Table1[[#This Row],[z shots]]</f>
        <v>-6.1700017796708533</v>
      </c>
      <c r="L486" s="7">
        <f>Table1[[#This Row],[z blocks]]+Table1[[#This Row],[z faceoffWins]]</f>
        <v>-0.68120130202897766</v>
      </c>
      <c r="M486" s="7">
        <f>Table1[[#This Row],[z goals]]+Table1[[#This Row],[z assists]]+Table1[[#This Row],[z points]]+Table1[[#This Row],[z ppp]]+Table1[[#This Row],[z hits]]+Table1[[#This Row],[z blocks]]+Table1[[#This Row],[z shots]]</f>
        <v>-6.2499390321711887</v>
      </c>
      <c r="N486" s="7">
        <f>Table1[[#This Row],[z goals]]+Table1[[#This Row],[z assists]]+Table1[[#This Row],[z points]]+Table1[[#This Row],[z ppp]]</f>
        <v>-3.8701340594609062</v>
      </c>
      <c r="O486" s="3">
        <f>(Table1[[#This Row],[AVG_goals]] - AT$519) / AT$516</f>
        <v>-1.1331085487322001</v>
      </c>
      <c r="P486" s="3">
        <f>(Table1[[#This Row],[AVG_assists]] - P$519) / P$516</f>
        <v>-1.0163932247736196</v>
      </c>
      <c r="Q486" s="3">
        <f>(Table1[[#This Row],[AVG_points]] - AX$519) / AX$516</f>
        <v>-1.1489073076408227</v>
      </c>
      <c r="R486" s="3">
        <f>(Table1[[#This Row],[AVG_faceoffWins]] - AH$519) / AH$516</f>
        <v>-0.60126404952864232</v>
      </c>
      <c r="S486" s="3">
        <f>(Table1[[#This Row],[AVG_PPP]] - AB$519) / AB$516</f>
        <v>-0.5717249783142635</v>
      </c>
      <c r="T486" s="3">
        <f>(Table1[[#This Row],[AVG_hits]] - T$519) / T$516</f>
        <v>-1.1194853951308108</v>
      </c>
      <c r="U486" s="3">
        <f>(Table1[[#This Row],[AVG_blocks]] - U$519) / U$516</f>
        <v>-7.9937252500335371E-2</v>
      </c>
      <c r="V486" s="3">
        <f>(Table1[[#This Row],[AVG_shots]] - AO$519) / AO$516</f>
        <v>-1.180382325079137</v>
      </c>
      <c r="W486" s="6">
        <v>0</v>
      </c>
      <c r="X486" s="7">
        <f>Table1[[#This Row],[r shp factor]]*Table1[[#This Row],[goals]]</f>
        <v>3.6419743338590007</v>
      </c>
      <c r="Y486" s="4">
        <v>5.2783134020618502E-2</v>
      </c>
      <c r="Z486" s="3">
        <f>(Table1[[#This Row],[AVG_shp]] - Z$519) / Z$516</f>
        <v>-1.0304503234580316</v>
      </c>
      <c r="AA486" s="6">
        <v>2.9587628865979299</v>
      </c>
      <c r="AB486" s="6">
        <v>59.0927835051546</v>
      </c>
      <c r="AC486" s="6">
        <v>26.2886597938144</v>
      </c>
      <c r="AD486" s="1">
        <v>66</v>
      </c>
      <c r="AE486" s="1">
        <v>2</v>
      </c>
      <c r="AF486" s="1">
        <f>IF(ISERR(Table1[[#This Row],[AVG_shp]]/Table1[[#This Row],[shp]]), 0, Table1[[#This Row],[AVG_shp]]/Table1[[#This Row],[shp]])</f>
        <v>1.8209871669295004</v>
      </c>
      <c r="AG486" s="1">
        <v>10</v>
      </c>
      <c r="AH486" s="1">
        <v>12</v>
      </c>
      <c r="AI486" s="1">
        <v>26</v>
      </c>
      <c r="AJ486" s="3">
        <v>2.3195876288659698</v>
      </c>
      <c r="AK486" s="3">
        <v>8.7216494845360799</v>
      </c>
      <c r="AL486" s="3">
        <v>11.041237113402</v>
      </c>
      <c r="AM486" s="3">
        <v>56.216494845360799</v>
      </c>
      <c r="AN486" s="1">
        <v>2.8986000000000001E-2</v>
      </c>
      <c r="AO486" s="1">
        <v>2</v>
      </c>
      <c r="AP486" s="1">
        <v>69</v>
      </c>
      <c r="AQ486" s="1">
        <v>0</v>
      </c>
      <c r="AR486" s="1">
        <v>69</v>
      </c>
      <c r="AS486" s="1">
        <v>33</v>
      </c>
      <c r="AT486"/>
      <c r="AX486"/>
      <c r="AY486"/>
      <c r="AZ486"/>
    </row>
    <row r="487" spans="1:52" x14ac:dyDescent="0.3">
      <c r="A487" s="1"/>
      <c r="B487" s="1">
        <v>8481567</v>
      </c>
      <c r="C487" s="1">
        <v>24</v>
      </c>
      <c r="D487" s="1" t="s">
        <v>860</v>
      </c>
      <c r="E487" s="1" t="str">
        <f>IF(AND(ISERR(FIND("C",Table1[[#This Row],[positions]])), Table1[[#This Row],[AVG_faceoffWins]]&gt;200), "*", "")</f>
        <v/>
      </c>
      <c r="F487" s="1" t="str">
        <f>IF(AND(AND(NOT(ISERR(FIND("C",Table1[[#This Row],[positions]]))), G487&lt;&gt;"C"), Table1[[#This Row],[z faceoffWins]]&gt;0.15), "*", "")</f>
        <v/>
      </c>
      <c r="G487" s="2" t="s">
        <v>48</v>
      </c>
      <c r="H487" s="1" t="s">
        <v>900</v>
      </c>
      <c r="I487" s="1" t="s">
        <v>901</v>
      </c>
      <c r="J487" s="7">
        <f>Table1[[#This Row],[z ppp]]+Table1[[#This Row],[z blocks]]+Table1[[#This Row],[z hits]]+Table1[[#This Row],[z goals]]+Table1[[#This Row],[z assists]]+Table1[[#This Row],[z points]]+Table1[[#This Row],[z faceoffWins]]+Table1[[#This Row],[z shots]]</f>
        <v>-6.8902065158289698</v>
      </c>
      <c r="K487" s="7">
        <f>Table1[[#This Row],[z goals]]+Table1[[#This Row],[z assists]]+Table1[[#This Row],[z points]]+Table1[[#This Row],[z ppp]]+Table1[[#This Row],[z hits]]+Table1[[#This Row],[z shots]]</f>
        <v>-6.3373689991037025</v>
      </c>
      <c r="L487" s="7">
        <f>Table1[[#This Row],[z blocks]]+Table1[[#This Row],[z faceoffWins]]</f>
        <v>-0.55283751672526793</v>
      </c>
      <c r="M487" s="7">
        <f>Table1[[#This Row],[z goals]]+Table1[[#This Row],[z assists]]+Table1[[#This Row],[z points]]+Table1[[#This Row],[z ppp]]+Table1[[#This Row],[z hits]]+Table1[[#This Row],[z blocks]]+Table1[[#This Row],[z shots]]</f>
        <v>-6.2889424663003277</v>
      </c>
      <c r="N487" s="7">
        <f>Table1[[#This Row],[z goals]]+Table1[[#This Row],[z assists]]+Table1[[#This Row],[z points]]+Table1[[#This Row],[z ppp]]</f>
        <v>-4.0169470172742248</v>
      </c>
      <c r="O487" s="3">
        <f>(Table1[[#This Row],[AVG_goals]] - AT$519) / AT$516</f>
        <v>-1.1356355907452953</v>
      </c>
      <c r="P487" s="3">
        <f>(Table1[[#This Row],[AVG_assists]] - P$519) / P$516</f>
        <v>-1.0247659301614627</v>
      </c>
      <c r="Q487" s="3">
        <f>(Table1[[#This Row],[AVG_points]] - AX$519) / AX$516</f>
        <v>-1.1552896188525492</v>
      </c>
      <c r="R487" s="3">
        <f>(Table1[[#This Row],[AVG_faceoffWins]] - AH$519) / AH$516</f>
        <v>-0.60126404952864232</v>
      </c>
      <c r="S487" s="3">
        <f>(Table1[[#This Row],[AVG_PPP]] - AB$519) / AB$516</f>
        <v>-0.70125587751491703</v>
      </c>
      <c r="T487" s="3">
        <f>(Table1[[#This Row],[AVG_hits]] - T$519) / T$516</f>
        <v>-0.99293777274977968</v>
      </c>
      <c r="U487" s="3">
        <f>(Table1[[#This Row],[AVG_blocks]] - U$519) / U$516</f>
        <v>4.8426532803374417E-2</v>
      </c>
      <c r="V487" s="3">
        <f>(Table1[[#This Row],[AVG_shots]] - AO$519) / AO$516</f>
        <v>-1.3274842090796974</v>
      </c>
      <c r="W487" s="6">
        <v>0</v>
      </c>
      <c r="X487" s="7">
        <f>Table1[[#This Row],[r shp factor]]*Table1[[#This Row],[goals]]</f>
        <v>2.4012437901165304</v>
      </c>
      <c r="Y487" s="4">
        <v>4.6178319327730998E-2</v>
      </c>
      <c r="Z487" s="3">
        <f>(Table1[[#This Row],[AVG_shp]] - Z$519) / Z$516</f>
        <v>-1.1565927698340237</v>
      </c>
      <c r="AA487" s="6">
        <v>1.71428571428571</v>
      </c>
      <c r="AB487" s="6">
        <v>64.310924369747895</v>
      </c>
      <c r="AC487" s="6">
        <v>33.092436974789898</v>
      </c>
      <c r="AD487" s="1">
        <v>60</v>
      </c>
      <c r="AE487" s="1">
        <v>2</v>
      </c>
      <c r="AF487" s="1">
        <f>IF(ISERR(Table1[[#This Row],[AVG_shp]]/Table1[[#This Row],[shp]]), 0, Table1[[#This Row],[AVG_shp]]/Table1[[#This Row],[shp]])</f>
        <v>1.2006218950582652</v>
      </c>
      <c r="AG487" s="1">
        <v>10</v>
      </c>
      <c r="AH487" s="1">
        <v>12</v>
      </c>
      <c r="AI487" s="1">
        <v>26</v>
      </c>
      <c r="AJ487" s="3">
        <v>2.2941176470588198</v>
      </c>
      <c r="AK487" s="3">
        <v>8.6050420168067205</v>
      </c>
      <c r="AL487" s="3">
        <v>10.8991596638655</v>
      </c>
      <c r="AM487" s="3">
        <v>47.260504201680597</v>
      </c>
      <c r="AN487" s="1">
        <v>3.8462000000000003E-2</v>
      </c>
      <c r="AO487" s="1">
        <v>0</v>
      </c>
      <c r="AP487" s="1">
        <v>52</v>
      </c>
      <c r="AQ487" s="1">
        <v>0</v>
      </c>
      <c r="AR487" s="1">
        <v>66</v>
      </c>
      <c r="AS487" s="1">
        <v>43</v>
      </c>
      <c r="AT487"/>
      <c r="AX487"/>
      <c r="AY487"/>
      <c r="AZ487"/>
    </row>
    <row r="488" spans="1:52" x14ac:dyDescent="0.3">
      <c r="A488" s="1"/>
      <c r="B488" s="1">
        <v>8482624</v>
      </c>
      <c r="C488" s="1">
        <v>28</v>
      </c>
      <c r="D488" s="1" t="s">
        <v>186</v>
      </c>
      <c r="E488" s="1" t="str">
        <f>IF(AND(ISERR(FIND("C",Table1[[#This Row],[positions]])), Table1[[#This Row],[AVG_faceoffWins]]&gt;200), "*", "")</f>
        <v/>
      </c>
      <c r="F488" s="1" t="str">
        <f>IF(AND(AND(NOT(ISERR(FIND("C",Table1[[#This Row],[positions]]))), G488&lt;&gt;"C"), Table1[[#This Row],[z faceoffWins]]&gt;0.15), "*", "")</f>
        <v/>
      </c>
      <c r="G488" s="2" t="s">
        <v>48</v>
      </c>
      <c r="H488" s="1" t="s">
        <v>213</v>
      </c>
      <c r="I488" s="1" t="s">
        <v>214</v>
      </c>
      <c r="J488" s="7">
        <f>Table1[[#This Row],[z ppp]]+Table1[[#This Row],[z blocks]]+Table1[[#This Row],[z hits]]+Table1[[#This Row],[z goals]]+Table1[[#This Row],[z assists]]+Table1[[#This Row],[z points]]+Table1[[#This Row],[z faceoffWins]]+Table1[[#This Row],[z shots]]</f>
        <v>-8.2615356324148568</v>
      </c>
      <c r="K488" s="7">
        <f>Table1[[#This Row],[z goals]]+Table1[[#This Row],[z assists]]+Table1[[#This Row],[z points]]+Table1[[#This Row],[z ppp]]+Table1[[#This Row],[z hits]]+Table1[[#This Row],[z shots]]</f>
        <v>-7.1520601303397244</v>
      </c>
      <c r="L488" s="7">
        <f>Table1[[#This Row],[z blocks]]+Table1[[#This Row],[z faceoffWins]]</f>
        <v>-1.1094755020751319</v>
      </c>
      <c r="M488" s="7">
        <f>Table1[[#This Row],[z goals]]+Table1[[#This Row],[z assists]]+Table1[[#This Row],[z points]]+Table1[[#This Row],[z ppp]]+Table1[[#This Row],[z hits]]+Table1[[#This Row],[z blocks]]+Table1[[#This Row],[z shots]]</f>
        <v>-7.6602715828862138</v>
      </c>
      <c r="N488" s="7">
        <f>Table1[[#This Row],[z goals]]+Table1[[#This Row],[z assists]]+Table1[[#This Row],[z points]]+Table1[[#This Row],[z ppp]]</f>
        <v>-4.4309666105709749</v>
      </c>
      <c r="O488" s="3">
        <f>(Table1[[#This Row],[AVG_goals]] - AT$519) / AT$516</f>
        <v>-1.1357779386403426</v>
      </c>
      <c r="P488" s="3">
        <f>(Table1[[#This Row],[AVG_assists]] - P$519) / P$516</f>
        <v>-1.2398348879438761</v>
      </c>
      <c r="Q488" s="3">
        <f>(Table1[[#This Row],[AVG_points]] - AX$519) / AX$516</f>
        <v>-1.2899063634389047</v>
      </c>
      <c r="R488" s="3">
        <f>(Table1[[#This Row],[AVG_faceoffWins]] - AH$519) / AH$516</f>
        <v>-0.60126404952864232</v>
      </c>
      <c r="S488" s="3">
        <f>(Table1[[#This Row],[AVG_PPP]] - AB$519) / AB$516</f>
        <v>-0.76544742054785198</v>
      </c>
      <c r="T488" s="3">
        <f>(Table1[[#This Row],[AVG_hits]] - T$519) / T$516</f>
        <v>-1.3584836405953729</v>
      </c>
      <c r="U488" s="3">
        <f>(Table1[[#This Row],[AVG_blocks]] - U$519) / U$516</f>
        <v>-0.50821145254648958</v>
      </c>
      <c r="V488" s="3">
        <f>(Table1[[#This Row],[AVG_shots]] - AO$519) / AO$516</f>
        <v>-1.3626098791733765</v>
      </c>
      <c r="W488" s="6">
        <v>0</v>
      </c>
      <c r="X488" s="7">
        <f>Table1[[#This Row],[r shp factor]]*Table1[[#This Row],[goals]]</f>
        <v>3.0217053005120009</v>
      </c>
      <c r="Y488" s="4">
        <v>5.8110414634146297E-2</v>
      </c>
      <c r="Z488" s="3">
        <f>(Table1[[#This Row],[AVG_shp]] - Z$519) / Z$516</f>
        <v>-0.92870693770559831</v>
      </c>
      <c r="AA488" s="6">
        <v>1.09756097560975</v>
      </c>
      <c r="AB488" s="6">
        <v>41.682926829268197</v>
      </c>
      <c r="AC488" s="6">
        <v>13.439024390243899</v>
      </c>
      <c r="AD488" s="1">
        <v>44</v>
      </c>
      <c r="AE488" s="1">
        <v>2</v>
      </c>
      <c r="AF488" s="1">
        <f>IF(ISERR(Table1[[#This Row],[AVG_shp]]/Table1[[#This Row],[shp]]), 0, Table1[[#This Row],[AVG_shp]]/Table1[[#This Row],[shp]])</f>
        <v>1.5108526502560005</v>
      </c>
      <c r="AG488" s="1">
        <v>7</v>
      </c>
      <c r="AH488" s="1">
        <v>9</v>
      </c>
      <c r="AI488" s="1">
        <v>20</v>
      </c>
      <c r="AJ488" s="3">
        <v>2.2926829268292601</v>
      </c>
      <c r="AK488" s="3">
        <v>5.6097560975609699</v>
      </c>
      <c r="AL488" s="3">
        <v>7.9024390243902403</v>
      </c>
      <c r="AM488" s="3">
        <v>45.121951219512198</v>
      </c>
      <c r="AN488" s="1">
        <v>3.8462000000000003E-2</v>
      </c>
      <c r="AO488" s="1">
        <v>0</v>
      </c>
      <c r="AP488" s="1">
        <v>52</v>
      </c>
      <c r="AQ488" s="1">
        <v>0</v>
      </c>
      <c r="AR488" s="1">
        <v>55</v>
      </c>
      <c r="AS488" s="1">
        <v>19</v>
      </c>
      <c r="AT488"/>
      <c r="AX488"/>
      <c r="AY488"/>
      <c r="AZ488"/>
    </row>
    <row r="489" spans="1:52" x14ac:dyDescent="0.3">
      <c r="A489" s="1"/>
      <c r="B489" s="1">
        <v>8477851</v>
      </c>
      <c r="C489" s="1">
        <v>33</v>
      </c>
      <c r="D489" s="1" t="s">
        <v>132</v>
      </c>
      <c r="E489" s="1" t="str">
        <f>IF(AND(ISERR(FIND("C",Table1[[#This Row],[positions]])), Table1[[#This Row],[AVG_faceoffWins]]&gt;200), "*", "")</f>
        <v/>
      </c>
      <c r="F489" s="1" t="str">
        <f>IF(AND(AND(NOT(ISERR(FIND("C",Table1[[#This Row],[positions]]))), G489&lt;&gt;"C"), Table1[[#This Row],[z faceoffWins]]&gt;0.15), "*", "")</f>
        <v/>
      </c>
      <c r="G489" s="2" t="s">
        <v>48</v>
      </c>
      <c r="H489" s="1" t="s">
        <v>567</v>
      </c>
      <c r="I489" s="1" t="s">
        <v>568</v>
      </c>
      <c r="J489" s="7">
        <f>Table1[[#This Row],[z ppp]]+Table1[[#This Row],[z blocks]]+Table1[[#This Row],[z hits]]+Table1[[#This Row],[z goals]]+Table1[[#This Row],[z assists]]+Table1[[#This Row],[z points]]+Table1[[#This Row],[z faceoffWins]]+Table1[[#This Row],[z shots]]</f>
        <v>-7.5785932296103526</v>
      </c>
      <c r="K489" s="7">
        <f>Table1[[#This Row],[z goals]]+Table1[[#This Row],[z assists]]+Table1[[#This Row],[z points]]+Table1[[#This Row],[z ppp]]+Table1[[#This Row],[z hits]]+Table1[[#This Row],[z shots]]</f>
        <v>-6.8556616109281485</v>
      </c>
      <c r="L489" s="7">
        <f>Table1[[#This Row],[z blocks]]+Table1[[#This Row],[z faceoffWins]]</f>
        <v>-0.72293161868220412</v>
      </c>
      <c r="M489" s="7">
        <f>Table1[[#This Row],[z goals]]+Table1[[#This Row],[z assists]]+Table1[[#This Row],[z points]]+Table1[[#This Row],[z ppp]]+Table1[[#This Row],[z hits]]+Table1[[#This Row],[z blocks]]+Table1[[#This Row],[z shots]]</f>
        <v>-6.9773291800817105</v>
      </c>
      <c r="N489" s="7">
        <f>Table1[[#This Row],[z goals]]+Table1[[#This Row],[z assists]]+Table1[[#This Row],[z points]]+Table1[[#This Row],[z ppp]]</f>
        <v>-4.4313790529533108</v>
      </c>
      <c r="O489" s="3">
        <f>(Table1[[#This Row],[AVG_goals]] - AT$519) / AT$516</f>
        <v>-1.1380016435953946</v>
      </c>
      <c r="P489" s="3">
        <f>(Table1[[#This Row],[AVG_assists]] - P$519) / P$516</f>
        <v>-1.1678273029211512</v>
      </c>
      <c r="Q489" s="3">
        <f>(Table1[[#This Row],[AVG_points]] - AX$519) / AX$516</f>
        <v>-1.2458634991353854</v>
      </c>
      <c r="R489" s="3">
        <f>(Table1[[#This Row],[AVG_faceoffWins]] - AH$519) / AH$516</f>
        <v>-0.60126404952864232</v>
      </c>
      <c r="S489" s="3">
        <f>(Table1[[#This Row],[AVG_PPP]] - AB$519) / AB$516</f>
        <v>-0.87968660730137949</v>
      </c>
      <c r="T489" s="3">
        <f>(Table1[[#This Row],[AVG_hits]] - T$519) / T$516</f>
        <v>-1.0027001405901403</v>
      </c>
      <c r="U489" s="3">
        <f>(Table1[[#This Row],[AVG_blocks]] - U$519) / U$516</f>
        <v>-0.12166756915356178</v>
      </c>
      <c r="V489" s="3">
        <f>(Table1[[#This Row],[AVG_shots]] - AO$519) / AO$516</f>
        <v>-1.4215824173846976</v>
      </c>
      <c r="W489" s="6">
        <v>0</v>
      </c>
      <c r="X489" s="7">
        <f>Table1[[#This Row],[r shp factor]]*Table1[[#This Row],[goals]]</f>
        <v>1.6536528405340916</v>
      </c>
      <c r="Y489" s="4">
        <v>8.9573E-2</v>
      </c>
      <c r="Z489" s="3">
        <f>(Table1[[#This Row],[AVG_shp]] - Z$519) / Z$516</f>
        <v>-0.32781687917964092</v>
      </c>
      <c r="AA489" s="6">
        <v>0</v>
      </c>
      <c r="AB489" s="6">
        <v>57.396396396396398</v>
      </c>
      <c r="AC489" s="6">
        <v>32.567567567567501</v>
      </c>
      <c r="AD489" s="1">
        <v>37</v>
      </c>
      <c r="AE489" s="1">
        <v>4</v>
      </c>
      <c r="AF489" s="1">
        <f>IF(ISERR(Table1[[#This Row],[AVG_shp]]/Table1[[#This Row],[shp]]), 0, Table1[[#This Row],[AVG_shp]]/Table1[[#This Row],[shp]])</f>
        <v>0.41341321013352289</v>
      </c>
      <c r="AG489" s="1">
        <v>6</v>
      </c>
      <c r="AH489" s="1">
        <v>10</v>
      </c>
      <c r="AI489" s="1">
        <v>24</v>
      </c>
      <c r="AJ489" s="3">
        <v>2.2702702702702702</v>
      </c>
      <c r="AK489" s="3">
        <v>6.6126126126126099</v>
      </c>
      <c r="AL489" s="3">
        <v>8.8828828828828801</v>
      </c>
      <c r="AM489" s="3">
        <v>41.531531531531499</v>
      </c>
      <c r="AN489" s="1">
        <v>0.216667</v>
      </c>
      <c r="AO489" s="1">
        <v>0</v>
      </c>
      <c r="AP489" s="1">
        <v>38</v>
      </c>
      <c r="AQ489" s="1">
        <v>0</v>
      </c>
      <c r="AR489" s="1">
        <v>57</v>
      </c>
      <c r="AS489" s="1">
        <v>27</v>
      </c>
      <c r="AT489"/>
      <c r="AX489"/>
      <c r="AY489"/>
      <c r="AZ489"/>
    </row>
    <row r="490" spans="1:52" x14ac:dyDescent="0.3">
      <c r="A490" s="1"/>
      <c r="B490" s="1">
        <v>8475690</v>
      </c>
      <c r="C490" s="1">
        <v>36</v>
      </c>
      <c r="D490" s="1" t="s">
        <v>860</v>
      </c>
      <c r="E490" s="1" t="str">
        <f>IF(AND(ISERR(FIND("C",Table1[[#This Row],[positions]])), Table1[[#This Row],[AVG_faceoffWins]]&gt;200), "*", "")</f>
        <v/>
      </c>
      <c r="F490" s="1" t="str">
        <f>IF(AND(AND(NOT(ISERR(FIND("C",Table1[[#This Row],[positions]]))), G490&lt;&gt;"C"), Table1[[#This Row],[z faceoffWins]]&gt;0.15), "*", "")</f>
        <v/>
      </c>
      <c r="G490" s="2" t="s">
        <v>48</v>
      </c>
      <c r="H490" s="1" t="s">
        <v>898</v>
      </c>
      <c r="I490" s="1" t="s">
        <v>899</v>
      </c>
      <c r="J490" s="7">
        <f>Table1[[#This Row],[z ppp]]+Table1[[#This Row],[z blocks]]+Table1[[#This Row],[z hits]]+Table1[[#This Row],[z goals]]+Table1[[#This Row],[z assists]]+Table1[[#This Row],[z points]]+Table1[[#This Row],[z faceoffWins]]+Table1[[#This Row],[z shots]]</f>
        <v>-3.3114608208782679</v>
      </c>
      <c r="K490" s="7">
        <f>Table1[[#This Row],[z goals]]+Table1[[#This Row],[z assists]]+Table1[[#This Row],[z points]]+Table1[[#This Row],[z ppp]]+Table1[[#This Row],[z hits]]+Table1[[#This Row],[z shots]]</f>
        <v>-5.5415905656712257</v>
      </c>
      <c r="L490" s="7">
        <f>Table1[[#This Row],[z blocks]]+Table1[[#This Row],[z faceoffWins]]</f>
        <v>2.2301297447929569</v>
      </c>
      <c r="M490" s="7">
        <f>Table1[[#This Row],[z goals]]+Table1[[#This Row],[z assists]]+Table1[[#This Row],[z points]]+Table1[[#This Row],[z ppp]]+Table1[[#This Row],[z hits]]+Table1[[#This Row],[z blocks]]+Table1[[#This Row],[z shots]]</f>
        <v>-2.7101967713496267</v>
      </c>
      <c r="N490" s="7">
        <f>Table1[[#This Row],[z goals]]+Table1[[#This Row],[z assists]]+Table1[[#This Row],[z points]]+Table1[[#This Row],[z ppp]]</f>
        <v>-3.4775862711350003</v>
      </c>
      <c r="O490" s="3">
        <f>(Table1[[#This Row],[AVG_goals]] - AT$519) / AT$516</f>
        <v>-1.1602021890974141</v>
      </c>
      <c r="P490" s="3">
        <f>(Table1[[#This Row],[AVG_assists]] - P$519) / P$516</f>
        <v>-0.58062051254521341</v>
      </c>
      <c r="Q490" s="3">
        <f>(Table1[[#This Row],[AVG_points]] - AX$519) / AX$516</f>
        <v>-0.88854439709519473</v>
      </c>
      <c r="R490" s="3">
        <f>(Table1[[#This Row],[AVG_faceoffWins]] - AH$519) / AH$516</f>
        <v>-0.60126404952864232</v>
      </c>
      <c r="S490" s="3">
        <f>(Table1[[#This Row],[AVG_PPP]] - AB$519) / AB$516</f>
        <v>-0.84821917239717781</v>
      </c>
      <c r="T490" s="3">
        <f>(Table1[[#This Row],[AVG_hits]] - T$519) / T$516</f>
        <v>-0.89992880324027857</v>
      </c>
      <c r="U490" s="3">
        <f>(Table1[[#This Row],[AVG_blocks]] - U$519) / U$516</f>
        <v>2.8313937943215994</v>
      </c>
      <c r="V490" s="3">
        <f>(Table1[[#This Row],[AVG_shots]] - AO$519) / AO$516</f>
        <v>-1.1640754912959468</v>
      </c>
      <c r="W490" s="6">
        <v>0</v>
      </c>
      <c r="X490" s="7">
        <f>Table1[[#This Row],[r shp factor]]*Table1[[#This Row],[goals]]</f>
        <v>2.7225362427295372</v>
      </c>
      <c r="Y490" s="4">
        <v>6.3314395348837205E-2</v>
      </c>
      <c r="Z490" s="3">
        <f>(Table1[[#This Row],[AVG_shp]] - Z$519) / Z$516</f>
        <v>-0.82931840240702348</v>
      </c>
      <c r="AA490" s="6">
        <v>0.30232558139534799</v>
      </c>
      <c r="AB490" s="6">
        <v>177.44186046511601</v>
      </c>
      <c r="AC490" s="6">
        <v>38.093023255813897</v>
      </c>
      <c r="AD490" s="1">
        <v>75</v>
      </c>
      <c r="AE490" s="1">
        <v>3</v>
      </c>
      <c r="AF490" s="1">
        <f>IF(ISERR(Table1[[#This Row],[AVG_shp]]/Table1[[#This Row],[shp]]), 0, Table1[[#This Row],[AVG_shp]]/Table1[[#This Row],[shp]])</f>
        <v>0.9075120809098457</v>
      </c>
      <c r="AG490" s="1">
        <v>15</v>
      </c>
      <c r="AH490" s="1">
        <v>18</v>
      </c>
      <c r="AI490" s="1">
        <v>39</v>
      </c>
      <c r="AJ490" s="3">
        <v>2.0465116279069702</v>
      </c>
      <c r="AK490" s="3">
        <v>14.790697674418601</v>
      </c>
      <c r="AL490" s="3">
        <v>16.837209302325501</v>
      </c>
      <c r="AM490" s="3">
        <v>57.209302325581397</v>
      </c>
      <c r="AN490" s="1">
        <v>6.9766999999999996E-2</v>
      </c>
      <c r="AO490" s="1">
        <v>0</v>
      </c>
      <c r="AP490" s="1">
        <v>43</v>
      </c>
      <c r="AQ490" s="1">
        <v>0</v>
      </c>
      <c r="AR490" s="1">
        <v>189</v>
      </c>
      <c r="AS490" s="1">
        <v>20</v>
      </c>
      <c r="AT490"/>
      <c r="AX490"/>
      <c r="AY490"/>
      <c r="AZ490"/>
    </row>
    <row r="491" spans="1:52" x14ac:dyDescent="0.3">
      <c r="A491" s="1"/>
      <c r="B491" s="1">
        <v>8474013</v>
      </c>
      <c r="C491" s="1">
        <v>36</v>
      </c>
      <c r="D491" s="1" t="s">
        <v>902</v>
      </c>
      <c r="E491" s="1" t="str">
        <f>IF(AND(ISERR(FIND("C",Table1[[#This Row],[positions]])), Table1[[#This Row],[AVG_faceoffWins]]&gt;200), "*", "")</f>
        <v/>
      </c>
      <c r="F491" s="1" t="str">
        <f>IF(AND(AND(NOT(ISERR(FIND("C",Table1[[#This Row],[positions]]))), G491&lt;&gt;"C"), Table1[[#This Row],[z faceoffWins]]&gt;0.15), "*", "")</f>
        <v/>
      </c>
      <c r="G491" s="2" t="s">
        <v>48</v>
      </c>
      <c r="H491" s="1" t="s">
        <v>924</v>
      </c>
      <c r="I491" s="1" t="s">
        <v>925</v>
      </c>
      <c r="J491" s="7">
        <f>Table1[[#This Row],[z ppp]]+Table1[[#This Row],[z blocks]]+Table1[[#This Row],[z hits]]+Table1[[#This Row],[z goals]]+Table1[[#This Row],[z assists]]+Table1[[#This Row],[z points]]+Table1[[#This Row],[z faceoffWins]]+Table1[[#This Row],[z shots]]</f>
        <v>-2.2630868984052408</v>
      </c>
      <c r="K491" s="7">
        <f>Table1[[#This Row],[z goals]]+Table1[[#This Row],[z assists]]+Table1[[#This Row],[z points]]+Table1[[#This Row],[z ppp]]+Table1[[#This Row],[z hits]]+Table1[[#This Row],[z shots]]</f>
        <v>-4.246481054408318</v>
      </c>
      <c r="L491" s="7">
        <f>Table1[[#This Row],[z blocks]]+Table1[[#This Row],[z faceoffWins]]</f>
        <v>1.9833941560030766</v>
      </c>
      <c r="M491" s="7">
        <f>Table1[[#This Row],[z goals]]+Table1[[#This Row],[z assists]]+Table1[[#This Row],[z points]]+Table1[[#This Row],[z ppp]]+Table1[[#This Row],[z hits]]+Table1[[#This Row],[z blocks]]+Table1[[#This Row],[z shots]]</f>
        <v>-1.6618228488765987</v>
      </c>
      <c r="N491" s="7">
        <f>Table1[[#This Row],[z goals]]+Table1[[#This Row],[z assists]]+Table1[[#This Row],[z points]]+Table1[[#This Row],[z ppp]]</f>
        <v>-3.7213121366993174</v>
      </c>
      <c r="O491" s="3">
        <f>(Table1[[#This Row],[AVG_goals]] - AT$519) / AT$516</f>
        <v>-1.1664844131432595</v>
      </c>
      <c r="P491" s="3">
        <f>(Table1[[#This Row],[AVG_assists]] - P$519) / P$516</f>
        <v>-0.70557675366339712</v>
      </c>
      <c r="Q491" s="3">
        <f>(Table1[[#This Row],[AVG_points]] - AX$519) / AX$516</f>
        <v>-0.96956436259128154</v>
      </c>
      <c r="R491" s="3">
        <f>(Table1[[#This Row],[AVG_faceoffWins]] - AH$519) / AH$516</f>
        <v>-0.60126404952864232</v>
      </c>
      <c r="S491" s="3">
        <f>(Table1[[#This Row],[AVG_PPP]] - AB$519) / AB$516</f>
        <v>-0.87968660730137949</v>
      </c>
      <c r="T491" s="3">
        <f>(Table1[[#This Row],[AVG_hits]] - T$519) / T$516</f>
        <v>0.28996662519306432</v>
      </c>
      <c r="U491" s="3">
        <f>(Table1[[#This Row],[AVG_blocks]] - U$519) / U$516</f>
        <v>2.5846582055317189</v>
      </c>
      <c r="V491" s="3">
        <f>(Table1[[#This Row],[AVG_shots]] - AO$519) / AO$516</f>
        <v>-0.81513554290206447</v>
      </c>
      <c r="W491" s="6">
        <v>0</v>
      </c>
      <c r="X491" s="7">
        <f>Table1[[#This Row],[r shp factor]]*Table1[[#This Row],[goals]]</f>
        <v>1.6490165760073785</v>
      </c>
      <c r="Y491" s="4">
        <v>2.4985899159663798E-2</v>
      </c>
      <c r="Z491" s="3">
        <f>(Table1[[#This Row],[AVG_shp]] - Z$519) / Z$516</f>
        <v>-1.5613374672903588</v>
      </c>
      <c r="AA491" s="6">
        <v>0</v>
      </c>
      <c r="AB491" s="6">
        <v>167.41176470588201</v>
      </c>
      <c r="AC491" s="6">
        <v>102.067226890756</v>
      </c>
      <c r="AD491" s="1">
        <v>82</v>
      </c>
      <c r="AE491" s="1">
        <v>1</v>
      </c>
      <c r="AF491" s="1">
        <f>IF(ISERR(Table1[[#This Row],[AVG_shp]]/Table1[[#This Row],[shp]]), 0, Table1[[#This Row],[AVG_shp]]/Table1[[#This Row],[shp]])</f>
        <v>1.6490165760073785</v>
      </c>
      <c r="AG491" s="1">
        <v>16</v>
      </c>
      <c r="AH491" s="1">
        <v>17</v>
      </c>
      <c r="AI491" s="1">
        <v>35</v>
      </c>
      <c r="AJ491" s="3">
        <v>1.98319327731092</v>
      </c>
      <c r="AK491" s="3">
        <v>13.0504201680672</v>
      </c>
      <c r="AL491" s="3">
        <v>15.0336134453781</v>
      </c>
      <c r="AM491" s="3">
        <v>78.453781512605005</v>
      </c>
      <c r="AN491" s="1">
        <v>1.5152000000000001E-2</v>
      </c>
      <c r="AO491" s="1">
        <v>0</v>
      </c>
      <c r="AP491" s="1">
        <v>66</v>
      </c>
      <c r="AQ491" s="1">
        <v>0</v>
      </c>
      <c r="AR491" s="1">
        <v>211</v>
      </c>
      <c r="AS491" s="1">
        <v>106</v>
      </c>
      <c r="AT491"/>
      <c r="AX491"/>
      <c r="AY491"/>
      <c r="AZ491"/>
    </row>
    <row r="492" spans="1:52" x14ac:dyDescent="0.3">
      <c r="A492" s="1"/>
      <c r="B492" s="1">
        <v>8475413</v>
      </c>
      <c r="C492" s="1">
        <v>35</v>
      </c>
      <c r="D492" s="1" t="s">
        <v>600</v>
      </c>
      <c r="E492" s="1" t="str">
        <f>IF(AND(ISERR(FIND("C",Table1[[#This Row],[positions]])), Table1[[#This Row],[AVG_faceoffWins]]&gt;200), "*", "")</f>
        <v/>
      </c>
      <c r="F492" s="1" t="str">
        <f>IF(AND(AND(NOT(ISERR(FIND("C",Table1[[#This Row],[positions]]))), G492&lt;&gt;"C"), Table1[[#This Row],[z faceoffWins]]&gt;0.15), "*", "")</f>
        <v/>
      </c>
      <c r="G492" s="2" t="s">
        <v>26</v>
      </c>
      <c r="H492" s="1" t="s">
        <v>607</v>
      </c>
      <c r="I492" s="1" t="s">
        <v>608</v>
      </c>
      <c r="J492" s="7">
        <f>Table1[[#This Row],[z ppp]]+Table1[[#This Row],[z blocks]]+Table1[[#This Row],[z hits]]+Table1[[#This Row],[z goals]]+Table1[[#This Row],[z assists]]+Table1[[#This Row],[z points]]+Table1[[#This Row],[z faceoffWins]]+Table1[[#This Row],[z shots]]</f>
        <v>-7.8359274128923007</v>
      </c>
      <c r="K492" s="7">
        <f>Table1[[#This Row],[z goals]]+Table1[[#This Row],[z assists]]+Table1[[#This Row],[z points]]+Table1[[#This Row],[z ppp]]+Table1[[#This Row],[z hits]]+Table1[[#This Row],[z shots]]</f>
        <v>-6.9439731732669081</v>
      </c>
      <c r="L492" s="7">
        <f>Table1[[#This Row],[z blocks]]+Table1[[#This Row],[z faceoffWins]]</f>
        <v>-0.89195423962539355</v>
      </c>
      <c r="M492" s="7">
        <f>Table1[[#This Row],[z goals]]+Table1[[#This Row],[z assists]]+Table1[[#This Row],[z points]]+Table1[[#This Row],[z ppp]]+Table1[[#This Row],[z hits]]+Table1[[#This Row],[z blocks]]+Table1[[#This Row],[z shots]]</f>
        <v>-7.9555082350249675</v>
      </c>
      <c r="N492" s="7">
        <f>Table1[[#This Row],[z goals]]+Table1[[#This Row],[z assists]]+Table1[[#This Row],[z points]]+Table1[[#This Row],[z ppp]]</f>
        <v>-4.6855195125955706</v>
      </c>
      <c r="O492" s="3">
        <f>(Table1[[#This Row],[AVG_goals]] - AT$519) / AT$516</f>
        <v>-1.1684915937797635</v>
      </c>
      <c r="P492" s="3">
        <f>(Table1[[#This Row],[AVG_assists]] - P$519) / P$516</f>
        <v>-1.2969136436245634</v>
      </c>
      <c r="Q492" s="3">
        <f>(Table1[[#This Row],[AVG_points]] - AX$519) / AX$516</f>
        <v>-1.3404276678898639</v>
      </c>
      <c r="R492" s="3">
        <f>(Table1[[#This Row],[AVG_faceoffWins]] - AH$519) / AH$516</f>
        <v>0.11958082213266562</v>
      </c>
      <c r="S492" s="3">
        <f>(Table1[[#This Row],[AVG_PPP]] - AB$519) / AB$516</f>
        <v>-0.87968660730137949</v>
      </c>
      <c r="T492" s="3">
        <f>(Table1[[#This Row],[AVG_hits]] - T$519) / T$516</f>
        <v>-0.69430775877661144</v>
      </c>
      <c r="U492" s="3">
        <f>(Table1[[#This Row],[AVG_blocks]] - U$519) / U$516</f>
        <v>-1.0115350617580592</v>
      </c>
      <c r="V492" s="3">
        <f>(Table1[[#This Row],[AVG_shots]] - AO$519) / AO$516</f>
        <v>-1.5641459018947261</v>
      </c>
      <c r="W492" s="6">
        <v>152.29629629629599</v>
      </c>
      <c r="X492" s="7">
        <f>Table1[[#This Row],[r shp factor]]*Table1[[#This Row],[goals]]</f>
        <v>2.3456752345981231</v>
      </c>
      <c r="Y492" s="4">
        <v>6.8990999999999997E-2</v>
      </c>
      <c r="Z492" s="3">
        <f>(Table1[[#This Row],[AVG_shp]] - Z$519) / Z$516</f>
        <v>-0.72090343073823304</v>
      </c>
      <c r="AA492" s="6">
        <v>0</v>
      </c>
      <c r="AB492" s="6">
        <v>21.2222222222222</v>
      </c>
      <c r="AC492" s="6">
        <v>49.148148148148103</v>
      </c>
      <c r="AD492" s="1">
        <v>52</v>
      </c>
      <c r="AE492" s="1">
        <v>2</v>
      </c>
      <c r="AF492" s="1">
        <f>IF(ISERR(Table1[[#This Row],[AVG_shp]]/Table1[[#This Row],[shp]]), 0, Table1[[#This Row],[AVG_shp]]/Table1[[#This Row],[shp]])</f>
        <v>1.1728376172990616</v>
      </c>
      <c r="AG492" s="1">
        <v>5</v>
      </c>
      <c r="AH492" s="1">
        <v>7</v>
      </c>
      <c r="AI492" s="1">
        <v>16</v>
      </c>
      <c r="AJ492" s="3">
        <v>1.9629629629629599</v>
      </c>
      <c r="AK492" s="3">
        <v>4.8148148148148104</v>
      </c>
      <c r="AL492" s="3">
        <v>6.7777777777777697</v>
      </c>
      <c r="AM492" s="3">
        <v>32.851851851851798</v>
      </c>
      <c r="AN492" s="1">
        <v>5.8824000000000001E-2</v>
      </c>
      <c r="AO492" s="1">
        <v>0</v>
      </c>
      <c r="AP492" s="1">
        <v>34</v>
      </c>
      <c r="AQ492" s="1">
        <v>158</v>
      </c>
      <c r="AR492" s="1">
        <v>22</v>
      </c>
      <c r="AS492" s="1">
        <v>51</v>
      </c>
      <c r="AT492"/>
      <c r="AX492"/>
      <c r="AY492"/>
      <c r="AZ492"/>
    </row>
    <row r="493" spans="1:52" x14ac:dyDescent="0.3">
      <c r="A493" s="1"/>
      <c r="B493" s="1">
        <v>8480860</v>
      </c>
      <c r="C493" s="1">
        <v>25</v>
      </c>
      <c r="D493" s="1" t="s">
        <v>186</v>
      </c>
      <c r="E493" s="1" t="str">
        <f>IF(AND(ISERR(FIND("C",Table1[[#This Row],[positions]])), Table1[[#This Row],[AVG_faceoffWins]]&gt;200), "*", "")</f>
        <v/>
      </c>
      <c r="F493" s="1" t="str">
        <f>IF(AND(AND(NOT(ISERR(FIND("C",Table1[[#This Row],[positions]]))), G493&lt;&gt;"C"), Table1[[#This Row],[z faceoffWins]]&gt;0.15), "*", "")</f>
        <v/>
      </c>
      <c r="G493" s="2" t="s">
        <v>48</v>
      </c>
      <c r="H493" s="1" t="s">
        <v>207</v>
      </c>
      <c r="I493" s="1" t="s">
        <v>208</v>
      </c>
      <c r="J493" s="7">
        <f>Table1[[#This Row],[z ppp]]+Table1[[#This Row],[z blocks]]+Table1[[#This Row],[z hits]]+Table1[[#This Row],[z goals]]+Table1[[#This Row],[z assists]]+Table1[[#This Row],[z points]]+Table1[[#This Row],[z faceoffWins]]+Table1[[#This Row],[z shots]]</f>
        <v>-4.1769835323167808</v>
      </c>
      <c r="K493" s="7">
        <f>Table1[[#This Row],[z goals]]+Table1[[#This Row],[z assists]]+Table1[[#This Row],[z points]]+Table1[[#This Row],[z ppp]]+Table1[[#This Row],[z hits]]+Table1[[#This Row],[z shots]]</f>
        <v>-4.3534842006413523</v>
      </c>
      <c r="L493" s="7">
        <f>Table1[[#This Row],[z blocks]]+Table1[[#This Row],[z faceoffWins]]</f>
        <v>0.17650066832457112</v>
      </c>
      <c r="M493" s="7">
        <f>Table1[[#This Row],[z goals]]+Table1[[#This Row],[z assists]]+Table1[[#This Row],[z points]]+Table1[[#This Row],[z ppp]]+Table1[[#This Row],[z hits]]+Table1[[#This Row],[z blocks]]+Table1[[#This Row],[z shots]]</f>
        <v>-3.5757194827881387</v>
      </c>
      <c r="N493" s="7">
        <f>Table1[[#This Row],[z goals]]+Table1[[#This Row],[z assists]]+Table1[[#This Row],[z points]]+Table1[[#This Row],[z ppp]]</f>
        <v>-3.8397321249389504</v>
      </c>
      <c r="O493" s="3">
        <f>(Table1[[#This Row],[AVG_goals]] - AT$519) / AT$516</f>
        <v>-1.1693496419487774</v>
      </c>
      <c r="P493" s="3">
        <f>(Table1[[#This Row],[AVG_assists]] - P$519) / P$516</f>
        <v>-0.79958798626807925</v>
      </c>
      <c r="Q493" s="3">
        <f>(Table1[[#This Row],[AVG_points]] - AX$519) / AX$516</f>
        <v>-1.0296773068999368</v>
      </c>
      <c r="R493" s="3">
        <f>(Table1[[#This Row],[AVG_faceoffWins]] - AH$519) / AH$516</f>
        <v>-0.60126404952864232</v>
      </c>
      <c r="S493" s="3">
        <f>(Table1[[#This Row],[AVG_PPP]] - AB$519) / AB$516</f>
        <v>-0.84111718982215689</v>
      </c>
      <c r="T493" s="3">
        <f>(Table1[[#This Row],[AVG_hits]] - T$519) / T$516</f>
        <v>0.56563331163098074</v>
      </c>
      <c r="U493" s="3">
        <f>(Table1[[#This Row],[AVG_blocks]] - U$519) / U$516</f>
        <v>0.77776471785321344</v>
      </c>
      <c r="V493" s="3">
        <f>(Table1[[#This Row],[AVG_shots]] - AO$519) / AO$516</f>
        <v>-1.0793853873333827</v>
      </c>
      <c r="W493" s="6">
        <v>0</v>
      </c>
      <c r="X493" s="7">
        <f>Table1[[#This Row],[r shp factor]]*Table1[[#This Row],[goals]]</f>
        <v>2.9484493728185979</v>
      </c>
      <c r="Y493" s="4">
        <v>3.59563401015228E-2</v>
      </c>
      <c r="Z493" s="3">
        <f>(Table1[[#This Row],[AVG_shp]] - Z$519) / Z$516</f>
        <v>-1.3518178482585572</v>
      </c>
      <c r="AA493" s="6">
        <v>0.37055837563451699</v>
      </c>
      <c r="AB493" s="6">
        <v>93.959390862944105</v>
      </c>
      <c r="AC493" s="6">
        <v>116.888324873096</v>
      </c>
      <c r="AD493" s="1">
        <v>73</v>
      </c>
      <c r="AE493" s="1">
        <v>3</v>
      </c>
      <c r="AF493" s="1">
        <f>IF(ISERR(Table1[[#This Row],[AVG_shp]]/Table1[[#This Row],[shp]]), 0, Table1[[#This Row],[AVG_shp]]/Table1[[#This Row],[shp]])</f>
        <v>0.98281645760619929</v>
      </c>
      <c r="AG493" s="1">
        <v>17</v>
      </c>
      <c r="AH493" s="1">
        <v>20</v>
      </c>
      <c r="AI493" s="1">
        <v>43</v>
      </c>
      <c r="AJ493" s="3">
        <v>1.9543147208121801</v>
      </c>
      <c r="AK493" s="3">
        <v>11.741116751269001</v>
      </c>
      <c r="AL493" s="3">
        <v>13.6954314720812</v>
      </c>
      <c r="AM493" s="3">
        <v>62.365482233502497</v>
      </c>
      <c r="AN493" s="1">
        <v>3.6584999999999999E-2</v>
      </c>
      <c r="AO493" s="1">
        <v>1</v>
      </c>
      <c r="AP493" s="1">
        <v>82</v>
      </c>
      <c r="AQ493" s="1">
        <v>0</v>
      </c>
      <c r="AR493" s="1">
        <v>116</v>
      </c>
      <c r="AS493" s="1">
        <v>109</v>
      </c>
      <c r="AT493"/>
      <c r="AX493"/>
      <c r="AY493"/>
      <c r="AZ493"/>
    </row>
    <row r="494" spans="1:52" x14ac:dyDescent="0.3">
      <c r="A494" s="1"/>
      <c r="B494" s="1">
        <v>8481006</v>
      </c>
      <c r="C494" s="1">
        <v>25</v>
      </c>
      <c r="D494" s="1" t="s">
        <v>792</v>
      </c>
      <c r="E494" s="1" t="str">
        <f>IF(AND(ISERR(FIND("C",Table1[[#This Row],[positions]])), Table1[[#This Row],[AVG_faceoffWins]]&gt;200), "*", "")</f>
        <v/>
      </c>
      <c r="F494" s="1" t="str">
        <f>IF(AND(AND(NOT(ISERR(FIND("C",Table1[[#This Row],[positions]]))), G494&lt;&gt;"C"), Table1[[#This Row],[z faceoffWins]]&gt;0.15), "*", "")</f>
        <v/>
      </c>
      <c r="G494" s="2" t="s">
        <v>48</v>
      </c>
      <c r="H494" s="1" t="s">
        <v>824</v>
      </c>
      <c r="I494" s="1" t="s">
        <v>825</v>
      </c>
      <c r="J494" s="7">
        <f>Table1[[#This Row],[z ppp]]+Table1[[#This Row],[z blocks]]+Table1[[#This Row],[z hits]]+Table1[[#This Row],[z goals]]+Table1[[#This Row],[z assists]]+Table1[[#This Row],[z points]]+Table1[[#This Row],[z faceoffWins]]+Table1[[#This Row],[z shots]]</f>
        <v>-8.3400917691016669</v>
      </c>
      <c r="K494" s="7">
        <f>Table1[[#This Row],[z goals]]+Table1[[#This Row],[z assists]]+Table1[[#This Row],[z points]]+Table1[[#This Row],[z ppp]]+Table1[[#This Row],[z hits]]+Table1[[#This Row],[z shots]]</f>
        <v>-6.9869543078651724</v>
      </c>
      <c r="L494" s="7">
        <f>Table1[[#This Row],[z blocks]]+Table1[[#This Row],[z faceoffWins]]</f>
        <v>-1.3531374612364948</v>
      </c>
      <c r="M494" s="7">
        <f>Table1[[#This Row],[z goals]]+Table1[[#This Row],[z assists]]+Table1[[#This Row],[z points]]+Table1[[#This Row],[z ppp]]+Table1[[#This Row],[z hits]]+Table1[[#This Row],[z blocks]]+Table1[[#This Row],[z shots]]</f>
        <v>-7.7388277195730257</v>
      </c>
      <c r="N494" s="7">
        <f>Table1[[#This Row],[z goals]]+Table1[[#This Row],[z assists]]+Table1[[#This Row],[z points]]+Table1[[#This Row],[z ppp]]</f>
        <v>-4.9325916969640105</v>
      </c>
      <c r="O494" s="3">
        <f>(Table1[[#This Row],[AVG_goals]] - AT$519) / AT$516</f>
        <v>-1.1802505843394679</v>
      </c>
      <c r="P494" s="3">
        <f>(Table1[[#This Row],[AVG_assists]] - P$519) / P$516</f>
        <v>-1.4383911230458308</v>
      </c>
      <c r="Q494" s="3">
        <f>(Table1[[#This Row],[AVG_points]] - AX$519) / AX$516</f>
        <v>-1.4342633822773321</v>
      </c>
      <c r="R494" s="3">
        <f>(Table1[[#This Row],[AVG_faceoffWins]] - AH$519) / AH$516</f>
        <v>-0.60126404952864232</v>
      </c>
      <c r="S494" s="3">
        <f>(Table1[[#This Row],[AVG_PPP]] - AB$519) / AB$516</f>
        <v>-0.87968660730137949</v>
      </c>
      <c r="T494" s="3">
        <f>(Table1[[#This Row],[AVG_hits]] - T$519) / T$516</f>
        <v>-0.3597902749248828</v>
      </c>
      <c r="U494" s="3">
        <f>(Table1[[#This Row],[AVG_blocks]] - U$519) / U$516</f>
        <v>-0.75187341170785249</v>
      </c>
      <c r="V494" s="3">
        <f>(Table1[[#This Row],[AVG_shots]] - AO$519) / AO$516</f>
        <v>-1.6945723359762792</v>
      </c>
      <c r="W494" s="6">
        <v>0</v>
      </c>
      <c r="X494" s="7">
        <f>Table1[[#This Row],[r shp factor]]*Table1[[#This Row],[goals]]</f>
        <v>2.2814242814242816</v>
      </c>
      <c r="Y494" s="4">
        <v>6.9134000000000001E-2</v>
      </c>
      <c r="Z494" s="3">
        <f>(Table1[[#This Row],[AVG_shp]] - Z$519) / Z$516</f>
        <v>-0.71817233673022207</v>
      </c>
      <c r="AA494" s="6">
        <v>0</v>
      </c>
      <c r="AB494" s="6">
        <v>31.7777777777777</v>
      </c>
      <c r="AC494" s="6">
        <v>67.133333333333297</v>
      </c>
      <c r="AD494" s="1">
        <v>38</v>
      </c>
      <c r="AE494" s="1">
        <v>3</v>
      </c>
      <c r="AF494" s="1">
        <f>IF(ISERR(Table1[[#This Row],[AVG_shp]]/Table1[[#This Row],[shp]]), 0, Table1[[#This Row],[AVG_shp]]/Table1[[#This Row],[shp]])</f>
        <v>0.76047476047476048</v>
      </c>
      <c r="AG494" s="1">
        <v>4</v>
      </c>
      <c r="AH494" s="1">
        <v>7</v>
      </c>
      <c r="AI494" s="1">
        <v>17</v>
      </c>
      <c r="AJ494" s="3">
        <v>1.8444444444444399</v>
      </c>
      <c r="AK494" s="3">
        <v>2.8444444444444401</v>
      </c>
      <c r="AL494" s="3">
        <v>4.6888888888888802</v>
      </c>
      <c r="AM494" s="3">
        <v>24.911111111111101</v>
      </c>
      <c r="AN494" s="1">
        <v>9.0909000000000004E-2</v>
      </c>
      <c r="AO494" s="1">
        <v>0</v>
      </c>
      <c r="AP494" s="1">
        <v>33</v>
      </c>
      <c r="AQ494" s="1">
        <v>0</v>
      </c>
      <c r="AR494" s="1">
        <v>39</v>
      </c>
      <c r="AS494" s="1">
        <v>81</v>
      </c>
      <c r="AT494"/>
      <c r="AX494"/>
      <c r="AY494"/>
      <c r="AZ494"/>
    </row>
    <row r="495" spans="1:52" x14ac:dyDescent="0.3">
      <c r="A495" s="1"/>
      <c r="B495" s="1">
        <v>8481122</v>
      </c>
      <c r="C495" s="1">
        <v>27</v>
      </c>
      <c r="D495" s="1" t="s">
        <v>860</v>
      </c>
      <c r="E495" s="1" t="str">
        <f>IF(AND(ISERR(FIND("C",Table1[[#This Row],[positions]])), Table1[[#This Row],[AVG_faceoffWins]]&gt;200), "*", "")</f>
        <v/>
      </c>
      <c r="F495" s="1" t="str">
        <f>IF(AND(AND(NOT(ISERR(FIND("C",Table1[[#This Row],[positions]]))), G495&lt;&gt;"C"), Table1[[#This Row],[z faceoffWins]]&gt;0.15), "*", "")</f>
        <v/>
      </c>
      <c r="G495" s="2" t="s">
        <v>48</v>
      </c>
      <c r="H495" s="1" t="s">
        <v>886</v>
      </c>
      <c r="I495" s="1" t="s">
        <v>887</v>
      </c>
      <c r="J495" s="7">
        <f>Table1[[#This Row],[z ppp]]+Table1[[#This Row],[z blocks]]+Table1[[#This Row],[z hits]]+Table1[[#This Row],[z goals]]+Table1[[#This Row],[z assists]]+Table1[[#This Row],[z points]]+Table1[[#This Row],[z faceoffWins]]+Table1[[#This Row],[z shots]]</f>
        <v>-2.4125622395667428</v>
      </c>
      <c r="K495" s="7">
        <f>Table1[[#This Row],[z goals]]+Table1[[#This Row],[z assists]]+Table1[[#This Row],[z points]]+Table1[[#This Row],[z ppp]]+Table1[[#This Row],[z hits]]+Table1[[#This Row],[z shots]]</f>
        <v>-3.092115810134751</v>
      </c>
      <c r="L495" s="7">
        <f>Table1[[#This Row],[z blocks]]+Table1[[#This Row],[z faceoffWins]]</f>
        <v>0.67955357056800825</v>
      </c>
      <c r="M495" s="7">
        <f>Table1[[#This Row],[z goals]]+Table1[[#This Row],[z assists]]+Table1[[#This Row],[z points]]+Table1[[#This Row],[z ppp]]+Table1[[#This Row],[z hits]]+Table1[[#This Row],[z blocks]]+Table1[[#This Row],[z shots]]</f>
        <v>-1.8112981900381007</v>
      </c>
      <c r="N495" s="7">
        <f>Table1[[#This Row],[z goals]]+Table1[[#This Row],[z assists]]+Table1[[#This Row],[z points]]+Table1[[#This Row],[z ppp]]</f>
        <v>-4.4861491543068039</v>
      </c>
      <c r="O495" s="3">
        <f>(Table1[[#This Row],[AVG_goals]] - AT$519) / AT$516</f>
        <v>-1.1936798860582218</v>
      </c>
      <c r="P495" s="3">
        <f>(Table1[[#This Row],[AVG_assists]] - P$519) / P$516</f>
        <v>-1.1517614244780683</v>
      </c>
      <c r="Q495" s="3">
        <f>(Table1[[#This Row],[AVG_points]] - AX$519) / AX$516</f>
        <v>-1.261021236469134</v>
      </c>
      <c r="R495" s="3">
        <f>(Table1[[#This Row],[AVG_faceoffWins]] - AH$519) / AH$516</f>
        <v>-0.60126404952864232</v>
      </c>
      <c r="S495" s="3">
        <f>(Table1[[#This Row],[AVG_PPP]] - AB$519) / AB$516</f>
        <v>-0.87968660730137949</v>
      </c>
      <c r="T495" s="3">
        <f>(Table1[[#This Row],[AVG_hits]] - T$519) / T$516</f>
        <v>2.4922631072225307</v>
      </c>
      <c r="U495" s="3">
        <f>(Table1[[#This Row],[AVG_blocks]] - U$519) / U$516</f>
        <v>1.2808176200966506</v>
      </c>
      <c r="V495" s="3">
        <f>(Table1[[#This Row],[AVG_shots]] - AO$519) / AO$516</f>
        <v>-1.098229763050478</v>
      </c>
      <c r="W495" s="6">
        <v>0</v>
      </c>
      <c r="X495" s="7">
        <f>Table1[[#This Row],[r shp factor]]*Table1[[#This Row],[goals]]</f>
        <v>1.2457045858188258</v>
      </c>
      <c r="Y495" s="4">
        <v>2.59517636363636E-2</v>
      </c>
      <c r="Z495" s="3">
        <f>(Table1[[#This Row],[AVG_shp]] - Z$519) / Z$516</f>
        <v>-1.5428908471164755</v>
      </c>
      <c r="AA495" s="6">
        <v>0</v>
      </c>
      <c r="AB495" s="6">
        <v>114.40909090909</v>
      </c>
      <c r="AC495" s="6">
        <v>220.47272727272701</v>
      </c>
      <c r="AD495" s="1">
        <v>78</v>
      </c>
      <c r="AE495" s="1">
        <v>1</v>
      </c>
      <c r="AF495" s="1">
        <f>IF(ISERR(Table1[[#This Row],[AVG_shp]]/Table1[[#This Row],[shp]]), 0, Table1[[#This Row],[AVG_shp]]/Table1[[#This Row],[shp]])</f>
        <v>1.2457045858188258</v>
      </c>
      <c r="AG495" s="1">
        <v>9</v>
      </c>
      <c r="AH495" s="1">
        <v>10</v>
      </c>
      <c r="AI495" s="1">
        <v>21</v>
      </c>
      <c r="AJ495" s="3">
        <v>1.7090909090908999</v>
      </c>
      <c r="AK495" s="3">
        <v>6.8363636363636298</v>
      </c>
      <c r="AL495" s="3">
        <v>8.5454545454545396</v>
      </c>
      <c r="AM495" s="3">
        <v>61.218181818181797</v>
      </c>
      <c r="AN495" s="1">
        <v>2.0833000000000001E-2</v>
      </c>
      <c r="AO495" s="1">
        <v>0</v>
      </c>
      <c r="AP495" s="1">
        <v>48</v>
      </c>
      <c r="AQ495" s="1">
        <v>0</v>
      </c>
      <c r="AR495" s="1">
        <v>111</v>
      </c>
      <c r="AS495" s="1">
        <v>204</v>
      </c>
      <c r="AT495"/>
      <c r="AX495"/>
      <c r="AY495"/>
      <c r="AZ495"/>
    </row>
    <row r="496" spans="1:52" x14ac:dyDescent="0.3">
      <c r="A496" s="1"/>
      <c r="B496" s="1">
        <v>8475718</v>
      </c>
      <c r="C496" s="1">
        <v>33</v>
      </c>
      <c r="D496" s="1" t="s">
        <v>305</v>
      </c>
      <c r="E496" s="1" t="str">
        <f>IF(AND(ISERR(FIND("C",Table1[[#This Row],[positions]])), Table1[[#This Row],[AVG_faceoffWins]]&gt;200), "*", "")</f>
        <v/>
      </c>
      <c r="F496" s="1" t="str">
        <f>IF(AND(AND(NOT(ISERR(FIND("C",Table1[[#This Row],[positions]]))), G496&lt;&gt;"C"), Table1[[#This Row],[z faceoffWins]]&gt;0.15), "*", "")</f>
        <v/>
      </c>
      <c r="G496" s="2" t="s">
        <v>48</v>
      </c>
      <c r="H496" s="1" t="s">
        <v>336</v>
      </c>
      <c r="I496" s="1" t="s">
        <v>337</v>
      </c>
      <c r="J496" s="7">
        <f>Table1[[#This Row],[z ppp]]+Table1[[#This Row],[z blocks]]+Table1[[#This Row],[z hits]]+Table1[[#This Row],[z goals]]+Table1[[#This Row],[z assists]]+Table1[[#This Row],[z points]]+Table1[[#This Row],[z faceoffWins]]+Table1[[#This Row],[z shots]]</f>
        <v>-5.2647655374460438</v>
      </c>
      <c r="K496" s="7">
        <f>Table1[[#This Row],[z goals]]+Table1[[#This Row],[z assists]]+Table1[[#This Row],[z points]]+Table1[[#This Row],[z ppp]]+Table1[[#This Row],[z hits]]+Table1[[#This Row],[z shots]]</f>
        <v>-5.4863124877953746</v>
      </c>
      <c r="L496" s="7">
        <f>Table1[[#This Row],[z blocks]]+Table1[[#This Row],[z faceoffWins]]</f>
        <v>0.22154695034933047</v>
      </c>
      <c r="M496" s="7">
        <f>Table1[[#This Row],[z goals]]+Table1[[#This Row],[z assists]]+Table1[[#This Row],[z points]]+Table1[[#This Row],[z ppp]]+Table1[[#This Row],[z hits]]+Table1[[#This Row],[z blocks]]+Table1[[#This Row],[z shots]]</f>
        <v>-4.6635014879174017</v>
      </c>
      <c r="N496" s="7">
        <f>Table1[[#This Row],[z goals]]+Table1[[#This Row],[z assists]]+Table1[[#This Row],[z points]]+Table1[[#This Row],[z ppp]]</f>
        <v>-4.133521899642643</v>
      </c>
      <c r="O496" s="3">
        <f>(Table1[[#This Row],[AVG_goals]] - AT$519) / AT$516</f>
        <v>-1.2042957191587067</v>
      </c>
      <c r="P496" s="3">
        <f>(Table1[[#This Row],[AVG_assists]] - P$519) / P$516</f>
        <v>-0.92535634568377445</v>
      </c>
      <c r="Q496" s="3">
        <f>(Table1[[#This Row],[AVG_points]] - AX$519) / AX$516</f>
        <v>-1.124183227498782</v>
      </c>
      <c r="R496" s="3">
        <f>(Table1[[#This Row],[AVG_faceoffWins]] - AH$519) / AH$516</f>
        <v>-0.60126404952864232</v>
      </c>
      <c r="S496" s="3">
        <f>(Table1[[#This Row],[AVG_PPP]] - AB$519) / AB$516</f>
        <v>-0.87968660730137949</v>
      </c>
      <c r="T496" s="3">
        <f>(Table1[[#This Row],[AVG_hits]] - T$519) / T$516</f>
        <v>3.5040881211747289E-2</v>
      </c>
      <c r="U496" s="3">
        <f>(Table1[[#This Row],[AVG_blocks]] - U$519) / U$516</f>
        <v>0.82281099987797279</v>
      </c>
      <c r="V496" s="3">
        <f>(Table1[[#This Row],[AVG_shots]] - AO$519) / AO$516</f>
        <v>-1.3878314693644789</v>
      </c>
      <c r="W496" s="6">
        <v>0</v>
      </c>
      <c r="X496" s="7">
        <f>Table1[[#This Row],[r shp factor]]*Table1[[#This Row],[goals]]</f>
        <v>1.3368237347294916</v>
      </c>
      <c r="Y496" s="4">
        <v>3.2605130890052299E-2</v>
      </c>
      <c r="Z496" s="3">
        <f>(Table1[[#This Row],[AVG_shp]] - Z$519) / Z$516</f>
        <v>-1.4158211167693107</v>
      </c>
      <c r="AA496" s="6">
        <v>0</v>
      </c>
      <c r="AB496" s="6">
        <v>95.790575916230296</v>
      </c>
      <c r="AC496" s="6">
        <v>88.361256544502595</v>
      </c>
      <c r="AD496" s="1">
        <v>73</v>
      </c>
      <c r="AE496" s="1">
        <v>2</v>
      </c>
      <c r="AF496" s="1">
        <f>IF(ISERR(Table1[[#This Row],[AVG_shp]]/Table1[[#This Row],[shp]]), 0, Table1[[#This Row],[AVG_shp]]/Table1[[#This Row],[shp]])</f>
        <v>0.66841186736474578</v>
      </c>
      <c r="AG496" s="1">
        <v>6</v>
      </c>
      <c r="AH496" s="1">
        <v>8</v>
      </c>
      <c r="AI496" s="1">
        <v>18</v>
      </c>
      <c r="AJ496" s="3">
        <v>1.6020942408376899</v>
      </c>
      <c r="AK496" s="3">
        <v>9.9895287958115109</v>
      </c>
      <c r="AL496" s="3">
        <v>11.591623036649199</v>
      </c>
      <c r="AM496" s="3">
        <v>43.586387434554901</v>
      </c>
      <c r="AN496" s="1">
        <v>4.8779999999999997E-2</v>
      </c>
      <c r="AO496" s="1">
        <v>0</v>
      </c>
      <c r="AP496" s="1">
        <v>41</v>
      </c>
      <c r="AQ496" s="1">
        <v>0</v>
      </c>
      <c r="AR496" s="1">
        <v>78</v>
      </c>
      <c r="AS496" s="1">
        <v>35</v>
      </c>
      <c r="AT496"/>
      <c r="AX496"/>
      <c r="AY496"/>
      <c r="AZ496"/>
    </row>
    <row r="497" spans="1:52" x14ac:dyDescent="0.3">
      <c r="A497" s="1"/>
      <c r="B497" s="1">
        <v>8479026</v>
      </c>
      <c r="C497" s="1">
        <v>28</v>
      </c>
      <c r="D497" s="1" t="s">
        <v>860</v>
      </c>
      <c r="E497" s="1" t="str">
        <f>IF(AND(ISERR(FIND("C",Table1[[#This Row],[positions]])), Table1[[#This Row],[AVG_faceoffWins]]&gt;200), "*", "")</f>
        <v/>
      </c>
      <c r="F497" s="1" t="str">
        <f>IF(AND(AND(NOT(ISERR(FIND("C",Table1[[#This Row],[positions]]))), G497&lt;&gt;"C"), Table1[[#This Row],[z faceoffWins]]&gt;0.15), "*", "")</f>
        <v/>
      </c>
      <c r="G497" s="2" t="s">
        <v>48</v>
      </c>
      <c r="H497" s="1" t="s">
        <v>894</v>
      </c>
      <c r="I497" s="1" t="s">
        <v>895</v>
      </c>
      <c r="J497" s="7">
        <f>Table1[[#This Row],[z ppp]]+Table1[[#This Row],[z blocks]]+Table1[[#This Row],[z hits]]+Table1[[#This Row],[z goals]]+Table1[[#This Row],[z assists]]+Table1[[#This Row],[z points]]+Table1[[#This Row],[z faceoffWins]]+Table1[[#This Row],[z shots]]</f>
        <v>-8.3745116507698132</v>
      </c>
      <c r="K497" s="7">
        <f>Table1[[#This Row],[z goals]]+Table1[[#This Row],[z assists]]+Table1[[#This Row],[z points]]+Table1[[#This Row],[z ppp]]+Table1[[#This Row],[z hits]]+Table1[[#This Row],[z shots]]</f>
        <v>-7.0003489547114413</v>
      </c>
      <c r="L497" s="7">
        <f>Table1[[#This Row],[z blocks]]+Table1[[#This Row],[z faceoffWins]]</f>
        <v>-1.3741626960583728</v>
      </c>
      <c r="M497" s="7">
        <f>Table1[[#This Row],[z goals]]+Table1[[#This Row],[z assists]]+Table1[[#This Row],[z points]]+Table1[[#This Row],[z ppp]]+Table1[[#This Row],[z hits]]+Table1[[#This Row],[z blocks]]+Table1[[#This Row],[z shots]]</f>
        <v>-7.773247601241172</v>
      </c>
      <c r="N497" s="7">
        <f>Table1[[#This Row],[z goals]]+Table1[[#This Row],[z assists]]+Table1[[#This Row],[z points]]+Table1[[#This Row],[z ppp]]</f>
        <v>-5.0085846421102804</v>
      </c>
      <c r="O497" s="3">
        <f>(Table1[[#This Row],[AVG_goals]] - AT$519) / AT$516</f>
        <v>-1.2048851042259643</v>
      </c>
      <c r="P497" s="3">
        <f>(Table1[[#This Row],[AVG_assists]] - P$519) / P$516</f>
        <v>-1.463123088433383</v>
      </c>
      <c r="Q497" s="3">
        <f>(Table1[[#This Row],[AVG_points]] - AX$519) / AX$516</f>
        <v>-1.4608898421495533</v>
      </c>
      <c r="R497" s="3">
        <f>(Table1[[#This Row],[AVG_faceoffWins]] - AH$519) / AH$516</f>
        <v>-0.60126404952864232</v>
      </c>
      <c r="S497" s="3">
        <f>(Table1[[#This Row],[AVG_PPP]] - AB$519) / AB$516</f>
        <v>-0.87968660730137949</v>
      </c>
      <c r="T497" s="3">
        <f>(Table1[[#This Row],[AVG_hits]] - T$519) / T$516</f>
        <v>-0.49354056879067321</v>
      </c>
      <c r="U497" s="3">
        <f>(Table1[[#This Row],[AVG_blocks]] - U$519) / U$516</f>
        <v>-0.77289864652973039</v>
      </c>
      <c r="V497" s="3">
        <f>(Table1[[#This Row],[AVG_shots]] - AO$519) / AO$516</f>
        <v>-1.4982237438104873</v>
      </c>
      <c r="W497" s="6">
        <v>0</v>
      </c>
      <c r="X497" s="7">
        <f>Table1[[#This Row],[r shp factor]]*Table1[[#This Row],[goals]]</f>
        <v>1.8479876648490638</v>
      </c>
      <c r="Y497" s="4">
        <v>4.0173403846153803E-2</v>
      </c>
      <c r="Z497" s="3">
        <f>(Table1[[#This Row],[AVG_shp]] - Z$519) / Z$516</f>
        <v>-1.2712780054308548</v>
      </c>
      <c r="AA497" s="6">
        <v>0</v>
      </c>
      <c r="AB497" s="6">
        <v>30.923076923076898</v>
      </c>
      <c r="AC497" s="6">
        <v>59.942307692307601</v>
      </c>
      <c r="AD497" s="1">
        <v>36</v>
      </c>
      <c r="AE497" s="1">
        <v>2</v>
      </c>
      <c r="AF497" s="1">
        <f>IF(ISERR(Table1[[#This Row],[AVG_shp]]/Table1[[#This Row],[shp]]), 0, Table1[[#This Row],[AVG_shp]]/Table1[[#This Row],[shp]])</f>
        <v>0.92399383242453192</v>
      </c>
      <c r="AG497" s="1">
        <v>3</v>
      </c>
      <c r="AH497" s="1">
        <v>5</v>
      </c>
      <c r="AI497" s="1">
        <v>12</v>
      </c>
      <c r="AJ497" s="3">
        <v>1.59615384615384</v>
      </c>
      <c r="AK497" s="3">
        <v>2.5</v>
      </c>
      <c r="AL497" s="3">
        <v>4.0961538461538396</v>
      </c>
      <c r="AM497" s="3">
        <v>36.865384615384599</v>
      </c>
      <c r="AN497" s="1">
        <v>4.3478000000000003E-2</v>
      </c>
      <c r="AO497" s="1">
        <v>0</v>
      </c>
      <c r="AP497" s="1">
        <v>46</v>
      </c>
      <c r="AQ497" s="1">
        <v>0</v>
      </c>
      <c r="AR497" s="1">
        <v>42</v>
      </c>
      <c r="AS497" s="1">
        <v>76</v>
      </c>
      <c r="AT497"/>
      <c r="AX497"/>
      <c r="AY497"/>
      <c r="AZ497"/>
    </row>
    <row r="498" spans="1:52" x14ac:dyDescent="0.3">
      <c r="A498" s="1"/>
      <c r="B498" s="1">
        <v>8481019</v>
      </c>
      <c r="C498" s="1">
        <v>25</v>
      </c>
      <c r="D498" s="1" t="s">
        <v>995</v>
      </c>
      <c r="E498" s="1" t="str">
        <f>IF(AND(ISERR(FIND("C",Table1[[#This Row],[positions]])), Table1[[#This Row],[AVG_faceoffWins]]&gt;200), "*", "")</f>
        <v/>
      </c>
      <c r="F498" s="1" t="str">
        <f>IF(AND(AND(NOT(ISERR(FIND("C",Table1[[#This Row],[positions]]))), G498&lt;&gt;"C"), Table1[[#This Row],[z faceoffWins]]&gt;0.15), "*", "")</f>
        <v/>
      </c>
      <c r="G498" s="2" t="s">
        <v>26</v>
      </c>
      <c r="H498" s="1" t="s">
        <v>999</v>
      </c>
      <c r="I498" s="1" t="s">
        <v>333</v>
      </c>
      <c r="J498" s="7">
        <f>Table1[[#This Row],[z ppp]]+Table1[[#This Row],[z blocks]]+Table1[[#This Row],[z hits]]+Table1[[#This Row],[z goals]]+Table1[[#This Row],[z assists]]+Table1[[#This Row],[z points]]+Table1[[#This Row],[z faceoffWins]]+Table1[[#This Row],[z shots]]</f>
        <v>-8.5955234874704018</v>
      </c>
      <c r="K498" s="7">
        <f>Table1[[#This Row],[z goals]]+Table1[[#This Row],[z assists]]+Table1[[#This Row],[z points]]+Table1[[#This Row],[z ppp]]+Table1[[#This Row],[z hits]]+Table1[[#This Row],[z shots]]</f>
        <v>-7.4295638634698191</v>
      </c>
      <c r="L498" s="7">
        <f>Table1[[#This Row],[z blocks]]+Table1[[#This Row],[z faceoffWins]]</f>
        <v>-1.1659596240005832</v>
      </c>
      <c r="M498" s="7">
        <f>Table1[[#This Row],[z goals]]+Table1[[#This Row],[z assists]]+Table1[[#This Row],[z points]]+Table1[[#This Row],[z ppp]]+Table1[[#This Row],[z hits]]+Table1[[#This Row],[z blocks]]+Table1[[#This Row],[z shots]]</f>
        <v>-8.4807201983194904</v>
      </c>
      <c r="N498" s="7">
        <f>Table1[[#This Row],[z goals]]+Table1[[#This Row],[z assists]]+Table1[[#This Row],[z points]]+Table1[[#This Row],[z ppp]]</f>
        <v>-4.7496754375160215</v>
      </c>
      <c r="O498" s="3">
        <f>(Table1[[#This Row],[AVG_goals]] - AT$519) / AT$516</f>
        <v>-1.2082753686589285</v>
      </c>
      <c r="P498" s="3">
        <f>(Table1[[#This Row],[AVG_assists]] - P$519) / P$516</f>
        <v>-1.3008257469205597</v>
      </c>
      <c r="Q498" s="3">
        <f>(Table1[[#This Row],[AVG_points]] - AX$519) / AX$516</f>
        <v>-1.3608877146351532</v>
      </c>
      <c r="R498" s="3">
        <f>(Table1[[#This Row],[AVG_faceoffWins]] - AH$519) / AH$516</f>
        <v>-0.11480328915091166</v>
      </c>
      <c r="S498" s="3">
        <f>(Table1[[#This Row],[AVG_PPP]] - AB$519) / AB$516</f>
        <v>-0.87968660730137949</v>
      </c>
      <c r="T498" s="3">
        <f>(Table1[[#This Row],[AVG_hits]] - T$519) / T$516</f>
        <v>-1.1466820005661753</v>
      </c>
      <c r="U498" s="3">
        <f>(Table1[[#This Row],[AVG_blocks]] - U$519) / U$516</f>
        <v>-1.0511563348496715</v>
      </c>
      <c r="V498" s="3">
        <f>(Table1[[#This Row],[AVG_shots]] - AO$519) / AO$516</f>
        <v>-1.5332064253876225</v>
      </c>
      <c r="W498" s="6">
        <v>102.77685950413201</v>
      </c>
      <c r="X498" s="7">
        <f>Table1[[#This Row],[r shp factor]]*Table1[[#This Row],[goals]]</f>
        <v>1.6694150413545441</v>
      </c>
      <c r="Y498" s="4">
        <v>5.5647446280991698E-2</v>
      </c>
      <c r="Z498" s="3">
        <f>(Table1[[#This Row],[AVG_shp]] - Z$519) / Z$516</f>
        <v>-0.97574608533651297</v>
      </c>
      <c r="AA498" s="6">
        <v>0</v>
      </c>
      <c r="AB498" s="6">
        <v>19.611570247933798</v>
      </c>
      <c r="AC498" s="6">
        <v>24.8264462809917</v>
      </c>
      <c r="AD498" s="1">
        <v>36</v>
      </c>
      <c r="AE498" s="1">
        <v>2</v>
      </c>
      <c r="AF498" s="1">
        <f>IF(ISERR(Table1[[#This Row],[AVG_shp]]/Table1[[#This Row],[shp]]), 0, Table1[[#This Row],[AVG_shp]]/Table1[[#This Row],[shp]])</f>
        <v>0.83470752067727205</v>
      </c>
      <c r="AG498" s="1">
        <v>4</v>
      </c>
      <c r="AH498" s="1">
        <v>6</v>
      </c>
      <c r="AI498" s="1">
        <v>14</v>
      </c>
      <c r="AJ498" s="3">
        <v>1.5619834710743801</v>
      </c>
      <c r="AK498" s="3">
        <v>4.7603305785123897</v>
      </c>
      <c r="AL498" s="3">
        <v>6.3223140495867698</v>
      </c>
      <c r="AM498" s="3">
        <v>34.735537190082603</v>
      </c>
      <c r="AN498" s="1">
        <v>6.6667000000000004E-2</v>
      </c>
      <c r="AO498" s="1">
        <v>0</v>
      </c>
      <c r="AP498" s="1">
        <v>30</v>
      </c>
      <c r="AQ498" s="1">
        <v>99</v>
      </c>
      <c r="AR498" s="1">
        <v>18</v>
      </c>
      <c r="AS498" s="1">
        <v>19</v>
      </c>
      <c r="AT498"/>
      <c r="AX498"/>
      <c r="AY498"/>
      <c r="AZ498"/>
    </row>
    <row r="499" spans="1:52" x14ac:dyDescent="0.3">
      <c r="A499" s="1"/>
      <c r="B499" s="1">
        <v>8478424</v>
      </c>
      <c r="C499" s="1">
        <v>28</v>
      </c>
      <c r="D499" s="1" t="s">
        <v>22</v>
      </c>
      <c r="E499" s="1" t="str">
        <f>IF(AND(ISERR(FIND("C",Table1[[#This Row],[positions]])), Table1[[#This Row],[AVG_faceoffWins]]&gt;200), "*", "")</f>
        <v/>
      </c>
      <c r="F499" s="1" t="str">
        <f>IF(AND(AND(NOT(ISERR(FIND("C",Table1[[#This Row],[positions]]))), G499&lt;&gt;"C"), Table1[[#This Row],[z faceoffWins]]&gt;0.15), "*", "")</f>
        <v/>
      </c>
      <c r="G499" s="2" t="s">
        <v>26</v>
      </c>
      <c r="H499" s="1" t="s">
        <v>27</v>
      </c>
      <c r="I499" s="1" t="s">
        <v>28</v>
      </c>
      <c r="J499" s="7">
        <f>Table1[[#This Row],[z ppp]]+Table1[[#This Row],[z blocks]]+Table1[[#This Row],[z hits]]+Table1[[#This Row],[z goals]]+Table1[[#This Row],[z assists]]+Table1[[#This Row],[z points]]+Table1[[#This Row],[z faceoffWins]]+Table1[[#This Row],[z shots]]</f>
        <v>-7.4287298163707769</v>
      </c>
      <c r="K499" s="7">
        <f>Table1[[#This Row],[z goals]]+Table1[[#This Row],[z assists]]+Table1[[#This Row],[z points]]+Table1[[#This Row],[z ppp]]+Table1[[#This Row],[z hits]]+Table1[[#This Row],[z shots]]</f>
        <v>-6.2073972907407722</v>
      </c>
      <c r="L499" s="7">
        <f>Table1[[#This Row],[z blocks]]+Table1[[#This Row],[z faceoffWins]]</f>
        <v>-1.2213325256300049</v>
      </c>
      <c r="M499" s="7">
        <f>Table1[[#This Row],[z goals]]+Table1[[#This Row],[z assists]]+Table1[[#This Row],[z points]]+Table1[[#This Row],[z ppp]]+Table1[[#This Row],[z hits]]+Table1[[#This Row],[z blocks]]+Table1[[#This Row],[z shots]]</f>
        <v>-7.0985408799908534</v>
      </c>
      <c r="N499" s="7">
        <f>Table1[[#This Row],[z goals]]+Table1[[#This Row],[z assists]]+Table1[[#This Row],[z points]]+Table1[[#This Row],[z ppp]]</f>
        <v>-4.8910817968262315</v>
      </c>
      <c r="O499" s="3">
        <f>(Table1[[#This Row],[AVG_goals]] - AT$519) / AT$516</f>
        <v>-1.2171170707308667</v>
      </c>
      <c r="P499" s="3">
        <f>(Table1[[#This Row],[AVG_assists]] - P$519) / P$516</f>
        <v>-1.3799101366230511</v>
      </c>
      <c r="Q499" s="3">
        <f>(Table1[[#This Row],[AVG_points]] - AX$519) / AX$516</f>
        <v>-1.4143679821709341</v>
      </c>
      <c r="R499" s="3">
        <f>(Table1[[#This Row],[AVG_faceoffWins]] - AH$519) / AH$516</f>
        <v>-0.33018893637992425</v>
      </c>
      <c r="S499" s="3">
        <f>(Table1[[#This Row],[AVG_PPP]] - AB$519) / AB$516</f>
        <v>-0.87968660730137949</v>
      </c>
      <c r="T499" s="3">
        <f>(Table1[[#This Row],[AVG_hits]] - T$519) / T$516</f>
        <v>0.13818913063160418</v>
      </c>
      <c r="U499" s="3">
        <f>(Table1[[#This Row],[AVG_blocks]] - U$519) / U$516</f>
        <v>-0.89114358925008075</v>
      </c>
      <c r="V499" s="3">
        <f>(Table1[[#This Row],[AVG_shots]] - AO$519) / AO$516</f>
        <v>-1.4545046245461444</v>
      </c>
      <c r="W499" s="6">
        <v>57.271317829457303</v>
      </c>
      <c r="X499" s="7">
        <f>Table1[[#This Row],[r shp factor]]*Table1[[#This Row],[goals]]</f>
        <v>2.3540190957186544</v>
      </c>
      <c r="Y499" s="4">
        <v>4.8040821705426298E-2</v>
      </c>
      <c r="Z499" s="3">
        <f>(Table1[[#This Row],[AVG_shp]] - Z$519) / Z$516</f>
        <v>-1.1210216573610898</v>
      </c>
      <c r="AA499" s="6">
        <v>0</v>
      </c>
      <c r="AB499" s="6">
        <v>26.116279069767401</v>
      </c>
      <c r="AC499" s="6">
        <v>93.906976744185997</v>
      </c>
      <c r="AD499" s="1">
        <v>62</v>
      </c>
      <c r="AE499" s="1">
        <v>2</v>
      </c>
      <c r="AF499" s="1">
        <f>IF(ISERR(Table1[[#This Row],[AVG_shp]]/Table1[[#This Row],[shp]]), 0, Table1[[#This Row],[AVG_shp]]/Table1[[#This Row],[shp]])</f>
        <v>1.1770095478593272</v>
      </c>
      <c r="AG499" s="1">
        <v>4</v>
      </c>
      <c r="AH499" s="1">
        <v>6</v>
      </c>
      <c r="AI499" s="1">
        <v>14</v>
      </c>
      <c r="AJ499" s="3">
        <v>1.47286821705426</v>
      </c>
      <c r="AK499" s="3">
        <v>3.6589147286821699</v>
      </c>
      <c r="AL499" s="3">
        <v>5.1317829457364299</v>
      </c>
      <c r="AM499" s="3">
        <v>39.527131782945702</v>
      </c>
      <c r="AN499" s="1">
        <v>4.0815999999999998E-2</v>
      </c>
      <c r="AO499" s="1">
        <v>0</v>
      </c>
      <c r="AP499" s="1">
        <v>49</v>
      </c>
      <c r="AQ499" s="1">
        <v>117</v>
      </c>
      <c r="AR499" s="1">
        <v>41</v>
      </c>
      <c r="AS499" s="1">
        <v>136</v>
      </c>
      <c r="AT499"/>
      <c r="AX499"/>
      <c r="AY499"/>
      <c r="AZ499"/>
    </row>
    <row r="500" spans="1:52" x14ac:dyDescent="0.3">
      <c r="A500" s="1"/>
      <c r="B500" s="1">
        <v>8477810</v>
      </c>
      <c r="C500" s="1">
        <v>34</v>
      </c>
      <c r="D500" s="1" t="s">
        <v>186</v>
      </c>
      <c r="E500" s="1" t="str">
        <f>IF(AND(ISERR(FIND("C",Table1[[#This Row],[positions]])), Table1[[#This Row],[AVG_faceoffWins]]&gt;200), "*", "")</f>
        <v/>
      </c>
      <c r="F500" s="1" t="str">
        <f>IF(AND(AND(NOT(ISERR(FIND("C",Table1[[#This Row],[positions]]))), G500&lt;&gt;"C"), Table1[[#This Row],[z faceoffWins]]&gt;0.15), "*", "")</f>
        <v/>
      </c>
      <c r="G500" s="2" t="s">
        <v>48</v>
      </c>
      <c r="H500" s="1" t="s">
        <v>211</v>
      </c>
      <c r="I500" s="1" t="s">
        <v>212</v>
      </c>
      <c r="J500" s="7">
        <f>Table1[[#This Row],[z ppp]]+Table1[[#This Row],[z blocks]]+Table1[[#This Row],[z hits]]+Table1[[#This Row],[z goals]]+Table1[[#This Row],[z assists]]+Table1[[#This Row],[z points]]+Table1[[#This Row],[z faceoffWins]]+Table1[[#This Row],[z shots]]</f>
        <v>-7.7982202438582764</v>
      </c>
      <c r="K500" s="7">
        <f>Table1[[#This Row],[z goals]]+Table1[[#This Row],[z assists]]+Table1[[#This Row],[z points]]+Table1[[#This Row],[z ppp]]+Table1[[#This Row],[z hits]]+Table1[[#This Row],[z shots]]</f>
        <v>-7.1824360302023722</v>
      </c>
      <c r="L500" s="7">
        <f>Table1[[#This Row],[z blocks]]+Table1[[#This Row],[z faceoffWins]]</f>
        <v>-0.61578421365590408</v>
      </c>
      <c r="M500" s="7">
        <f>Table1[[#This Row],[z goals]]+Table1[[#This Row],[z assists]]+Table1[[#This Row],[z points]]+Table1[[#This Row],[z ppp]]+Table1[[#This Row],[z hits]]+Table1[[#This Row],[z blocks]]+Table1[[#This Row],[z shots]]</f>
        <v>-7.1969561943296343</v>
      </c>
      <c r="N500" s="7">
        <f>Table1[[#This Row],[z goals]]+Table1[[#This Row],[z assists]]+Table1[[#This Row],[z points]]+Table1[[#This Row],[z ppp]]</f>
        <v>-4.7840456339030162</v>
      </c>
      <c r="O500" s="3">
        <f>(Table1[[#This Row],[AVG_goals]] - AT$519) / AT$516</f>
        <v>-1.2418941768965139</v>
      </c>
      <c r="P500" s="3">
        <f>(Table1[[#This Row],[AVG_assists]] - P$519) / P$516</f>
        <v>-1.2919246130167485</v>
      </c>
      <c r="Q500" s="3">
        <f>(Table1[[#This Row],[AVG_points]] - AX$519) / AX$516</f>
        <v>-1.3705402366883743</v>
      </c>
      <c r="R500" s="3">
        <f>(Table1[[#This Row],[AVG_faceoffWins]] - AH$519) / AH$516</f>
        <v>-0.60126404952864232</v>
      </c>
      <c r="S500" s="3">
        <f>(Table1[[#This Row],[AVG_PPP]] - AB$519) / AB$516</f>
        <v>-0.87968660730137949</v>
      </c>
      <c r="T500" s="3">
        <f>(Table1[[#This Row],[AVG_hits]] - T$519) / T$516</f>
        <v>-0.75455296984920384</v>
      </c>
      <c r="U500" s="3">
        <f>(Table1[[#This Row],[AVG_blocks]] - U$519) / U$516</f>
        <v>-1.4520164127261729E-2</v>
      </c>
      <c r="V500" s="3">
        <f>(Table1[[#This Row],[AVG_shots]] - AO$519) / AO$516</f>
        <v>-1.6438374264501521</v>
      </c>
      <c r="W500" s="6">
        <v>0</v>
      </c>
      <c r="X500" s="7">
        <f>Table1[[#This Row],[r shp factor]]*Table1[[#This Row],[goals]]</f>
        <v>2.9586776859504109</v>
      </c>
      <c r="Y500" s="4">
        <v>7.0444636363636307E-2</v>
      </c>
      <c r="Z500" s="3">
        <f>(Table1[[#This Row],[AVG_shp]] - Z$519) / Z$516</f>
        <v>-0.69314107016093396</v>
      </c>
      <c r="AA500" s="6">
        <v>0</v>
      </c>
      <c r="AB500" s="6">
        <v>61.752066115702398</v>
      </c>
      <c r="AC500" s="6">
        <v>45.909090909090899</v>
      </c>
      <c r="AD500" s="1">
        <v>53</v>
      </c>
      <c r="AE500" s="1">
        <v>2</v>
      </c>
      <c r="AF500" s="1">
        <f>IF(ISERR(Table1[[#This Row],[AVG_shp]]/Table1[[#This Row],[shp]]), 0, Table1[[#This Row],[AVG_shp]]/Table1[[#This Row],[shp]])</f>
        <v>1.4793388429752055</v>
      </c>
      <c r="AG500" s="1">
        <v>7</v>
      </c>
      <c r="AH500" s="1">
        <v>9</v>
      </c>
      <c r="AI500" s="1">
        <v>20</v>
      </c>
      <c r="AJ500" s="3">
        <v>1.2231404958677601</v>
      </c>
      <c r="AK500" s="3">
        <v>4.8842975206611499</v>
      </c>
      <c r="AL500" s="3">
        <v>6.1074380165289197</v>
      </c>
      <c r="AM500" s="3">
        <v>28</v>
      </c>
      <c r="AN500" s="1">
        <v>4.7619000000000002E-2</v>
      </c>
      <c r="AO500" s="1">
        <v>0</v>
      </c>
      <c r="AP500" s="1">
        <v>42</v>
      </c>
      <c r="AQ500" s="1">
        <v>0</v>
      </c>
      <c r="AR500" s="1">
        <v>90</v>
      </c>
      <c r="AS500" s="1">
        <v>55</v>
      </c>
      <c r="AT500"/>
      <c r="AX500"/>
      <c r="AY500"/>
      <c r="AZ500"/>
    </row>
    <row r="501" spans="1:52" x14ac:dyDescent="0.3">
      <c r="A501" s="1"/>
      <c r="B501" s="1">
        <v>8480001</v>
      </c>
      <c r="C501" s="1">
        <v>26</v>
      </c>
      <c r="D501" s="1" t="s">
        <v>600</v>
      </c>
      <c r="E501" s="1" t="str">
        <f>IF(AND(ISERR(FIND("C",Table1[[#This Row],[positions]])), Table1[[#This Row],[AVG_faceoffWins]]&gt;200), "*", "")</f>
        <v/>
      </c>
      <c r="F501" s="1" t="str">
        <f>IF(AND(AND(NOT(ISERR(FIND("C",Table1[[#This Row],[positions]]))), G501&lt;&gt;"C"), Table1[[#This Row],[z faceoffWins]]&gt;0.15), "*", "")</f>
        <v/>
      </c>
      <c r="G501" s="2" t="s">
        <v>48</v>
      </c>
      <c r="H501" s="1" t="s">
        <v>632</v>
      </c>
      <c r="I501" s="1" t="s">
        <v>633</v>
      </c>
      <c r="J501" s="7">
        <f>Table1[[#This Row],[z ppp]]+Table1[[#This Row],[z blocks]]+Table1[[#This Row],[z hits]]+Table1[[#This Row],[z goals]]+Table1[[#This Row],[z assists]]+Table1[[#This Row],[z points]]+Table1[[#This Row],[z faceoffWins]]+Table1[[#This Row],[z shots]]</f>
        <v>-6.860859340386904</v>
      </c>
      <c r="K501" s="7">
        <f>Table1[[#This Row],[z goals]]+Table1[[#This Row],[z assists]]+Table1[[#This Row],[z points]]+Table1[[#This Row],[z ppp]]+Table1[[#This Row],[z hits]]+Table1[[#This Row],[z shots]]</f>
        <v>-6.2011089525202117</v>
      </c>
      <c r="L501" s="7">
        <f>Table1[[#This Row],[z blocks]]+Table1[[#This Row],[z faceoffWins]]</f>
        <v>-0.65975038786669138</v>
      </c>
      <c r="M501" s="7">
        <f>Table1[[#This Row],[z goals]]+Table1[[#This Row],[z assists]]+Table1[[#This Row],[z points]]+Table1[[#This Row],[z ppp]]+Table1[[#This Row],[z hits]]+Table1[[#This Row],[z blocks]]+Table1[[#This Row],[z shots]]</f>
        <v>-6.2595952908582611</v>
      </c>
      <c r="N501" s="7">
        <f>Table1[[#This Row],[z goals]]+Table1[[#This Row],[z assists]]+Table1[[#This Row],[z points]]+Table1[[#This Row],[z ppp]]</f>
        <v>-4.0065349399292085</v>
      </c>
      <c r="O501" s="3">
        <f>(Table1[[#This Row],[AVG_goals]] - AT$519) / AT$516</f>
        <v>-1.2444695785581359</v>
      </c>
      <c r="P501" s="3">
        <f>(Table1[[#This Row],[AVG_assists]] - P$519) / P$516</f>
        <v>-0.81133860306084205</v>
      </c>
      <c r="Q501" s="3">
        <f>(Table1[[#This Row],[AVG_points]] - AX$519) / AX$516</f>
        <v>-1.0710401510088514</v>
      </c>
      <c r="R501" s="3">
        <f>(Table1[[#This Row],[AVG_faceoffWins]] - AH$519) / AH$516</f>
        <v>-0.60126404952864232</v>
      </c>
      <c r="S501" s="3">
        <f>(Table1[[#This Row],[AVG_PPP]] - AB$519) / AB$516</f>
        <v>-0.87968660730137949</v>
      </c>
      <c r="T501" s="3">
        <f>(Table1[[#This Row],[AVG_hits]] - T$519) / T$516</f>
        <v>-0.93741741067032991</v>
      </c>
      <c r="U501" s="3">
        <f>(Table1[[#This Row],[AVG_blocks]] - U$519) / U$516</f>
        <v>-5.8486338338049081E-2</v>
      </c>
      <c r="V501" s="3">
        <f>(Table1[[#This Row],[AVG_shots]] - AO$519) / AO$516</f>
        <v>-1.257156601920673</v>
      </c>
      <c r="W501" s="6">
        <v>0</v>
      </c>
      <c r="X501" s="7">
        <f>Table1[[#This Row],[r shp factor]]*Table1[[#This Row],[goals]]</f>
        <v>0.99705027874041952</v>
      </c>
      <c r="Y501" s="4">
        <v>2.5565366197183099E-2</v>
      </c>
      <c r="Z501" s="3">
        <f>(Table1[[#This Row],[AVG_shp]] - Z$519) / Z$516</f>
        <v>-1.5502704815979902</v>
      </c>
      <c r="AA501" s="6">
        <v>0</v>
      </c>
      <c r="AB501" s="6">
        <v>59.964788732394297</v>
      </c>
      <c r="AC501" s="6">
        <v>36.0774647887323</v>
      </c>
      <c r="AD501" s="1">
        <v>51</v>
      </c>
      <c r="AE501" s="1">
        <v>2</v>
      </c>
      <c r="AF501" s="1">
        <f>IF(ISERR(Table1[[#This Row],[AVG_shp]]/Table1[[#This Row],[shp]]), 0, Table1[[#This Row],[AVG_shp]]/Table1[[#This Row],[shp]])</f>
        <v>0.49852513937020976</v>
      </c>
      <c r="AG501" s="1">
        <v>14</v>
      </c>
      <c r="AH501" s="1">
        <v>16</v>
      </c>
      <c r="AI501" s="1">
        <v>34</v>
      </c>
      <c r="AJ501" s="3">
        <v>1.1971830985915399</v>
      </c>
      <c r="AK501" s="3">
        <v>11.5774647887323</v>
      </c>
      <c r="AL501" s="3">
        <v>12.7746478873239</v>
      </c>
      <c r="AM501" s="3">
        <v>51.542253521126703</v>
      </c>
      <c r="AN501" s="1">
        <v>5.1282000000000001E-2</v>
      </c>
      <c r="AO501" s="1">
        <v>0</v>
      </c>
      <c r="AP501" s="1">
        <v>42</v>
      </c>
      <c r="AQ501" s="1">
        <v>0</v>
      </c>
      <c r="AR501" s="1">
        <v>49</v>
      </c>
      <c r="AS501" s="1">
        <v>19</v>
      </c>
      <c r="AT501"/>
      <c r="AX501"/>
      <c r="AY501"/>
      <c r="AZ501"/>
    </row>
    <row r="502" spans="1:52" x14ac:dyDescent="0.3">
      <c r="A502" s="1"/>
      <c r="B502" s="1">
        <v>8479378</v>
      </c>
      <c r="C502" s="1">
        <v>27</v>
      </c>
      <c r="D502" s="1" t="s">
        <v>995</v>
      </c>
      <c r="E502" s="1" t="str">
        <f>IF(AND(ISERR(FIND("C",Table1[[#This Row],[positions]])), Table1[[#This Row],[AVG_faceoffWins]]&gt;200), "*", "")</f>
        <v/>
      </c>
      <c r="F502" s="1" t="str">
        <f>IF(AND(AND(NOT(ISERR(FIND("C",Table1[[#This Row],[positions]]))), G502&lt;&gt;"C"), Table1[[#This Row],[z faceoffWins]]&gt;0.15), "*", "")</f>
        <v/>
      </c>
      <c r="G502" s="2" t="s">
        <v>48</v>
      </c>
      <c r="H502" s="1" t="s">
        <v>1030</v>
      </c>
      <c r="I502" s="1" t="s">
        <v>1031</v>
      </c>
      <c r="J502" s="7">
        <f>Table1[[#This Row],[z ppp]]+Table1[[#This Row],[z blocks]]+Table1[[#This Row],[z hits]]+Table1[[#This Row],[z goals]]+Table1[[#This Row],[z assists]]+Table1[[#This Row],[z points]]+Table1[[#This Row],[z faceoffWins]]+Table1[[#This Row],[z shots]]</f>
        <v>-6.9313480022990168</v>
      </c>
      <c r="K502" s="7">
        <f>Table1[[#This Row],[z goals]]+Table1[[#This Row],[z assists]]+Table1[[#This Row],[z points]]+Table1[[#This Row],[z ppp]]+Table1[[#This Row],[z hits]]+Table1[[#This Row],[z shots]]</f>
        <v>-6.2145284655830038</v>
      </c>
      <c r="L502" s="7">
        <f>Table1[[#This Row],[z blocks]]+Table1[[#This Row],[z faceoffWins]]</f>
        <v>-0.71681953671601273</v>
      </c>
      <c r="M502" s="7">
        <f>Table1[[#This Row],[z goals]]+Table1[[#This Row],[z assists]]+Table1[[#This Row],[z points]]+Table1[[#This Row],[z ppp]]+Table1[[#This Row],[z hits]]+Table1[[#This Row],[z blocks]]+Table1[[#This Row],[z shots]]</f>
        <v>-6.3300839527703738</v>
      </c>
      <c r="N502" s="7">
        <f>Table1[[#This Row],[z goals]]+Table1[[#This Row],[z assists]]+Table1[[#This Row],[z points]]+Table1[[#This Row],[z ppp]]</f>
        <v>-4.4241690862735004</v>
      </c>
      <c r="O502" s="3">
        <f>(Table1[[#This Row],[AVG_goals]] - AT$519) / AT$516</f>
        <v>-1.2640333920773614</v>
      </c>
      <c r="P502" s="3">
        <f>(Table1[[#This Row],[AVG_assists]] - P$519) / P$516</f>
        <v>-1.0507621159405931</v>
      </c>
      <c r="Q502" s="3">
        <f>(Table1[[#This Row],[AVG_points]] - AX$519) / AX$516</f>
        <v>-1.2296869709541665</v>
      </c>
      <c r="R502" s="3">
        <f>(Table1[[#This Row],[AVG_faceoffWins]] - AH$519) / AH$516</f>
        <v>-0.60126404952864232</v>
      </c>
      <c r="S502" s="3">
        <f>(Table1[[#This Row],[AVG_PPP]] - AB$519) / AB$516</f>
        <v>-0.87968660730137949</v>
      </c>
      <c r="T502" s="3">
        <f>(Table1[[#This Row],[AVG_hits]] - T$519) / T$516</f>
        <v>-0.30386396199621613</v>
      </c>
      <c r="U502" s="3">
        <f>(Table1[[#This Row],[AVG_blocks]] - U$519) / U$516</f>
        <v>-0.11555548718737042</v>
      </c>
      <c r="V502" s="3">
        <f>(Table1[[#This Row],[AVG_shots]] - AO$519) / AO$516</f>
        <v>-1.4864954173132876</v>
      </c>
      <c r="W502" s="6">
        <v>0</v>
      </c>
      <c r="X502" s="7">
        <f>Table1[[#This Row],[r shp factor]]*Table1[[#This Row],[goals]]</f>
        <v>1.7745698040350648</v>
      </c>
      <c r="Y502" s="4">
        <v>3.6215420560747599E-2</v>
      </c>
      <c r="Z502" s="3">
        <f>(Table1[[#This Row],[AVG_shp]] - Z$519) / Z$516</f>
        <v>-1.346869784693651</v>
      </c>
      <c r="AA502" s="6">
        <v>0</v>
      </c>
      <c r="AB502" s="6">
        <v>57.644859813084103</v>
      </c>
      <c r="AC502" s="6">
        <v>70.140186915887796</v>
      </c>
      <c r="AD502" s="1">
        <v>63</v>
      </c>
      <c r="AE502" s="1">
        <v>1</v>
      </c>
      <c r="AF502" s="1">
        <f>IF(ISERR(Table1[[#This Row],[AVG_shp]]/Table1[[#This Row],[shp]]), 0, Table1[[#This Row],[AVG_shp]]/Table1[[#This Row],[shp]])</f>
        <v>1.7745698040350648</v>
      </c>
      <c r="AG502" s="1">
        <v>13</v>
      </c>
      <c r="AH502" s="1">
        <v>14</v>
      </c>
      <c r="AI502" s="1">
        <v>29</v>
      </c>
      <c r="AJ502" s="3">
        <v>1</v>
      </c>
      <c r="AK502" s="3">
        <v>8.2429906542056006</v>
      </c>
      <c r="AL502" s="3">
        <v>9.2429906542056006</v>
      </c>
      <c r="AM502" s="3">
        <v>37.5794392523364</v>
      </c>
      <c r="AN502" s="1">
        <v>2.0407999999999999E-2</v>
      </c>
      <c r="AO502" s="1">
        <v>0</v>
      </c>
      <c r="AP502" s="1">
        <v>49</v>
      </c>
      <c r="AQ502" s="1">
        <v>0</v>
      </c>
      <c r="AR502" s="1">
        <v>76</v>
      </c>
      <c r="AS502" s="1">
        <v>88</v>
      </c>
      <c r="AT502"/>
      <c r="AX502"/>
      <c r="AY502"/>
      <c r="AZ502"/>
    </row>
    <row r="503" spans="1:52" x14ac:dyDescent="0.3">
      <c r="A503" s="1"/>
      <c r="B503" s="1">
        <v>8479421</v>
      </c>
      <c r="C503" s="1">
        <v>27</v>
      </c>
      <c r="D503" s="1" t="s">
        <v>416</v>
      </c>
      <c r="E503" s="1" t="str">
        <f>IF(AND(ISERR(FIND("C",Table1[[#This Row],[positions]])), Table1[[#This Row],[AVG_faceoffWins]]&gt;200), "*", "")</f>
        <v/>
      </c>
      <c r="F503" s="1" t="str">
        <f>IF(AND(AND(NOT(ISERR(FIND("C",Table1[[#This Row],[positions]]))), G503&lt;&gt;"C"), Table1[[#This Row],[z faceoffWins]]&gt;0.15), "*", "")</f>
        <v/>
      </c>
      <c r="G503" s="2" t="s">
        <v>48</v>
      </c>
      <c r="H503" s="1" t="s">
        <v>447</v>
      </c>
      <c r="I503" s="1" t="s">
        <v>448</v>
      </c>
      <c r="J503" s="7">
        <f>Table1[[#This Row],[z ppp]]+Table1[[#This Row],[z blocks]]+Table1[[#This Row],[z hits]]+Table1[[#This Row],[z goals]]+Table1[[#This Row],[z assists]]+Table1[[#This Row],[z points]]+Table1[[#This Row],[z faceoffWins]]+Table1[[#This Row],[z shots]]</f>
        <v>-8.7234200368696175</v>
      </c>
      <c r="K503" s="7">
        <f>Table1[[#This Row],[z goals]]+Table1[[#This Row],[z assists]]+Table1[[#This Row],[z points]]+Table1[[#This Row],[z ppp]]+Table1[[#This Row],[z hits]]+Table1[[#This Row],[z shots]]</f>
        <v>-7.7365421662302589</v>
      </c>
      <c r="L503" s="7">
        <f>Table1[[#This Row],[z blocks]]+Table1[[#This Row],[z faceoffWins]]</f>
        <v>-0.98687787063935895</v>
      </c>
      <c r="M503" s="7">
        <f>Table1[[#This Row],[z goals]]+Table1[[#This Row],[z assists]]+Table1[[#This Row],[z points]]+Table1[[#This Row],[z ppp]]+Table1[[#This Row],[z hits]]+Table1[[#This Row],[z blocks]]+Table1[[#This Row],[z shots]]</f>
        <v>-8.1221559873409745</v>
      </c>
      <c r="N503" s="7">
        <f>Table1[[#This Row],[z goals]]+Table1[[#This Row],[z assists]]+Table1[[#This Row],[z points]]+Table1[[#This Row],[z ppp]]</f>
        <v>-4.856349229403321</v>
      </c>
      <c r="O503" s="3">
        <f>(Table1[[#This Row],[AVG_goals]] - AT$519) / AT$516</f>
        <v>-1.2666791649532949</v>
      </c>
      <c r="P503" s="3">
        <f>(Table1[[#This Row],[AVG_assists]] - P$519) / P$516</f>
        <v>-1.3142526129070193</v>
      </c>
      <c r="Q503" s="3">
        <f>(Table1[[#This Row],[AVG_points]] - AX$519) / AX$516</f>
        <v>-1.395730844241627</v>
      </c>
      <c r="R503" s="3">
        <f>(Table1[[#This Row],[AVG_faceoffWins]] - AH$519) / AH$516</f>
        <v>-0.60126404952864232</v>
      </c>
      <c r="S503" s="3">
        <f>(Table1[[#This Row],[AVG_PPP]] - AB$519) / AB$516</f>
        <v>-0.87968660730137949</v>
      </c>
      <c r="T503" s="3">
        <f>(Table1[[#This Row],[AVG_hits]] - T$519) / T$516</f>
        <v>-1.1588296486260707</v>
      </c>
      <c r="U503" s="3">
        <f>(Table1[[#This Row],[AVG_blocks]] - U$519) / U$516</f>
        <v>-0.38561382111071663</v>
      </c>
      <c r="V503" s="3">
        <f>(Table1[[#This Row],[AVG_shots]] - AO$519) / AO$516</f>
        <v>-1.7213632882008667</v>
      </c>
      <c r="W503" s="6">
        <v>0</v>
      </c>
      <c r="X503" s="7">
        <f>Table1[[#This Row],[r shp factor]]*Table1[[#This Row],[goals]]</f>
        <v>1.5260684606846069</v>
      </c>
      <c r="Y503" s="4">
        <v>5.0868440000000001E-2</v>
      </c>
      <c r="Z503" s="3">
        <f>(Table1[[#This Row],[AVG_shp]] - Z$519) / Z$516</f>
        <v>-1.0670182211285584</v>
      </c>
      <c r="AA503" s="6">
        <v>0</v>
      </c>
      <c r="AB503" s="6">
        <v>46.6666666666666</v>
      </c>
      <c r="AC503" s="6">
        <v>24.1733333333333</v>
      </c>
      <c r="AD503" s="1">
        <v>49</v>
      </c>
      <c r="AE503" s="1">
        <v>1</v>
      </c>
      <c r="AF503" s="1">
        <f>IF(ISERR(Table1[[#This Row],[AVG_shp]]/Table1[[#This Row],[shp]]), 0, Table1[[#This Row],[AVG_shp]]/Table1[[#This Row],[shp]])</f>
        <v>1.5260684606846069</v>
      </c>
      <c r="AG503" s="1">
        <v>7</v>
      </c>
      <c r="AH503" s="1">
        <v>8</v>
      </c>
      <c r="AI503" s="1">
        <v>17</v>
      </c>
      <c r="AJ503" s="3">
        <v>0.97333333333333305</v>
      </c>
      <c r="AK503" s="3">
        <v>4.5733333333333297</v>
      </c>
      <c r="AL503" s="3">
        <v>5.5466666666666598</v>
      </c>
      <c r="AM503" s="3">
        <v>23.28</v>
      </c>
      <c r="AN503" s="1">
        <v>3.3333000000000002E-2</v>
      </c>
      <c r="AO503" s="1">
        <v>0</v>
      </c>
      <c r="AP503" s="1">
        <v>30</v>
      </c>
      <c r="AQ503" s="1">
        <v>0</v>
      </c>
      <c r="AR503" s="1">
        <v>60</v>
      </c>
      <c r="AS503" s="1">
        <v>31</v>
      </c>
      <c r="AT503"/>
      <c r="AX503"/>
      <c r="AY503"/>
      <c r="AZ503"/>
    </row>
    <row r="504" spans="1:52" x14ac:dyDescent="0.3">
      <c r="A504" s="1"/>
      <c r="B504" s="1">
        <v>8480950</v>
      </c>
      <c r="C504" s="1">
        <v>31</v>
      </c>
      <c r="D504" s="1" t="s">
        <v>275</v>
      </c>
      <c r="E504" s="1" t="str">
        <f>IF(AND(ISERR(FIND("C",Table1[[#This Row],[positions]])), Table1[[#This Row],[AVG_faceoffWins]]&gt;200), "*", "")</f>
        <v/>
      </c>
      <c r="F504" s="1" t="str">
        <f>IF(AND(AND(NOT(ISERR(FIND("C",Table1[[#This Row],[positions]]))), G504&lt;&gt;"C"), Table1[[#This Row],[z faceoffWins]]&gt;0.15), "*", "")</f>
        <v/>
      </c>
      <c r="G504" s="2" t="s">
        <v>48</v>
      </c>
      <c r="H504" s="1" t="s">
        <v>303</v>
      </c>
      <c r="I504" s="1" t="s">
        <v>304</v>
      </c>
      <c r="J504" s="7">
        <f>Table1[[#This Row],[z ppp]]+Table1[[#This Row],[z blocks]]+Table1[[#This Row],[z hits]]+Table1[[#This Row],[z goals]]+Table1[[#This Row],[z assists]]+Table1[[#This Row],[z points]]+Table1[[#This Row],[z faceoffWins]]+Table1[[#This Row],[z shots]]</f>
        <v>-3.5996511418831156</v>
      </c>
      <c r="K504" s="7">
        <f>Table1[[#This Row],[z goals]]+Table1[[#This Row],[z assists]]+Table1[[#This Row],[z points]]+Table1[[#This Row],[z ppp]]+Table1[[#This Row],[z hits]]+Table1[[#This Row],[z shots]]</f>
        <v>-4.8316060794679334</v>
      </c>
      <c r="L504" s="7">
        <f>Table1[[#This Row],[z blocks]]+Table1[[#This Row],[z faceoffWins]]</f>
        <v>1.2319549375848178</v>
      </c>
      <c r="M504" s="7">
        <f>Table1[[#This Row],[z goals]]+Table1[[#This Row],[z assists]]+Table1[[#This Row],[z points]]+Table1[[#This Row],[z ppp]]+Table1[[#This Row],[z hits]]+Table1[[#This Row],[z blocks]]+Table1[[#This Row],[z shots]]</f>
        <v>-2.9983870923544731</v>
      </c>
      <c r="N504" s="7">
        <f>Table1[[#This Row],[z goals]]+Table1[[#This Row],[z assists]]+Table1[[#This Row],[z points]]+Table1[[#This Row],[z ppp]]</f>
        <v>-4.1031013073869564</v>
      </c>
      <c r="O504" s="3">
        <f>(Table1[[#This Row],[AVG_goals]] - AT$519) / AT$516</f>
        <v>-1.2667149186408075</v>
      </c>
      <c r="P504" s="3">
        <f>(Table1[[#This Row],[AVG_assists]] - P$519) / P$516</f>
        <v>-0.85086139952357609</v>
      </c>
      <c r="Q504" s="3">
        <f>(Table1[[#This Row],[AVG_points]] - AX$519) / AX$516</f>
        <v>-1.1058383819211934</v>
      </c>
      <c r="R504" s="3">
        <f>(Table1[[#This Row],[AVG_faceoffWins]] - AH$519) / AH$516</f>
        <v>-0.60126404952864232</v>
      </c>
      <c r="S504" s="3">
        <f>(Table1[[#This Row],[AVG_PPP]] - AB$519) / AB$516</f>
        <v>-0.87968660730137949</v>
      </c>
      <c r="T504" s="3">
        <f>(Table1[[#This Row],[AVG_hits]] - T$519) / T$516</f>
        <v>0.60976901008144913</v>
      </c>
      <c r="U504" s="3">
        <f>(Table1[[#This Row],[AVG_blocks]] - U$519) / U$516</f>
        <v>1.8332189871134601</v>
      </c>
      <c r="V504" s="3">
        <f>(Table1[[#This Row],[AVG_shots]] - AO$519) / AO$516</f>
        <v>-1.3382737821624258</v>
      </c>
      <c r="W504" s="6">
        <v>0</v>
      </c>
      <c r="X504" s="7">
        <f>Table1[[#This Row],[r shp factor]]*Table1[[#This Row],[goals]]</f>
        <v>1.1223769669302071</v>
      </c>
      <c r="Y504" s="4">
        <v>2.2007567567567499E-2</v>
      </c>
      <c r="Z504" s="3">
        <f>(Table1[[#This Row],[AVG_shp]] - Z$519) / Z$516</f>
        <v>-1.6182193104025515</v>
      </c>
      <c r="AA504" s="6">
        <v>0</v>
      </c>
      <c r="AB504" s="6">
        <v>136.86486486486399</v>
      </c>
      <c r="AC504" s="6">
        <v>119.261261261261</v>
      </c>
      <c r="AD504" s="1">
        <v>80</v>
      </c>
      <c r="AE504" s="1">
        <v>1</v>
      </c>
      <c r="AF504" s="1">
        <f>IF(ISERR(Table1[[#This Row],[AVG_shp]]/Table1[[#This Row],[shp]]), 0, Table1[[#This Row],[AVG_shp]]/Table1[[#This Row],[shp]])</f>
        <v>1.1223769669302071</v>
      </c>
      <c r="AG504" s="1">
        <v>13</v>
      </c>
      <c r="AH504" s="1">
        <v>14</v>
      </c>
      <c r="AI504" s="1">
        <v>29</v>
      </c>
      <c r="AJ504" s="3">
        <v>0.97297297297297303</v>
      </c>
      <c r="AK504" s="3">
        <v>11.027027027027</v>
      </c>
      <c r="AL504" s="3">
        <v>12</v>
      </c>
      <c r="AM504" s="3">
        <v>46.603603603603602</v>
      </c>
      <c r="AN504" s="1">
        <v>1.9608E-2</v>
      </c>
      <c r="AO504" s="1">
        <v>0</v>
      </c>
      <c r="AP504" s="1">
        <v>51</v>
      </c>
      <c r="AQ504" s="1">
        <v>0</v>
      </c>
      <c r="AR504" s="1">
        <v>136</v>
      </c>
      <c r="AS504" s="1">
        <v>84</v>
      </c>
      <c r="AT504"/>
      <c r="AX504"/>
      <c r="AY504"/>
      <c r="AZ504"/>
    </row>
    <row r="505" spans="1:52" x14ac:dyDescent="0.3">
      <c r="A505" s="1"/>
      <c r="B505" s="1">
        <v>8481655</v>
      </c>
      <c r="C505" s="1">
        <v>24</v>
      </c>
      <c r="D505" s="1" t="s">
        <v>375</v>
      </c>
      <c r="E505" s="1" t="str">
        <f>IF(AND(ISERR(FIND("C",Table1[[#This Row],[positions]])), Table1[[#This Row],[AVG_faceoffWins]]&gt;200), "*", "")</f>
        <v/>
      </c>
      <c r="F505" s="1" t="str">
        <f>IF(AND(AND(NOT(ISERR(FIND("C",Table1[[#This Row],[positions]]))), G505&lt;&gt;"C"), Table1[[#This Row],[z faceoffWins]]&gt;0.15), "*", "")</f>
        <v/>
      </c>
      <c r="G505" s="2" t="s">
        <v>42</v>
      </c>
      <c r="H505" s="1" t="s">
        <v>978</v>
      </c>
      <c r="I505" s="1" t="s">
        <v>979</v>
      </c>
      <c r="J505" s="7">
        <f>Table1[[#This Row],[z ppp]]+Table1[[#This Row],[z blocks]]+Table1[[#This Row],[z hits]]+Table1[[#This Row],[z goals]]+Table1[[#This Row],[z assists]]+Table1[[#This Row],[z points]]+Table1[[#This Row],[z faceoffWins]]+Table1[[#This Row],[z shots]]</f>
        <v>-8.4523817338442147</v>
      </c>
      <c r="K505" s="7">
        <f>Table1[[#This Row],[z goals]]+Table1[[#This Row],[z assists]]+Table1[[#This Row],[z points]]+Table1[[#This Row],[z ppp]]+Table1[[#This Row],[z hits]]+Table1[[#This Row],[z shots]]</f>
        <v>-7.1793373217864511</v>
      </c>
      <c r="L505" s="7">
        <f>Table1[[#This Row],[z blocks]]+Table1[[#This Row],[z faceoffWins]]</f>
        <v>-1.2730444120577635</v>
      </c>
      <c r="M505" s="7">
        <f>Table1[[#This Row],[z goals]]+Table1[[#This Row],[z assists]]+Table1[[#This Row],[z points]]+Table1[[#This Row],[z ppp]]+Table1[[#This Row],[z hits]]+Table1[[#This Row],[z blocks]]+Table1[[#This Row],[z shots]]</f>
        <v>-8.3289624692920352</v>
      </c>
      <c r="N505" s="7">
        <f>Table1[[#This Row],[z goals]]+Table1[[#This Row],[z assists]]+Table1[[#This Row],[z points]]+Table1[[#This Row],[z ppp]]</f>
        <v>-4.6528387339026676</v>
      </c>
      <c r="O505" s="3">
        <f>(Table1[[#This Row],[AVG_goals]] - AT$519) / AT$516</f>
        <v>-1.2726609123249706</v>
      </c>
      <c r="P505" s="3">
        <f>(Table1[[#This Row],[AVG_assists]] - P$519) / P$516</f>
        <v>-1.1837177852121568</v>
      </c>
      <c r="Q505" s="3">
        <f>(Table1[[#This Row],[AVG_points]] - AX$519) / AX$516</f>
        <v>-1.3167734290641608</v>
      </c>
      <c r="R505" s="3">
        <f>(Table1[[#This Row],[AVG_faceoffWins]] - AH$519) / AH$516</f>
        <v>-0.12341926455217964</v>
      </c>
      <c r="S505" s="3">
        <f>(Table1[[#This Row],[AVG_PPP]] - AB$519) / AB$516</f>
        <v>-0.87968660730137949</v>
      </c>
      <c r="T505" s="3">
        <f>(Table1[[#This Row],[AVG_hits]] - T$519) / T$516</f>
        <v>-0.90408503627262693</v>
      </c>
      <c r="U505" s="3">
        <f>(Table1[[#This Row],[AVG_blocks]] - U$519) / U$516</f>
        <v>-1.1496251475055839</v>
      </c>
      <c r="V505" s="3">
        <f>(Table1[[#This Row],[AVG_shots]] - AO$519) / AO$516</f>
        <v>-1.6224135516111569</v>
      </c>
      <c r="W505" s="6">
        <v>100.95652173913</v>
      </c>
      <c r="X505" s="7">
        <f>Table1[[#This Row],[r shp factor]]*Table1[[#This Row],[goals]]</f>
        <v>0.91304347826086718</v>
      </c>
      <c r="Y505" s="4">
        <v>2.8532608695652099E-2</v>
      </c>
      <c r="Z505" s="3">
        <f>(Table1[[#This Row],[AVG_shp]] - Z$519) / Z$516</f>
        <v>-1.4936004242002017</v>
      </c>
      <c r="AA505" s="6">
        <v>0</v>
      </c>
      <c r="AB505" s="6">
        <v>15.6086956521739</v>
      </c>
      <c r="AC505" s="6">
        <v>37.869565217391298</v>
      </c>
      <c r="AD505" s="1">
        <v>42</v>
      </c>
      <c r="AE505" s="1">
        <v>1</v>
      </c>
      <c r="AF505" s="1">
        <f>IF(ISERR(Table1[[#This Row],[AVG_shp]]/Table1[[#This Row],[shp]]), 0, Table1[[#This Row],[AVG_shp]]/Table1[[#This Row],[shp]])</f>
        <v>0.91304347826086718</v>
      </c>
      <c r="AG505" s="1">
        <v>7</v>
      </c>
      <c r="AH505" s="1">
        <v>8</v>
      </c>
      <c r="AI505" s="1">
        <v>17</v>
      </c>
      <c r="AJ505" s="3">
        <v>0.91304347826086896</v>
      </c>
      <c r="AK505" s="3">
        <v>6.3913043478260798</v>
      </c>
      <c r="AL505" s="3">
        <v>7.3043478260869499</v>
      </c>
      <c r="AM505" s="3">
        <v>29.3043478260869</v>
      </c>
      <c r="AN505" s="1">
        <v>3.125E-2</v>
      </c>
      <c r="AO505" s="1">
        <v>0</v>
      </c>
      <c r="AP505" s="1">
        <v>32</v>
      </c>
      <c r="AQ505" s="1">
        <v>110</v>
      </c>
      <c r="AR505" s="1">
        <v>17</v>
      </c>
      <c r="AS505" s="1">
        <v>41</v>
      </c>
      <c r="AT505"/>
      <c r="AX505"/>
      <c r="AY505"/>
      <c r="AZ505"/>
    </row>
    <row r="506" spans="1:52" x14ac:dyDescent="0.3">
      <c r="A506" s="1"/>
      <c r="B506" s="1">
        <v>8477527</v>
      </c>
      <c r="C506" s="1">
        <v>31</v>
      </c>
      <c r="D506" s="1" t="s">
        <v>22</v>
      </c>
      <c r="E506" s="1" t="str">
        <f>IF(AND(ISERR(FIND("C",Table1[[#This Row],[positions]])), Table1[[#This Row],[AVG_faceoffWins]]&gt;200), "*", "")</f>
        <v/>
      </c>
      <c r="F506" s="1" t="str">
        <f>IF(AND(AND(NOT(ISERR(FIND("C",Table1[[#This Row],[positions]]))), G506&lt;&gt;"C"), Table1[[#This Row],[z faceoffWins]]&gt;0.15), "*", "")</f>
        <v/>
      </c>
      <c r="G506" s="2" t="s">
        <v>29</v>
      </c>
      <c r="H506" s="1" t="s">
        <v>30</v>
      </c>
      <c r="I506" s="1" t="s">
        <v>31</v>
      </c>
      <c r="J506" s="7">
        <f>Table1[[#This Row],[z ppp]]+Table1[[#This Row],[z blocks]]+Table1[[#This Row],[z hits]]+Table1[[#This Row],[z goals]]+Table1[[#This Row],[z assists]]+Table1[[#This Row],[z points]]+Table1[[#This Row],[z faceoffWins]]+Table1[[#This Row],[z shots]]</f>
        <v>-7.6211871008600447</v>
      </c>
      <c r="K506" s="7">
        <f>Table1[[#This Row],[z goals]]+Table1[[#This Row],[z assists]]+Table1[[#This Row],[z points]]+Table1[[#This Row],[z ppp]]+Table1[[#This Row],[z hits]]+Table1[[#This Row],[z shots]]</f>
        <v>-6.0322336055223396</v>
      </c>
      <c r="L506" s="7">
        <f>Table1[[#This Row],[z blocks]]+Table1[[#This Row],[z faceoffWins]]</f>
        <v>-1.5889534953377047</v>
      </c>
      <c r="M506" s="7">
        <f>Table1[[#This Row],[z goals]]+Table1[[#This Row],[z assists]]+Table1[[#This Row],[z points]]+Table1[[#This Row],[z ppp]]+Table1[[#This Row],[z hits]]+Table1[[#This Row],[z blocks]]+Table1[[#This Row],[z shots]]</f>
        <v>-7.028122250406259</v>
      </c>
      <c r="N506" s="7">
        <f>Table1[[#This Row],[z goals]]+Table1[[#This Row],[z assists]]+Table1[[#This Row],[z points]]+Table1[[#This Row],[z ppp]]</f>
        <v>-5.0690155128571917</v>
      </c>
      <c r="O506" s="3">
        <f>(Table1[[#This Row],[AVG_goals]] - AT$519) / AT$516</f>
        <v>-1.2765331064518504</v>
      </c>
      <c r="P506" s="3">
        <f>(Table1[[#This Row],[AVG_assists]] - P$519) / P$516</f>
        <v>-1.436267830106793</v>
      </c>
      <c r="Q506" s="3">
        <f>(Table1[[#This Row],[AVG_points]] - AX$519) / AX$516</f>
        <v>-1.4765279689971689</v>
      </c>
      <c r="R506" s="3">
        <f>(Table1[[#This Row],[AVG_faceoffWins]] - AH$519) / AH$516</f>
        <v>-0.59306485045378521</v>
      </c>
      <c r="S506" s="3">
        <f>(Table1[[#This Row],[AVG_PPP]] - AB$519) / AB$516</f>
        <v>-0.87968660730137949</v>
      </c>
      <c r="T506" s="3">
        <f>(Table1[[#This Row],[AVG_hits]] - T$519) / T$516</f>
        <v>0.69937225309945472</v>
      </c>
      <c r="U506" s="3">
        <f>(Table1[[#This Row],[AVG_blocks]] - U$519) / U$516</f>
        <v>-0.99588864488391937</v>
      </c>
      <c r="V506" s="3">
        <f>(Table1[[#This Row],[AVG_shots]] - AO$519) / AO$516</f>
        <v>-1.6625903457646021</v>
      </c>
      <c r="W506" s="6">
        <v>1.7322834645669201</v>
      </c>
      <c r="X506" s="7">
        <f>Table1[[#This Row],[r shp factor]]*Table1[[#This Row],[goals]]</f>
        <v>0.44810187329872292</v>
      </c>
      <c r="Y506" s="4">
        <v>4.97890472440944E-2</v>
      </c>
      <c r="Z506" s="3">
        <f>(Table1[[#This Row],[AVG_shp]] - Z$519) / Z$516</f>
        <v>-1.087633067897398</v>
      </c>
      <c r="AA506" s="6">
        <v>0</v>
      </c>
      <c r="AB506" s="6">
        <v>21.858267716535401</v>
      </c>
      <c r="AC506" s="6">
        <v>124.07874015748</v>
      </c>
      <c r="AD506" s="1">
        <v>43</v>
      </c>
      <c r="AE506" s="1">
        <v>1</v>
      </c>
      <c r="AF506" s="1">
        <f>IF(ISERR(Table1[[#This Row],[AVG_shp]]/Table1[[#This Row],[shp]]), 0, Table1[[#This Row],[AVG_shp]]/Table1[[#This Row],[shp]])</f>
        <v>0.44810187329872292</v>
      </c>
      <c r="AG506" s="1">
        <v>3</v>
      </c>
      <c r="AH506" s="1">
        <v>4</v>
      </c>
      <c r="AI506" s="1">
        <v>9</v>
      </c>
      <c r="AJ506" s="3">
        <v>0.87401574803149595</v>
      </c>
      <c r="AK506" s="3">
        <v>2.8740157480314901</v>
      </c>
      <c r="AL506" s="3">
        <v>3.7480314960629899</v>
      </c>
      <c r="AM506" s="3">
        <v>26.858267716535401</v>
      </c>
      <c r="AN506" s="1">
        <v>0.111111</v>
      </c>
      <c r="AO506" s="1">
        <v>0</v>
      </c>
      <c r="AP506" s="1">
        <v>9</v>
      </c>
      <c r="AQ506" s="1">
        <v>0</v>
      </c>
      <c r="AR506" s="1">
        <v>20</v>
      </c>
      <c r="AS506" s="1">
        <v>134</v>
      </c>
      <c r="AT506"/>
      <c r="AX506"/>
      <c r="AY506"/>
      <c r="AZ506"/>
    </row>
    <row r="507" spans="1:52" x14ac:dyDescent="0.3">
      <c r="A507" s="1"/>
      <c r="B507" s="1">
        <v>8480196</v>
      </c>
      <c r="C507" s="1">
        <v>28</v>
      </c>
      <c r="D507" s="1" t="s">
        <v>86</v>
      </c>
      <c r="E507" s="1" t="str">
        <f>IF(AND(ISERR(FIND("C",Table1[[#This Row],[positions]])), Table1[[#This Row],[AVG_faceoffWins]]&gt;200), "*", "")</f>
        <v/>
      </c>
      <c r="F507" s="1" t="str">
        <f>IF(AND(AND(NOT(ISERR(FIND("C",Table1[[#This Row],[positions]]))), G507&lt;&gt;"C"), Table1[[#This Row],[z faceoffWins]]&gt;0.15), "*", "")</f>
        <v/>
      </c>
      <c r="G507" s="2" t="s">
        <v>48</v>
      </c>
      <c r="H507" s="1" t="s">
        <v>105</v>
      </c>
      <c r="I507" s="1" t="s">
        <v>106</v>
      </c>
      <c r="J507" s="7">
        <f>Table1[[#This Row],[z ppp]]+Table1[[#This Row],[z blocks]]+Table1[[#This Row],[z hits]]+Table1[[#This Row],[z goals]]+Table1[[#This Row],[z assists]]+Table1[[#This Row],[z points]]+Table1[[#This Row],[z faceoffWins]]+Table1[[#This Row],[z shots]]</f>
        <v>-8.2579451081819535</v>
      </c>
      <c r="K507" s="7">
        <f>Table1[[#This Row],[z goals]]+Table1[[#This Row],[z assists]]+Table1[[#This Row],[z points]]+Table1[[#This Row],[z ppp]]+Table1[[#This Row],[z hits]]+Table1[[#This Row],[z shots]]</f>
        <v>-7.4922335940189253</v>
      </c>
      <c r="L507" s="7">
        <f>Table1[[#This Row],[z blocks]]+Table1[[#This Row],[z faceoffWins]]</f>
        <v>-0.76571151416302752</v>
      </c>
      <c r="M507" s="7">
        <f>Table1[[#This Row],[z goals]]+Table1[[#This Row],[z assists]]+Table1[[#This Row],[z points]]+Table1[[#This Row],[z ppp]]+Table1[[#This Row],[z hits]]+Table1[[#This Row],[z blocks]]+Table1[[#This Row],[z shots]]</f>
        <v>-7.6566810586533105</v>
      </c>
      <c r="N507" s="7">
        <f>Table1[[#This Row],[z goals]]+Table1[[#This Row],[z assists]]+Table1[[#This Row],[z points]]+Table1[[#This Row],[z ppp]]</f>
        <v>-4.5694788661865982</v>
      </c>
      <c r="O507" s="3">
        <f>(Table1[[#This Row],[AVG_goals]] - AT$519) / AT$516</f>
        <v>-1.2973368268793215</v>
      </c>
      <c r="P507" s="3">
        <f>(Table1[[#This Row],[AVG_assists]] - P$519) / P$516</f>
        <v>-1.1103871282195323</v>
      </c>
      <c r="Q507" s="3">
        <f>(Table1[[#This Row],[AVG_points]] - AX$519) / AX$516</f>
        <v>-1.2820683037863649</v>
      </c>
      <c r="R507" s="3">
        <f>(Table1[[#This Row],[AVG_faceoffWins]] - AH$519) / AH$516</f>
        <v>-0.60126404952864232</v>
      </c>
      <c r="S507" s="3">
        <f>(Table1[[#This Row],[AVG_PPP]] - AB$519) / AB$516</f>
        <v>-0.87968660730137949</v>
      </c>
      <c r="T507" s="3">
        <f>(Table1[[#This Row],[AVG_hits]] - T$519) / T$516</f>
        <v>-1.1742799005659768</v>
      </c>
      <c r="U507" s="3">
        <f>(Table1[[#This Row],[AVG_blocks]] - U$519) / U$516</f>
        <v>-0.16444746463438525</v>
      </c>
      <c r="V507" s="3">
        <f>(Table1[[#This Row],[AVG_shots]] - AO$519) / AO$516</f>
        <v>-1.7484748272663506</v>
      </c>
      <c r="W507" s="6">
        <v>0</v>
      </c>
      <c r="X507" s="7">
        <f>Table1[[#This Row],[r shp factor]]*Table1[[#This Row],[goals]]</f>
        <v>0</v>
      </c>
      <c r="Y507" s="4">
        <v>3.2064300699300698E-2</v>
      </c>
      <c r="Z507" s="3">
        <f>(Table1[[#This Row],[AVG_shp]] - Z$519) / Z$516</f>
        <v>-1.4261501943449264</v>
      </c>
      <c r="AA507" s="6">
        <v>0</v>
      </c>
      <c r="AB507" s="6">
        <v>55.657342657342603</v>
      </c>
      <c r="AC507" s="6">
        <v>23.342657342657301</v>
      </c>
      <c r="AD507" s="1">
        <v>48</v>
      </c>
      <c r="AE507" s="1">
        <v>0</v>
      </c>
      <c r="AF507" s="1">
        <f>IF(ISERR(Table1[[#This Row],[AVG_shp]]/Table1[[#This Row],[shp]]), 0, Table1[[#This Row],[AVG_shp]]/Table1[[#This Row],[shp]])</f>
        <v>0</v>
      </c>
      <c r="AG507" s="1">
        <v>7</v>
      </c>
      <c r="AH507" s="1">
        <v>7</v>
      </c>
      <c r="AI507" s="1">
        <v>14</v>
      </c>
      <c r="AJ507" s="3">
        <v>0.66433566433566404</v>
      </c>
      <c r="AK507" s="3">
        <v>7.4125874125874098</v>
      </c>
      <c r="AL507" s="3">
        <v>8.0769230769230695</v>
      </c>
      <c r="AM507" s="3">
        <v>21.629370629370602</v>
      </c>
      <c r="AN507" s="1">
        <v>0</v>
      </c>
      <c r="AO507" s="1">
        <v>0</v>
      </c>
      <c r="AP507" s="1">
        <v>20</v>
      </c>
      <c r="AQ507" s="1">
        <v>0</v>
      </c>
      <c r="AR507" s="1">
        <v>51</v>
      </c>
      <c r="AS507" s="1">
        <v>15</v>
      </c>
      <c r="AT507"/>
      <c r="AX507"/>
      <c r="AY507"/>
      <c r="AZ507"/>
    </row>
    <row r="508" spans="1:52" x14ac:dyDescent="0.3">
      <c r="A508" s="1"/>
      <c r="B508" s="1">
        <v>8481161</v>
      </c>
      <c r="C508" s="1">
        <v>26</v>
      </c>
      <c r="D508" s="1" t="s">
        <v>155</v>
      </c>
      <c r="E508" s="1" t="str">
        <f>IF(AND(ISERR(FIND("C",Table1[[#This Row],[positions]])), Table1[[#This Row],[AVG_faceoffWins]]&gt;200), "*", "")</f>
        <v/>
      </c>
      <c r="F508" s="1" t="str">
        <f>IF(AND(AND(NOT(ISERR(FIND("C",Table1[[#This Row],[positions]]))), G508&lt;&gt;"C"), Table1[[#This Row],[z faceoffWins]]&gt;0.15), "*", "")</f>
        <v/>
      </c>
      <c r="G508" s="2" t="s">
        <v>48</v>
      </c>
      <c r="H508" s="1" t="s">
        <v>176</v>
      </c>
      <c r="I508" s="1" t="s">
        <v>177</v>
      </c>
      <c r="J508" s="7">
        <f>Table1[[#This Row],[z ppp]]+Table1[[#This Row],[z blocks]]+Table1[[#This Row],[z hits]]+Table1[[#This Row],[z goals]]+Table1[[#This Row],[z assists]]+Table1[[#This Row],[z points]]+Table1[[#This Row],[z faceoffWins]]+Table1[[#This Row],[z shots]]</f>
        <v>-7.925412598854189</v>
      </c>
      <c r="K508" s="7">
        <f>Table1[[#This Row],[z goals]]+Table1[[#This Row],[z assists]]+Table1[[#This Row],[z points]]+Table1[[#This Row],[z ppp]]+Table1[[#This Row],[z hits]]+Table1[[#This Row],[z shots]]</f>
        <v>-7.0091795172163458</v>
      </c>
      <c r="L508" s="7">
        <f>Table1[[#This Row],[z blocks]]+Table1[[#This Row],[z faceoffWins]]</f>
        <v>-0.91623308163784423</v>
      </c>
      <c r="M508" s="7">
        <f>Table1[[#This Row],[z goals]]+Table1[[#This Row],[z assists]]+Table1[[#This Row],[z points]]+Table1[[#This Row],[z ppp]]+Table1[[#This Row],[z hits]]+Table1[[#This Row],[z blocks]]+Table1[[#This Row],[z shots]]</f>
        <v>-7.3241485493255478</v>
      </c>
      <c r="N508" s="7">
        <f>Table1[[#This Row],[z goals]]+Table1[[#This Row],[z assists]]+Table1[[#This Row],[z points]]+Table1[[#This Row],[z ppp]]</f>
        <v>-4.7432795444436282</v>
      </c>
      <c r="O508" s="3">
        <f>(Table1[[#This Row],[AVG_goals]] - AT$519) / AT$516</f>
        <v>-1.2983775592168827</v>
      </c>
      <c r="P508" s="3">
        <f>(Table1[[#This Row],[AVG_assists]] - P$519) / P$516</f>
        <v>-1.231145844847904</v>
      </c>
      <c r="Q508" s="3">
        <f>(Table1[[#This Row],[AVG_points]] - AX$519) / AX$516</f>
        <v>-1.35808905439487</v>
      </c>
      <c r="R508" s="3">
        <f>(Table1[[#This Row],[AVG_faceoffWins]] - AH$519) / AH$516</f>
        <v>-0.60126404952864232</v>
      </c>
      <c r="S508" s="3">
        <f>(Table1[[#This Row],[AVG_PPP]] - AB$519) / AB$516</f>
        <v>-0.85566708598397112</v>
      </c>
      <c r="T508" s="3">
        <f>(Table1[[#This Row],[AVG_hits]] - T$519) / T$516</f>
        <v>-0.89307456303586807</v>
      </c>
      <c r="U508" s="3">
        <f>(Table1[[#This Row],[AVG_blocks]] - U$519) / U$516</f>
        <v>-0.31496903210920191</v>
      </c>
      <c r="V508" s="3">
        <f>(Table1[[#This Row],[AVG_shots]] - AO$519) / AO$516</f>
        <v>-1.3728254097368491</v>
      </c>
      <c r="W508" s="6">
        <v>0</v>
      </c>
      <c r="X508" s="7">
        <f>Table1[[#This Row],[r shp factor]]*Table1[[#This Row],[goals]]</f>
        <v>0.65384615384615163</v>
      </c>
      <c r="Y508" s="4">
        <v>1.1272961538461501E-2</v>
      </c>
      <c r="Z508" s="3">
        <f>(Table1[[#This Row],[AVG_shp]] - Z$519) / Z$516</f>
        <v>-1.8232348223217696</v>
      </c>
      <c r="AA508" s="6">
        <v>0.23076923076923</v>
      </c>
      <c r="AB508" s="6">
        <v>49.538461538461497</v>
      </c>
      <c r="AC508" s="6">
        <v>38.461538461538403</v>
      </c>
      <c r="AD508" s="1">
        <v>68</v>
      </c>
      <c r="AE508" s="1">
        <v>1</v>
      </c>
      <c r="AF508" s="1">
        <f>IF(ISERR(Table1[[#This Row],[AVG_shp]]/Table1[[#This Row],[shp]]), 0, Table1[[#This Row],[AVG_shp]]/Table1[[#This Row],[shp]])</f>
        <v>0.65384615384615163</v>
      </c>
      <c r="AG508" s="1">
        <v>7</v>
      </c>
      <c r="AH508" s="1">
        <v>8</v>
      </c>
      <c r="AI508" s="1">
        <v>17</v>
      </c>
      <c r="AJ508" s="3">
        <v>0.65384615384615297</v>
      </c>
      <c r="AK508" s="3">
        <v>5.7307692307692299</v>
      </c>
      <c r="AL508" s="3">
        <v>6.3846153846153797</v>
      </c>
      <c r="AM508" s="3">
        <v>44.5</v>
      </c>
      <c r="AN508" s="1">
        <v>1.7240999999999999E-2</v>
      </c>
      <c r="AO508" s="1">
        <v>0</v>
      </c>
      <c r="AP508" s="1">
        <v>58</v>
      </c>
      <c r="AQ508" s="1">
        <v>0</v>
      </c>
      <c r="AR508" s="1">
        <v>65</v>
      </c>
      <c r="AS508" s="1">
        <v>50</v>
      </c>
      <c r="AT508"/>
      <c r="AX508"/>
      <c r="AY508"/>
      <c r="AZ508"/>
    </row>
    <row r="509" spans="1:52" x14ac:dyDescent="0.3">
      <c r="A509" s="1"/>
      <c r="B509" s="1">
        <v>8478450</v>
      </c>
      <c r="C509" s="1">
        <v>28</v>
      </c>
      <c r="D509" s="1" t="s">
        <v>701</v>
      </c>
      <c r="E509" s="1" t="str">
        <f>IF(AND(ISERR(FIND("C",Table1[[#This Row],[positions]])), Table1[[#This Row],[AVG_faceoffWins]]&gt;200), "*", "")</f>
        <v/>
      </c>
      <c r="F509" s="1" t="str">
        <f>IF(AND(AND(NOT(ISERR(FIND("C",Table1[[#This Row],[positions]]))), G509&lt;&gt;"C"), Table1[[#This Row],[z faceoffWins]]&gt;0.15), "*", "")</f>
        <v/>
      </c>
      <c r="G509" s="2" t="s">
        <v>48</v>
      </c>
      <c r="H509" s="1" t="s">
        <v>732</v>
      </c>
      <c r="I509" s="1" t="s">
        <v>733</v>
      </c>
      <c r="J509" s="7">
        <f>Table1[[#This Row],[z ppp]]+Table1[[#This Row],[z blocks]]+Table1[[#This Row],[z hits]]+Table1[[#This Row],[z goals]]+Table1[[#This Row],[z assists]]+Table1[[#This Row],[z points]]+Table1[[#This Row],[z faceoffWins]]+Table1[[#This Row],[z shots]]</f>
        <v>-7.2024497633505442</v>
      </c>
      <c r="K509" s="7">
        <f>Table1[[#This Row],[z goals]]+Table1[[#This Row],[z assists]]+Table1[[#This Row],[z points]]+Table1[[#This Row],[z ppp]]+Table1[[#This Row],[z hits]]+Table1[[#This Row],[z shots]]</f>
        <v>-6.5392378617649971</v>
      </c>
      <c r="L509" s="7">
        <f>Table1[[#This Row],[z blocks]]+Table1[[#This Row],[z faceoffWins]]</f>
        <v>-0.66321190158554721</v>
      </c>
      <c r="M509" s="7">
        <f>Table1[[#This Row],[z goals]]+Table1[[#This Row],[z assists]]+Table1[[#This Row],[z points]]+Table1[[#This Row],[z ppp]]+Table1[[#This Row],[z hits]]+Table1[[#This Row],[z blocks]]+Table1[[#This Row],[z shots]]</f>
        <v>-6.6011857138219021</v>
      </c>
      <c r="N509" s="7">
        <f>Table1[[#This Row],[z goals]]+Table1[[#This Row],[z assists]]+Table1[[#This Row],[z points]]+Table1[[#This Row],[z ppp]]</f>
        <v>-4.7329367834462452</v>
      </c>
      <c r="O509" s="3">
        <f>(Table1[[#This Row],[AVG_goals]] - AT$519) / AT$516</f>
        <v>-1.3127229623636374</v>
      </c>
      <c r="P509" s="3">
        <f>(Table1[[#This Row],[AVG_assists]] - P$519) / P$516</f>
        <v>-1.1971879767392715</v>
      </c>
      <c r="Q509" s="3">
        <f>(Table1[[#This Row],[AVG_points]] - AX$519) / AX$516</f>
        <v>-1.343339237041957</v>
      </c>
      <c r="R509" s="3">
        <f>(Table1[[#This Row],[AVG_faceoffWins]] - AH$519) / AH$516</f>
        <v>-0.60126404952864232</v>
      </c>
      <c r="S509" s="3">
        <f>(Table1[[#This Row],[AVG_PPP]] - AB$519) / AB$516</f>
        <v>-0.87968660730137949</v>
      </c>
      <c r="T509" s="3">
        <f>(Table1[[#This Row],[AVG_hits]] - T$519) / T$516</f>
        <v>-0.2883884273111435</v>
      </c>
      <c r="U509" s="3">
        <f>(Table1[[#This Row],[AVG_blocks]] - U$519) / U$516</f>
        <v>-6.1947852056904874E-2</v>
      </c>
      <c r="V509" s="3">
        <f>(Table1[[#This Row],[AVG_shots]] - AO$519) / AO$516</f>
        <v>-1.5179126510076084</v>
      </c>
      <c r="W509" s="6">
        <v>0</v>
      </c>
      <c r="X509" s="7">
        <f>Table1[[#This Row],[r shp factor]]*Table1[[#This Row],[goals]]</f>
        <v>0.50925925925925553</v>
      </c>
      <c r="Y509" s="4">
        <v>1.15739351851851E-2</v>
      </c>
      <c r="Z509" s="3">
        <f>(Table1[[#This Row],[AVG_shp]] - Z$519) / Z$516</f>
        <v>-1.8174866592229166</v>
      </c>
      <c r="AA509" s="6">
        <v>0</v>
      </c>
      <c r="AB509" s="6">
        <v>59.824074074073998</v>
      </c>
      <c r="AC509" s="6">
        <v>70.9722222222222</v>
      </c>
      <c r="AD509" s="1">
        <v>55</v>
      </c>
      <c r="AE509" s="1">
        <v>1</v>
      </c>
      <c r="AF509" s="1">
        <f>IF(ISERR(Table1[[#This Row],[AVG_shp]]/Table1[[#This Row],[shp]]), 0, Table1[[#This Row],[AVG_shp]]/Table1[[#This Row],[shp]])</f>
        <v>0.50925925925925553</v>
      </c>
      <c r="AG509" s="1">
        <v>6</v>
      </c>
      <c r="AH509" s="1">
        <v>7</v>
      </c>
      <c r="AI509" s="1">
        <v>15</v>
      </c>
      <c r="AJ509" s="3">
        <v>0.50925925925925897</v>
      </c>
      <c r="AK509" s="3">
        <v>6.2037037037036997</v>
      </c>
      <c r="AL509" s="3">
        <v>6.7129629629629601</v>
      </c>
      <c r="AM509" s="3">
        <v>35.6666666666666</v>
      </c>
      <c r="AN509" s="1">
        <v>2.2727000000000001E-2</v>
      </c>
      <c r="AO509" s="1">
        <v>0</v>
      </c>
      <c r="AP509" s="1">
        <v>44</v>
      </c>
      <c r="AQ509" s="1">
        <v>0</v>
      </c>
      <c r="AR509" s="1">
        <v>66</v>
      </c>
      <c r="AS509" s="1">
        <v>75</v>
      </c>
      <c r="AT509"/>
      <c r="AX509"/>
      <c r="AY509"/>
      <c r="AZ509"/>
    </row>
    <row r="510" spans="1:52" x14ac:dyDescent="0.3">
      <c r="A510" s="1"/>
      <c r="B510" s="1">
        <v>8479576</v>
      </c>
      <c r="C510" s="1">
        <v>29</v>
      </c>
      <c r="D510" s="1" t="s">
        <v>765</v>
      </c>
      <c r="E510" s="1" t="str">
        <f>IF(AND(ISERR(FIND("C",Table1[[#This Row],[positions]])), Table1[[#This Row],[AVG_faceoffWins]]&gt;200), "*", "")</f>
        <v/>
      </c>
      <c r="F510" s="1" t="str">
        <f>IF(AND(AND(NOT(ISERR(FIND("C",Table1[[#This Row],[positions]]))), G510&lt;&gt;"C"), Table1[[#This Row],[z faceoffWins]]&gt;0.15), "*", "")</f>
        <v/>
      </c>
      <c r="G510" s="2" t="s">
        <v>48</v>
      </c>
      <c r="H510" s="1" t="s">
        <v>784</v>
      </c>
      <c r="I510" s="1" t="s">
        <v>785</v>
      </c>
      <c r="J510" s="7">
        <f>Table1[[#This Row],[z ppp]]+Table1[[#This Row],[z blocks]]+Table1[[#This Row],[z hits]]+Table1[[#This Row],[z goals]]+Table1[[#This Row],[z assists]]+Table1[[#This Row],[z points]]+Table1[[#This Row],[z faceoffWins]]+Table1[[#This Row],[z shots]]</f>
        <v>-5.8321743772186094</v>
      </c>
      <c r="K510" s="7">
        <f>Table1[[#This Row],[z goals]]+Table1[[#This Row],[z assists]]+Table1[[#This Row],[z points]]+Table1[[#This Row],[z ppp]]+Table1[[#This Row],[z hits]]+Table1[[#This Row],[z shots]]</f>
        <v>-6.0047541060666019</v>
      </c>
      <c r="L510" s="7">
        <f>Table1[[#This Row],[z blocks]]+Table1[[#This Row],[z faceoffWins]]</f>
        <v>0.17257972884799289</v>
      </c>
      <c r="M510" s="7">
        <f>Table1[[#This Row],[z goals]]+Table1[[#This Row],[z assists]]+Table1[[#This Row],[z points]]+Table1[[#This Row],[z ppp]]+Table1[[#This Row],[z hits]]+Table1[[#This Row],[z blocks]]+Table1[[#This Row],[z shots]]</f>
        <v>-5.2309103276899664</v>
      </c>
      <c r="N510" s="7">
        <f>Table1[[#This Row],[z goals]]+Table1[[#This Row],[z assists]]+Table1[[#This Row],[z points]]+Table1[[#This Row],[z ppp]]</f>
        <v>-4.6749671902445344</v>
      </c>
      <c r="O510" s="3">
        <f>(Table1[[#This Row],[AVG_goals]] - AT$519) / AT$516</f>
        <v>-1.3163475375787737</v>
      </c>
      <c r="P510" s="3">
        <f>(Table1[[#This Row],[AVG_assists]] - P$519) / P$516</f>
        <v>-1.1582889226741964</v>
      </c>
      <c r="Q510" s="3">
        <f>(Table1[[#This Row],[AVG_points]] - AX$519) / AX$516</f>
        <v>-1.3206441226901851</v>
      </c>
      <c r="R510" s="3">
        <f>(Table1[[#This Row],[AVG_faceoffWins]] - AH$519) / AH$516</f>
        <v>-0.60126404952864232</v>
      </c>
      <c r="S510" s="3">
        <f>(Table1[[#This Row],[AVG_PPP]] - AB$519) / AB$516</f>
        <v>-0.87968660730137949</v>
      </c>
      <c r="T510" s="3">
        <f>(Table1[[#This Row],[AVG_hits]] - T$519) / T$516</f>
        <v>0.25253152942374302</v>
      </c>
      <c r="U510" s="3">
        <f>(Table1[[#This Row],[AVG_blocks]] - U$519) / U$516</f>
        <v>0.77384377837663521</v>
      </c>
      <c r="V510" s="3">
        <f>(Table1[[#This Row],[AVG_shots]] - AO$519) / AO$516</f>
        <v>-1.582318445245811</v>
      </c>
      <c r="W510" s="6">
        <v>0</v>
      </c>
      <c r="X510" s="7">
        <f>Table1[[#This Row],[r shp factor]]*Table1[[#This Row],[goals]]</f>
        <v>0</v>
      </c>
      <c r="Y510" s="4">
        <v>1.1529818181818099E-2</v>
      </c>
      <c r="Z510" s="3">
        <f>(Table1[[#This Row],[AVG_shp]] - Z$519) / Z$516</f>
        <v>-1.8183292304365319</v>
      </c>
      <c r="AA510" s="6">
        <v>0</v>
      </c>
      <c r="AB510" s="6">
        <v>93.8</v>
      </c>
      <c r="AC510" s="6">
        <v>100.05454545454501</v>
      </c>
      <c r="AD510" s="1">
        <v>51</v>
      </c>
      <c r="AE510" s="1">
        <v>0</v>
      </c>
      <c r="AF510" s="1">
        <f>IF(ISERR(Table1[[#This Row],[AVG_shp]]/Table1[[#This Row],[shp]]), 0, Table1[[#This Row],[AVG_shp]]/Table1[[#This Row],[shp]])</f>
        <v>0</v>
      </c>
      <c r="AG510" s="1">
        <v>3</v>
      </c>
      <c r="AH510" s="1">
        <v>3</v>
      </c>
      <c r="AI510" s="1">
        <v>6</v>
      </c>
      <c r="AJ510" s="3">
        <v>0.472727272727272</v>
      </c>
      <c r="AK510" s="3">
        <v>6.7454545454545398</v>
      </c>
      <c r="AL510" s="3">
        <v>7.2181818181818098</v>
      </c>
      <c r="AM510" s="3">
        <v>31.7454545454545</v>
      </c>
      <c r="AN510" s="1">
        <v>0</v>
      </c>
      <c r="AO510" s="1">
        <v>0</v>
      </c>
      <c r="AP510" s="1">
        <v>28</v>
      </c>
      <c r="AQ510" s="1">
        <v>0</v>
      </c>
      <c r="AR510" s="1">
        <v>83</v>
      </c>
      <c r="AS510" s="1">
        <v>87</v>
      </c>
      <c r="AT510"/>
      <c r="AX510"/>
      <c r="AY510"/>
      <c r="AZ510"/>
    </row>
    <row r="511" spans="1:52" x14ac:dyDescent="0.3">
      <c r="A511" s="1"/>
      <c r="B511" s="1">
        <v>8481527</v>
      </c>
      <c r="C511" s="1">
        <v>24</v>
      </c>
      <c r="D511" s="1" t="s">
        <v>960</v>
      </c>
      <c r="E511" s="1" t="str">
        <f>IF(AND(ISERR(FIND("C",Table1[[#This Row],[positions]])), Table1[[#This Row],[AVG_faceoffWins]]&gt;200), "*", "")</f>
        <v/>
      </c>
      <c r="F511" s="1" t="str">
        <f>IF(AND(AND(NOT(ISERR(FIND("C",Table1[[#This Row],[positions]]))), G511&lt;&gt;"C"), Table1[[#This Row],[z faceoffWins]]&gt;0.15), "*", "")</f>
        <v/>
      </c>
      <c r="G511" s="2" t="s">
        <v>48</v>
      </c>
      <c r="H511" s="1" t="s">
        <v>987</v>
      </c>
      <c r="I511" s="1" t="s">
        <v>988</v>
      </c>
      <c r="J511" s="7">
        <f>Table1[[#This Row],[z ppp]]+Table1[[#This Row],[z blocks]]+Table1[[#This Row],[z hits]]+Table1[[#This Row],[z goals]]+Table1[[#This Row],[z assists]]+Table1[[#This Row],[z points]]+Table1[[#This Row],[z faceoffWins]]+Table1[[#This Row],[z shots]]</f>
        <v>-8.1027383320967736</v>
      </c>
      <c r="K511" s="7">
        <f>Table1[[#This Row],[z goals]]+Table1[[#This Row],[z assists]]+Table1[[#This Row],[z points]]+Table1[[#This Row],[z ppp]]+Table1[[#This Row],[z hits]]+Table1[[#This Row],[z shots]]</f>
        <v>-6.7725460415987877</v>
      </c>
      <c r="L511" s="7">
        <f>Table1[[#This Row],[z blocks]]+Table1[[#This Row],[z faceoffWins]]</f>
        <v>-1.3301922904979859</v>
      </c>
      <c r="M511" s="7">
        <f>Table1[[#This Row],[z goals]]+Table1[[#This Row],[z assists]]+Table1[[#This Row],[z points]]+Table1[[#This Row],[z ppp]]+Table1[[#This Row],[z hits]]+Table1[[#This Row],[z blocks]]+Table1[[#This Row],[z shots]]</f>
        <v>-7.5014742825681315</v>
      </c>
      <c r="N511" s="7">
        <f>Table1[[#This Row],[z goals]]+Table1[[#This Row],[z assists]]+Table1[[#This Row],[z points]]+Table1[[#This Row],[z ppp]]</f>
        <v>-4.4810347251385982</v>
      </c>
      <c r="O511" s="3">
        <f>(Table1[[#This Row],[AVG_goals]] - AT$519) / AT$516</f>
        <v>-1.3293073939507207</v>
      </c>
      <c r="P511" s="3">
        <f>(Table1[[#This Row],[AVG_assists]] - P$519) / P$516</f>
        <v>-1.0493140580525189</v>
      </c>
      <c r="Q511" s="3">
        <f>(Table1[[#This Row],[AVG_points]] - AX$519) / AX$516</f>
        <v>-1.25833455269926</v>
      </c>
      <c r="R511" s="3">
        <f>(Table1[[#This Row],[AVG_faceoffWins]] - AH$519) / AH$516</f>
        <v>-0.60126404952864232</v>
      </c>
      <c r="S511" s="3">
        <f>(Table1[[#This Row],[AVG_PPP]] - AB$519) / AB$516</f>
        <v>-0.84407872043609855</v>
      </c>
      <c r="T511" s="3">
        <f>(Table1[[#This Row],[AVG_hits]] - T$519) / T$516</f>
        <v>-0.69608432999710257</v>
      </c>
      <c r="U511" s="3">
        <f>(Table1[[#This Row],[AVG_blocks]] - U$519) / U$516</f>
        <v>-0.72892824096934372</v>
      </c>
      <c r="V511" s="3">
        <f>(Table1[[#This Row],[AVG_shots]] - AO$519) / AO$516</f>
        <v>-1.5954269864630872</v>
      </c>
      <c r="W511" s="6">
        <v>0</v>
      </c>
      <c r="X511" s="7">
        <f>Table1[[#This Row],[r shp factor]]*Table1[[#This Row],[goals]]</f>
        <v>0</v>
      </c>
      <c r="Y511" s="4">
        <v>1.06907894736842E-2</v>
      </c>
      <c r="Z511" s="3">
        <f>(Table1[[#This Row],[AVG_shp]] - Z$519) / Z$516</f>
        <v>-1.8343534701381652</v>
      </c>
      <c r="AA511" s="6">
        <v>0.34210526315789402</v>
      </c>
      <c r="AB511" s="6">
        <v>32.710526315789402</v>
      </c>
      <c r="AC511" s="6">
        <v>49.052631578947299</v>
      </c>
      <c r="AD511" s="1">
        <v>40</v>
      </c>
      <c r="AE511" s="1">
        <v>0</v>
      </c>
      <c r="AF511" s="1">
        <f>IF(ISERR(Table1[[#This Row],[AVG_shp]]/Table1[[#This Row],[shp]]), 0, Table1[[#This Row],[AVG_shp]]/Table1[[#This Row],[shp]])</f>
        <v>0</v>
      </c>
      <c r="AG511" s="1">
        <v>10</v>
      </c>
      <c r="AH511" s="1">
        <v>10</v>
      </c>
      <c r="AI511" s="1">
        <v>20</v>
      </c>
      <c r="AJ511" s="3">
        <v>0.34210526315789402</v>
      </c>
      <c r="AK511" s="3">
        <v>8.2631578947368407</v>
      </c>
      <c r="AL511" s="3">
        <v>8.6052631578947292</v>
      </c>
      <c r="AM511" s="3">
        <v>30.947368421052602</v>
      </c>
      <c r="AN511" s="1">
        <v>0</v>
      </c>
      <c r="AO511" s="1">
        <v>0</v>
      </c>
      <c r="AP511" s="1">
        <v>34</v>
      </c>
      <c r="AQ511" s="1">
        <v>0</v>
      </c>
      <c r="AR511" s="1">
        <v>40</v>
      </c>
      <c r="AS511" s="1">
        <v>59</v>
      </c>
      <c r="AT511"/>
      <c r="AX511"/>
      <c r="AY511"/>
      <c r="AZ511"/>
    </row>
    <row r="512" spans="1:52" x14ac:dyDescent="0.3">
      <c r="A512" s="1"/>
      <c r="B512" s="1">
        <v>8477938</v>
      </c>
      <c r="C512" s="1">
        <v>29</v>
      </c>
      <c r="D512" s="1" t="s">
        <v>995</v>
      </c>
      <c r="E512" s="1" t="str">
        <f>IF(AND(ISERR(FIND("C",Table1[[#This Row],[positions]])), Table1[[#This Row],[AVG_faceoffWins]]&gt;200), "*", "")</f>
        <v/>
      </c>
      <c r="F512" s="1" t="str">
        <f>IF(AND(AND(NOT(ISERR(FIND("C",Table1[[#This Row],[positions]]))), G512&lt;&gt;"C"), Table1[[#This Row],[z faceoffWins]]&gt;0.15), "*", "")</f>
        <v/>
      </c>
      <c r="G512" s="2" t="s">
        <v>48</v>
      </c>
      <c r="H512" s="1" t="s">
        <v>1020</v>
      </c>
      <c r="I512" s="1" t="s">
        <v>1021</v>
      </c>
      <c r="J512" s="7">
        <f>Table1[[#This Row],[z ppp]]+Table1[[#This Row],[z blocks]]+Table1[[#This Row],[z hits]]+Table1[[#This Row],[z goals]]+Table1[[#This Row],[z assists]]+Table1[[#This Row],[z points]]+Table1[[#This Row],[z faceoffWins]]+Table1[[#This Row],[z shots]]</f>
        <v>-8.5143271644243015</v>
      </c>
      <c r="K512" s="7">
        <f>Table1[[#This Row],[z goals]]+Table1[[#This Row],[z assists]]+Table1[[#This Row],[z points]]+Table1[[#This Row],[z ppp]]+Table1[[#This Row],[z hits]]+Table1[[#This Row],[z shots]]</f>
        <v>-7.4527594324318276</v>
      </c>
      <c r="L512" s="7">
        <f>Table1[[#This Row],[z blocks]]+Table1[[#This Row],[z faceoffWins]]</f>
        <v>-1.0615677319924743</v>
      </c>
      <c r="M512" s="7">
        <f>Table1[[#This Row],[z goals]]+Table1[[#This Row],[z assists]]+Table1[[#This Row],[z points]]+Table1[[#This Row],[z ppp]]+Table1[[#This Row],[z hits]]+Table1[[#This Row],[z blocks]]+Table1[[#This Row],[z shots]]</f>
        <v>-7.9130631148956585</v>
      </c>
      <c r="N512" s="7">
        <f>Table1[[#This Row],[z goals]]+Table1[[#This Row],[z assists]]+Table1[[#This Row],[z points]]+Table1[[#This Row],[z ppp]]</f>
        <v>-4.9879017595421553</v>
      </c>
      <c r="O512" s="3">
        <f>(Table1[[#This Row],[AVG_goals]] - AT$519) / AT$516</f>
        <v>-1.3373673141820397</v>
      </c>
      <c r="P512" s="3">
        <f>(Table1[[#This Row],[AVG_assists]] - P$519) / P$516</f>
        <v>-1.3320055159720259</v>
      </c>
      <c r="Q512" s="3">
        <f>(Table1[[#This Row],[AVG_points]] - AX$519) / AX$516</f>
        <v>-1.4388423220867108</v>
      </c>
      <c r="R512" s="3">
        <f>(Table1[[#This Row],[AVG_faceoffWins]] - AH$519) / AH$516</f>
        <v>-0.60126404952864232</v>
      </c>
      <c r="S512" s="3">
        <f>(Table1[[#This Row],[AVG_PPP]] - AB$519) / AB$516</f>
        <v>-0.87968660730137949</v>
      </c>
      <c r="T512" s="3">
        <f>(Table1[[#This Row],[AVG_hits]] - T$519) / T$516</f>
        <v>-0.90368069685997909</v>
      </c>
      <c r="U512" s="3">
        <f>(Table1[[#This Row],[AVG_blocks]] - U$519) / U$516</f>
        <v>-0.46030368246383208</v>
      </c>
      <c r="V512" s="3">
        <f>(Table1[[#This Row],[AVG_shots]] - AO$519) / AO$516</f>
        <v>-1.5611769760296927</v>
      </c>
      <c r="W512" s="6">
        <v>0</v>
      </c>
      <c r="X512" s="7">
        <f>Table1[[#This Row],[r shp factor]]*Table1[[#This Row],[goals]]</f>
        <v>0</v>
      </c>
      <c r="Y512" s="4">
        <v>1.0434782608695599E-2</v>
      </c>
      <c r="Z512" s="3">
        <f>(Table1[[#This Row],[AVG_shp]] - Z$519) / Z$516</f>
        <v>-1.8392428324806827</v>
      </c>
      <c r="AA512" s="6">
        <v>0</v>
      </c>
      <c r="AB512" s="6">
        <v>43.630434782608603</v>
      </c>
      <c r="AC512" s="6">
        <v>37.891304347826001</v>
      </c>
      <c r="AD512" s="1">
        <v>39</v>
      </c>
      <c r="AE512" s="1">
        <v>0</v>
      </c>
      <c r="AF512" s="1">
        <f>IF(ISERR(Table1[[#This Row],[AVG_shp]]/Table1[[#This Row],[shp]]), 0, Table1[[#This Row],[AVG_shp]]/Table1[[#This Row],[shp]])</f>
        <v>0</v>
      </c>
      <c r="AG512" s="1">
        <v>7</v>
      </c>
      <c r="AH512" s="1">
        <v>7</v>
      </c>
      <c r="AI512" s="1">
        <v>14</v>
      </c>
      <c r="AJ512" s="3">
        <v>0.26086956521739102</v>
      </c>
      <c r="AK512" s="3">
        <v>4.3260869565217304</v>
      </c>
      <c r="AL512" s="3">
        <v>4.5869565217391299</v>
      </c>
      <c r="AM512" s="3">
        <v>33.032608695652101</v>
      </c>
      <c r="AN512" s="1">
        <v>0</v>
      </c>
      <c r="AO512" s="1">
        <v>0</v>
      </c>
      <c r="AP512" s="1">
        <v>38</v>
      </c>
      <c r="AQ512" s="1">
        <v>0</v>
      </c>
      <c r="AR512" s="1">
        <v>56</v>
      </c>
      <c r="AS512" s="1">
        <v>48</v>
      </c>
      <c r="AT512"/>
      <c r="AX512"/>
      <c r="AY512"/>
      <c r="AZ512"/>
    </row>
    <row r="515" spans="16:50" x14ac:dyDescent="0.3">
      <c r="P515" s="1" t="s">
        <v>1062</v>
      </c>
      <c r="T515" t="s">
        <v>1062</v>
      </c>
      <c r="U515" t="s">
        <v>1062</v>
      </c>
      <c r="Z515" s="5" t="s">
        <v>1062</v>
      </c>
      <c r="AB515" t="s">
        <v>1062</v>
      </c>
      <c r="AH515" t="s">
        <v>1062</v>
      </c>
      <c r="AO515" s="1" t="s">
        <v>1062</v>
      </c>
      <c r="AT515" s="1" t="s">
        <v>1062</v>
      </c>
      <c r="AX515" s="1" t="s">
        <v>1062</v>
      </c>
    </row>
    <row r="516" spans="16:50" x14ac:dyDescent="0.3">
      <c r="P516" s="1">
        <f>_xlfn.STDEV.P(Table1[AVG_assists])</f>
        <v>13.927095523827765</v>
      </c>
      <c r="T516">
        <f>_xlfn.STDEV.P(Table1[AVG_hits])</f>
        <v>53.764559562324514</v>
      </c>
      <c r="U516">
        <f>_xlfn.STDEV.P(Table1[AVG_blocks])</f>
        <v>40.651191862620209</v>
      </c>
      <c r="Z516" s="5">
        <f>_xlfn.STDEV.P(Table1[AVG_shp])</f>
        <v>5.235996988040463E-2</v>
      </c>
      <c r="AB516">
        <f>_xlfn.STDEV.P(Table1[AVG_PPP])</f>
        <v>9.6075699311283813</v>
      </c>
      <c r="AH516">
        <f>_xlfn.STDEV.P(Table1[AVG_faceoffWins])</f>
        <v>211.27471704876478</v>
      </c>
      <c r="AO516" s="1">
        <f>_xlfn.STDEV.P(Table1[AVG_shots])</f>
        <v>60.882909179097197</v>
      </c>
      <c r="AT516" s="1">
        <f>_xlfn.STDEV.P(Table1[AVG_goals])</f>
        <v>10.078970462367465</v>
      </c>
      <c r="AX516" s="1">
        <f>_xlfn.STDEV.P(Table1[AVG_points])</f>
        <v>22.261128425616413</v>
      </c>
    </row>
    <row r="518" spans="16:50" x14ac:dyDescent="0.3">
      <c r="P518" s="1" t="s">
        <v>1063</v>
      </c>
      <c r="T518" t="s">
        <v>1063</v>
      </c>
      <c r="U518" t="s">
        <v>1063</v>
      </c>
      <c r="Z518" s="5" t="s">
        <v>1063</v>
      </c>
      <c r="AB518" t="s">
        <v>1063</v>
      </c>
      <c r="AH518" t="s">
        <v>1063</v>
      </c>
      <c r="AO518" s="1" t="s">
        <v>1063</v>
      </c>
      <c r="AT518" s="1" t="s">
        <v>1063</v>
      </c>
      <c r="AX518" s="1" t="s">
        <v>1063</v>
      </c>
    </row>
    <row r="519" spans="16:50" x14ac:dyDescent="0.3">
      <c r="P519" s="1">
        <f>AVERAGE(Table1[AVG_assists])</f>
        <v>22.877055015729624</v>
      </c>
      <c r="T519">
        <f>AVERAGE(Table1[AVG_hits])</f>
        <v>86.47729899947727</v>
      </c>
      <c r="U519">
        <f>AVERAGE(Table1[AVG_blocks])</f>
        <v>62.34232809351645</v>
      </c>
      <c r="Z519" s="5">
        <f>AVERAGE(Table1[AVG_shp])</f>
        <v>0.10673748192013424</v>
      </c>
      <c r="AB519">
        <f>AVERAGE(Table1[AVG_PPP])</f>
        <v>8.4516505971250737</v>
      </c>
      <c r="AH519">
        <f>AVERAGE(Table1[AVG_faceoffWins])</f>
        <v>127.0318919357584</v>
      </c>
      <c r="AO519" s="1">
        <f>AVERAGE(Table1[AVG_shots])</f>
        <v>128.08160473976548</v>
      </c>
      <c r="AT519" s="1">
        <f>AVERAGE(Table1[AVG_goals])</f>
        <v>13.740155222193879</v>
      </c>
      <c r="AX519" s="1">
        <f>AVERAGE(Table1[AVG_points])</f>
        <v>36.617210237923537</v>
      </c>
    </row>
  </sheetData>
  <conditionalFormatting sqref="C2:C512">
    <cfRule type="colorScale" priority="4">
      <colorScale>
        <cfvo type="min"/>
        <cfvo type="percentile" val="50"/>
        <cfvo type="max"/>
        <color rgb="FF63BE7B"/>
        <color rgb="FFFFEB84"/>
        <color rgb="FFF8696B"/>
      </colorScale>
    </cfRule>
  </conditionalFormatting>
  <conditionalFormatting sqref="E2:E512">
    <cfRule type="cellIs" dxfId="11" priority="2" operator="equal">
      <formula>"*"</formula>
    </cfRule>
  </conditionalFormatting>
  <conditionalFormatting sqref="F2:F512">
    <cfRule type="cellIs" dxfId="10" priority="3" operator="equal">
      <formula>"*"</formula>
    </cfRule>
  </conditionalFormatting>
  <conditionalFormatting sqref="G2:G512">
    <cfRule type="cellIs" dxfId="9" priority="5" operator="equal">
      <formula>"CLR"</formula>
    </cfRule>
    <cfRule type="cellIs" dxfId="8" priority="6" operator="equal">
      <formula>"LR"</formula>
    </cfRule>
    <cfRule type="cellIs" dxfId="7" priority="7" operator="equal">
      <formula>"CR"</formula>
    </cfRule>
    <cfRule type="cellIs" dxfId="6" priority="8" operator="equal">
      <formula>"CL"</formula>
    </cfRule>
    <cfRule type="cellIs" dxfId="5" priority="9" operator="equal">
      <formula>"D"</formula>
    </cfRule>
    <cfRule type="cellIs" dxfId="4" priority="10" operator="equal">
      <formula>"L"</formula>
    </cfRule>
    <cfRule type="cellIs" dxfId="3" priority="11" operator="equal">
      <formula>"C"</formula>
    </cfRule>
    <cfRule type="cellIs" dxfId="2" priority="12" operator="equal">
      <formula>"R"</formula>
    </cfRule>
    <cfRule type="expression" dxfId="1" priority="13">
      <formula>$B2&lt;&gt;""</formula>
    </cfRule>
  </conditionalFormatting>
  <conditionalFormatting sqref="J2:N512">
    <cfRule type="colorScale" priority="45">
      <colorScale>
        <cfvo type="min"/>
        <cfvo type="percentile" val="50"/>
        <cfvo type="max"/>
        <color rgb="FFF8696B"/>
        <color rgb="FFFFEB84"/>
        <color rgb="FF63BE7B"/>
      </colorScale>
    </cfRule>
  </conditionalFormatting>
  <conditionalFormatting sqref="O2">
    <cfRule type="colorScale" priority="27">
      <colorScale>
        <cfvo type="min"/>
        <cfvo type="percentile" val="50"/>
        <cfvo type="max"/>
        <color rgb="FFF8696B"/>
        <color rgb="FFFFEB84"/>
        <color rgb="FF63BE7B"/>
      </colorScale>
    </cfRule>
  </conditionalFormatting>
  <conditionalFormatting sqref="O2:O512">
    <cfRule type="colorScale" priority="26">
      <colorScale>
        <cfvo type="min"/>
        <cfvo type="percentile" val="50"/>
        <cfvo type="max"/>
        <color rgb="FFF8696B"/>
        <color rgb="FFFFEB84"/>
        <color rgb="FF63BE7B"/>
      </colorScale>
    </cfRule>
  </conditionalFormatting>
  <conditionalFormatting sqref="P2">
    <cfRule type="colorScale" priority="24">
      <colorScale>
        <cfvo type="min"/>
        <cfvo type="percentile" val="50"/>
        <cfvo type="max"/>
        <color rgb="FFF8696B"/>
        <color rgb="FFFFEB84"/>
        <color rgb="FF63BE7B"/>
      </colorScale>
    </cfRule>
  </conditionalFormatting>
  <conditionalFormatting sqref="P2:P512">
    <cfRule type="colorScale" priority="22">
      <colorScale>
        <cfvo type="min"/>
        <cfvo type="percentile" val="50"/>
        <cfvo type="max"/>
        <color rgb="FFF8696B"/>
        <color rgb="FFFFEB84"/>
        <color rgb="FF63BE7B"/>
      </colorScale>
    </cfRule>
  </conditionalFormatting>
  <conditionalFormatting sqref="Q2">
    <cfRule type="colorScale" priority="18">
      <colorScale>
        <cfvo type="min"/>
        <cfvo type="percentile" val="50"/>
        <cfvo type="max"/>
        <color rgb="FFF8696B"/>
        <color rgb="FFFFEB84"/>
        <color rgb="FF63BE7B"/>
      </colorScale>
    </cfRule>
  </conditionalFormatting>
  <conditionalFormatting sqref="Q2:Q512">
    <cfRule type="colorScale" priority="15">
      <colorScale>
        <cfvo type="min"/>
        <cfvo type="percentile" val="50"/>
        <cfvo type="max"/>
        <color rgb="FFF8696B"/>
        <color rgb="FFFFEB84"/>
        <color rgb="FF63BE7B"/>
      </colorScale>
    </cfRule>
  </conditionalFormatting>
  <conditionalFormatting sqref="R2">
    <cfRule type="colorScale" priority="37">
      <colorScale>
        <cfvo type="min"/>
        <cfvo type="percentile" val="50"/>
        <cfvo type="max"/>
        <color rgb="FFF8696B"/>
        <color rgb="FFFFEB84"/>
        <color rgb="FF63BE7B"/>
      </colorScale>
    </cfRule>
  </conditionalFormatting>
  <conditionalFormatting sqref="R2:R512">
    <cfRule type="colorScale" priority="34">
      <colorScale>
        <cfvo type="min"/>
        <cfvo type="percentile" val="50"/>
        <cfvo type="max"/>
        <color rgb="FFF8696B"/>
        <color rgb="FFFFEB84"/>
        <color rgb="FF63BE7B"/>
      </colorScale>
    </cfRule>
  </conditionalFormatting>
  <conditionalFormatting sqref="S2:S512">
    <cfRule type="colorScale" priority="43">
      <colorScale>
        <cfvo type="min"/>
        <cfvo type="percentile" val="50"/>
        <cfvo type="max"/>
        <color rgb="FFF8696B"/>
        <color rgb="FFFFEB84"/>
        <color rgb="FF63BE7B"/>
      </colorScale>
    </cfRule>
  </conditionalFormatting>
  <conditionalFormatting sqref="T2">
    <cfRule type="colorScale" priority="40">
      <colorScale>
        <cfvo type="min"/>
        <cfvo type="percentile" val="50"/>
        <cfvo type="max"/>
        <color rgb="FFF8696B"/>
        <color rgb="FFFFEB84"/>
        <color rgb="FF63BE7B"/>
      </colorScale>
    </cfRule>
  </conditionalFormatting>
  <conditionalFormatting sqref="T2:T512">
    <cfRule type="colorScale" priority="38">
      <colorScale>
        <cfvo type="min"/>
        <cfvo type="percentile" val="50"/>
        <cfvo type="max"/>
        <color rgb="FFF8696B"/>
        <color rgb="FFFFEB84"/>
        <color rgb="FF63BE7B"/>
      </colorScale>
    </cfRule>
  </conditionalFormatting>
  <conditionalFormatting sqref="U2">
    <cfRule type="colorScale" priority="42">
      <colorScale>
        <cfvo type="min"/>
        <cfvo type="percentile" val="50"/>
        <cfvo type="max"/>
        <color rgb="FFF8696B"/>
        <color rgb="FFFFEB84"/>
        <color rgb="FF63BE7B"/>
      </colorScale>
    </cfRule>
  </conditionalFormatting>
  <conditionalFormatting sqref="U2:U512">
    <cfRule type="colorScale" priority="41">
      <colorScale>
        <cfvo type="min"/>
        <cfvo type="percentile" val="50"/>
        <cfvo type="max"/>
        <color rgb="FFF8696B"/>
        <color rgb="FFFFEB84"/>
        <color rgb="FF63BE7B"/>
      </colorScale>
    </cfRule>
  </conditionalFormatting>
  <conditionalFormatting sqref="V2:V512">
    <cfRule type="colorScale" priority="1">
      <colorScale>
        <cfvo type="min"/>
        <cfvo type="percentile" val="50"/>
        <cfvo type="max"/>
        <color rgb="FFF8696B"/>
        <color rgb="FFFFEB84"/>
        <color rgb="FF63BE7B"/>
      </colorScale>
    </cfRule>
  </conditionalFormatting>
  <conditionalFormatting sqref="X2:X512">
    <cfRule type="colorScale" priority="44">
      <colorScale>
        <cfvo type="min"/>
        <cfvo type="percentile" val="50"/>
        <cfvo type="max"/>
        <color rgb="FFF8696B"/>
        <color rgb="FFFFEB84"/>
        <color rgb="FF63BE7B"/>
      </colorScale>
    </cfRule>
  </conditionalFormatting>
  <pageMargins left="0.7" right="0.7" top="0.75" bottom="0.75" header="0.3" footer="0.3"/>
  <pageSetup orientation="portrait" horizontalDpi="300" verticalDpi="300"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BANGERS_PREDICTION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Harris</dc:creator>
  <cp:lastModifiedBy>Michael Harris</cp:lastModifiedBy>
  <dcterms:created xsi:type="dcterms:W3CDTF">2025-10-04T00:42:03Z</dcterms:created>
  <dcterms:modified xsi:type="dcterms:W3CDTF">2025-10-15T21:05:05Z</dcterms:modified>
</cp:coreProperties>
</file>